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35" windowWidth="20730" windowHeight="11760" tabRatio="725"/>
  </bookViews>
  <sheets>
    <sheet name="Session Details" sheetId="1" r:id="rId1"/>
    <sheet name="Channel wise traffic" sheetId="2" r:id="rId2"/>
    <sheet name="Supporting Data" sheetId="3" r:id="rId3"/>
    <sheet name="Regression Test" sheetId="10" r:id="rId4"/>
    <sheet name="Charts" sheetId="6" r:id="rId5"/>
    <sheet name="Correlations" sheetId="7" state="hidden" r:id="rId6"/>
    <sheet name="Sheet5" sheetId="8" state="hidden" r:id="rId7"/>
    <sheet name="Sheet11" sheetId="14" state="hidden" r:id="rId8"/>
    <sheet name="Pivot" sheetId="17" r:id="rId9"/>
    <sheet name="Low" sheetId="15" r:id="rId10"/>
    <sheet name="High" sheetId="16" r:id="rId11"/>
  </sheets>
  <definedNames>
    <definedName name="_C2P">'Session Details'!$N$3:$N$368</definedName>
    <definedName name="_xlnm._FilterDatabase" localSheetId="1" hidden="1">'Channel wise traffic'!$B$2:$S$368</definedName>
    <definedName name="_xlnm._FilterDatabase" localSheetId="5" hidden="1">Correlations!$G$1:$G$367</definedName>
    <definedName name="_xlnm._FilterDatabase" localSheetId="10" hidden="1">High!$A$1:$AJ$25</definedName>
    <definedName name="_xlnm._FilterDatabase" localSheetId="9" hidden="1">Low!$A$1:$AI$14</definedName>
    <definedName name="_xlnm._FilterDatabase" localSheetId="0" hidden="1">'Session Details'!$A$2:$AE$368</definedName>
    <definedName name="_xlnm._FilterDatabase" localSheetId="7" hidden="1">Sheet11!$AN$1:$BA$323</definedName>
    <definedName name="_xlnm._FilterDatabase" localSheetId="6" hidden="1">Sheet5!$U$2:$Z$39</definedName>
    <definedName name="_xlnm._FilterDatabase" localSheetId="2" hidden="1">'Supporting Data'!$B$2:$M$368</definedName>
    <definedName name="Avearge_Packaging_charges">'Supporting Data'!$F$3:$F$368</definedName>
    <definedName name="Average_Delivery_Charges">'Supporting Data'!$G$3:$G$368</definedName>
    <definedName name="Average_Discount">'Supporting Data'!$D$3:$D$368</definedName>
    <definedName name="Avg_Cost_for_two">'Supporting Data'!$H$3:$H$368</definedName>
    <definedName name="Carts">'Session Details'!$E$3:$E$368</definedName>
    <definedName name="Conversion_change_with_respect_to_same_day_last_week">'Session Details'!$K$3:$K$368</definedName>
    <definedName name="Count_of_restaurants">'Supporting Data'!$C$3:$C$368</definedName>
    <definedName name="Date" localSheetId="2">'Supporting Data'!$B$3:$B$368</definedName>
    <definedName name="Date">'Session Details'!$B$3:$B$368</definedName>
    <definedName name="L2M">'Session Details'!$L$3:$L$368</definedName>
    <definedName name="Listing">'Session Details'!$C$3:$C$368</definedName>
    <definedName name="M2C">'Session Details'!$M$3:$M$368</definedName>
    <definedName name="Menu">'Session Details'!$D$3:$D$368</definedName>
    <definedName name="Number_of_images_per_restaurant">'Supporting Data'!$I$3:$I$368</definedName>
    <definedName name="Order_Change_with_respect_to_same_day_last_week">'Session Details'!$I$3:$I$368</definedName>
    <definedName name="Orders">'Session Details'!$G$3:$G$368</definedName>
    <definedName name="Out_of_stock_Items_per_restaurant">'Supporting Data'!$E$3:$E$368</definedName>
    <definedName name="Overall_conversion">'Session Details'!$H$3:$H$368</definedName>
    <definedName name="P2O">'Session Details'!$O$3:$O$368</definedName>
    <definedName name="Payments">'Session Details'!$F$3:$F$368</definedName>
    <definedName name="Success_Rate_of_payments">'Supporting Data'!$J$3:$J$368</definedName>
    <definedName name="Traffic_Change_with_respect_to_same_day_last_week">'Session Details'!$J$3:$J$368</definedName>
  </definedNames>
  <calcPr calcId="144525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6" l="1"/>
  <c r="AC10" i="1"/>
  <c r="Q8" i="6" l="1"/>
  <c r="Q7" i="6"/>
  <c r="Q6" i="6"/>
  <c r="Q5" i="6"/>
  <c r="Q4" i="6"/>
  <c r="Q3" i="6"/>
  <c r="Q2" i="6"/>
  <c r="AD61" i="6" l="1"/>
  <c r="AD62" i="6"/>
  <c r="AD63" i="6"/>
  <c r="AD60" i="6"/>
  <c r="Z61" i="6"/>
  <c r="Z62" i="6"/>
  <c r="Z63" i="6"/>
  <c r="Z60" i="6"/>
  <c r="V61" i="6"/>
  <c r="V62" i="6"/>
  <c r="V63" i="6"/>
  <c r="V60" i="6"/>
  <c r="Q61" i="6"/>
  <c r="Q62" i="6"/>
  <c r="Q63" i="6"/>
  <c r="Q60" i="6"/>
  <c r="I69" i="6"/>
  <c r="I70" i="6"/>
  <c r="I71" i="6"/>
  <c r="B77" i="6"/>
  <c r="B76" i="6"/>
  <c r="B75" i="6"/>
  <c r="B74" i="6"/>
  <c r="C69" i="6"/>
  <c r="C70" i="6"/>
  <c r="C71" i="6"/>
  <c r="C68" i="6"/>
  <c r="D69" i="6"/>
  <c r="D70" i="6"/>
  <c r="D71" i="6"/>
  <c r="D68" i="6"/>
  <c r="AC28" i="16"/>
  <c r="AD28" i="16"/>
  <c r="AE28" i="16"/>
  <c r="AF28" i="16"/>
  <c r="AG28" i="16"/>
  <c r="AH28" i="16"/>
  <c r="AI28" i="16"/>
  <c r="AB28" i="16"/>
  <c r="AC16" i="15"/>
  <c r="AD16" i="15"/>
  <c r="AE16" i="15"/>
  <c r="AF16" i="15"/>
  <c r="AG16" i="15"/>
  <c r="AH16" i="15"/>
  <c r="AI16" i="15"/>
  <c r="AB16" i="15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L3" i="3"/>
  <c r="K3" i="3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" i="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" i="1"/>
  <c r="AC4" i="1"/>
  <c r="AC5" i="1"/>
  <c r="AC6" i="1"/>
  <c r="AC7" i="1"/>
  <c r="AC8" i="1"/>
  <c r="AC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" i="1"/>
  <c r="I371" i="3"/>
  <c r="H371" i="3"/>
  <c r="G371" i="3"/>
  <c r="F371" i="3"/>
  <c r="E371" i="3"/>
  <c r="D371" i="3"/>
  <c r="C371" i="3"/>
  <c r="J370" i="3"/>
  <c r="I370" i="3"/>
  <c r="H370" i="3"/>
  <c r="G370" i="3"/>
  <c r="D370" i="3"/>
  <c r="F370" i="3"/>
  <c r="E370" i="3"/>
  <c r="C370" i="3"/>
  <c r="N15" i="2" l="1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G12" i="2" l="1"/>
  <c r="G19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10" i="2"/>
  <c r="H10" i="2"/>
  <c r="I10" i="2"/>
  <c r="J10" i="2"/>
  <c r="G11" i="2"/>
  <c r="H11" i="2"/>
  <c r="I11" i="2"/>
  <c r="J11" i="2"/>
  <c r="H12" i="2"/>
  <c r="I12" i="2"/>
  <c r="J12" i="2"/>
  <c r="L1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AB61" i="1" s="1"/>
  <c r="O55" i="1"/>
  <c r="O56" i="1"/>
  <c r="O57" i="1"/>
  <c r="O58" i="1"/>
  <c r="AB65" i="1" s="1"/>
  <c r="O59" i="1"/>
  <c r="O60" i="1"/>
  <c r="O61" i="1"/>
  <c r="O62" i="1"/>
  <c r="AB69" i="1" s="1"/>
  <c r="O63" i="1"/>
  <c r="O64" i="1"/>
  <c r="O65" i="1"/>
  <c r="O66" i="1"/>
  <c r="AB73" i="1" s="1"/>
  <c r="O67" i="1"/>
  <c r="O68" i="1"/>
  <c r="O69" i="1"/>
  <c r="O70" i="1"/>
  <c r="AB77" i="1" s="1"/>
  <c r="O71" i="1"/>
  <c r="O72" i="1"/>
  <c r="O73" i="1"/>
  <c r="O74" i="1"/>
  <c r="AB81" i="1" s="1"/>
  <c r="O75" i="1"/>
  <c r="O76" i="1"/>
  <c r="O77" i="1"/>
  <c r="O78" i="1"/>
  <c r="AB85" i="1" s="1"/>
  <c r="O79" i="1"/>
  <c r="O80" i="1"/>
  <c r="O81" i="1"/>
  <c r="O82" i="1"/>
  <c r="AB89" i="1" s="1"/>
  <c r="O83" i="1"/>
  <c r="O84" i="1"/>
  <c r="O85" i="1"/>
  <c r="O86" i="1"/>
  <c r="AB93" i="1" s="1"/>
  <c r="O87" i="1"/>
  <c r="O88" i="1"/>
  <c r="O89" i="1"/>
  <c r="O90" i="1"/>
  <c r="AB97" i="1" s="1"/>
  <c r="O91" i="1"/>
  <c r="O92" i="1"/>
  <c r="O93" i="1"/>
  <c r="O94" i="1"/>
  <c r="AB101" i="1" s="1"/>
  <c r="O95" i="1"/>
  <c r="O96" i="1"/>
  <c r="O97" i="1"/>
  <c r="O98" i="1"/>
  <c r="AB105" i="1" s="1"/>
  <c r="O99" i="1"/>
  <c r="O100" i="1"/>
  <c r="O101" i="1"/>
  <c r="O102" i="1"/>
  <c r="AB109" i="1" s="1"/>
  <c r="O103" i="1"/>
  <c r="O104" i="1"/>
  <c r="O105" i="1"/>
  <c r="O106" i="1"/>
  <c r="AB113" i="1" s="1"/>
  <c r="O107" i="1"/>
  <c r="O108" i="1"/>
  <c r="O109" i="1"/>
  <c r="O110" i="1"/>
  <c r="AB117" i="1" s="1"/>
  <c r="O111" i="1"/>
  <c r="O112" i="1"/>
  <c r="O113" i="1"/>
  <c r="O114" i="1"/>
  <c r="AB121" i="1" s="1"/>
  <c r="O115" i="1"/>
  <c r="O116" i="1"/>
  <c r="O117" i="1"/>
  <c r="O118" i="1"/>
  <c r="AB125" i="1" s="1"/>
  <c r="O119" i="1"/>
  <c r="O120" i="1"/>
  <c r="O121" i="1"/>
  <c r="O122" i="1"/>
  <c r="AB129" i="1" s="1"/>
  <c r="O123" i="1"/>
  <c r="O124" i="1"/>
  <c r="O125" i="1"/>
  <c r="O126" i="1"/>
  <c r="AB133" i="1" s="1"/>
  <c r="O127" i="1"/>
  <c r="O128" i="1"/>
  <c r="O129" i="1"/>
  <c r="O130" i="1"/>
  <c r="AB137" i="1" s="1"/>
  <c r="O131" i="1"/>
  <c r="O132" i="1"/>
  <c r="O133" i="1"/>
  <c r="O134" i="1"/>
  <c r="AB141" i="1" s="1"/>
  <c r="O135" i="1"/>
  <c r="O136" i="1"/>
  <c r="O137" i="1"/>
  <c r="O138" i="1"/>
  <c r="AB145" i="1" s="1"/>
  <c r="O139" i="1"/>
  <c r="O140" i="1"/>
  <c r="O141" i="1"/>
  <c r="O142" i="1"/>
  <c r="AB149" i="1" s="1"/>
  <c r="O143" i="1"/>
  <c r="O144" i="1"/>
  <c r="O145" i="1"/>
  <c r="O146" i="1"/>
  <c r="AB153" i="1" s="1"/>
  <c r="O147" i="1"/>
  <c r="O148" i="1"/>
  <c r="O149" i="1"/>
  <c r="O150" i="1"/>
  <c r="AB157" i="1" s="1"/>
  <c r="O151" i="1"/>
  <c r="O152" i="1"/>
  <c r="O153" i="1"/>
  <c r="O154" i="1"/>
  <c r="AB161" i="1" s="1"/>
  <c r="O155" i="1"/>
  <c r="O156" i="1"/>
  <c r="O157" i="1"/>
  <c r="O158" i="1"/>
  <c r="AB165" i="1" s="1"/>
  <c r="O159" i="1"/>
  <c r="O160" i="1"/>
  <c r="O161" i="1"/>
  <c r="AB168" i="1" s="1"/>
  <c r="O162" i="1"/>
  <c r="AB169" i="1" s="1"/>
  <c r="O163" i="1"/>
  <c r="O164" i="1"/>
  <c r="O165" i="1"/>
  <c r="AB172" i="1" s="1"/>
  <c r="O166" i="1"/>
  <c r="AB173" i="1" s="1"/>
  <c r="O167" i="1"/>
  <c r="O168" i="1"/>
  <c r="O169" i="1"/>
  <c r="AB176" i="1" s="1"/>
  <c r="O170" i="1"/>
  <c r="AB177" i="1" s="1"/>
  <c r="O171" i="1"/>
  <c r="O172" i="1"/>
  <c r="O173" i="1"/>
  <c r="AB180" i="1" s="1"/>
  <c r="O174" i="1"/>
  <c r="AB181" i="1" s="1"/>
  <c r="O175" i="1"/>
  <c r="O176" i="1"/>
  <c r="O177" i="1"/>
  <c r="AB184" i="1" s="1"/>
  <c r="O178" i="1"/>
  <c r="AB185" i="1" s="1"/>
  <c r="O179" i="1"/>
  <c r="O180" i="1"/>
  <c r="O181" i="1"/>
  <c r="AB188" i="1" s="1"/>
  <c r="O182" i="1"/>
  <c r="AB189" i="1" s="1"/>
  <c r="O183" i="1"/>
  <c r="O184" i="1"/>
  <c r="O185" i="1"/>
  <c r="AB192" i="1" s="1"/>
  <c r="O186" i="1"/>
  <c r="AB193" i="1" s="1"/>
  <c r="O187" i="1"/>
  <c r="O188" i="1"/>
  <c r="O189" i="1"/>
  <c r="AB196" i="1" s="1"/>
  <c r="O190" i="1"/>
  <c r="AB197" i="1" s="1"/>
  <c r="O191" i="1"/>
  <c r="O192" i="1"/>
  <c r="O193" i="1"/>
  <c r="AB200" i="1" s="1"/>
  <c r="O194" i="1"/>
  <c r="AB201" i="1" s="1"/>
  <c r="O195" i="1"/>
  <c r="O196" i="1"/>
  <c r="O197" i="1"/>
  <c r="AB204" i="1" s="1"/>
  <c r="O198" i="1"/>
  <c r="AB205" i="1" s="1"/>
  <c r="O199" i="1"/>
  <c r="O200" i="1"/>
  <c r="O201" i="1"/>
  <c r="AB208" i="1" s="1"/>
  <c r="O202" i="1"/>
  <c r="AB209" i="1" s="1"/>
  <c r="O203" i="1"/>
  <c r="O204" i="1"/>
  <c r="O205" i="1"/>
  <c r="AB212" i="1" s="1"/>
  <c r="O206" i="1"/>
  <c r="AB213" i="1" s="1"/>
  <c r="O207" i="1"/>
  <c r="O208" i="1"/>
  <c r="O209" i="1"/>
  <c r="AB216" i="1" s="1"/>
  <c r="O210" i="1"/>
  <c r="AB217" i="1" s="1"/>
  <c r="O211" i="1"/>
  <c r="O212" i="1"/>
  <c r="O213" i="1"/>
  <c r="AB220" i="1" s="1"/>
  <c r="O214" i="1"/>
  <c r="AB221" i="1" s="1"/>
  <c r="O215" i="1"/>
  <c r="O216" i="1"/>
  <c r="O217" i="1"/>
  <c r="AB224" i="1" s="1"/>
  <c r="O218" i="1"/>
  <c r="O219" i="1"/>
  <c r="O220" i="1"/>
  <c r="O221" i="1"/>
  <c r="AB228" i="1" s="1"/>
  <c r="O222" i="1"/>
  <c r="O223" i="1"/>
  <c r="O224" i="1"/>
  <c r="O225" i="1"/>
  <c r="AB232" i="1" s="1"/>
  <c r="O226" i="1"/>
  <c r="O227" i="1"/>
  <c r="O228" i="1"/>
  <c r="O229" i="1"/>
  <c r="AB236" i="1" s="1"/>
  <c r="O230" i="1"/>
  <c r="O231" i="1"/>
  <c r="O232" i="1"/>
  <c r="O233" i="1"/>
  <c r="AB240" i="1" s="1"/>
  <c r="O234" i="1"/>
  <c r="O235" i="1"/>
  <c r="O236" i="1"/>
  <c r="O237" i="1"/>
  <c r="AB244" i="1" s="1"/>
  <c r="O238" i="1"/>
  <c r="O239" i="1"/>
  <c r="O240" i="1"/>
  <c r="O241" i="1"/>
  <c r="AB248" i="1" s="1"/>
  <c r="O242" i="1"/>
  <c r="O243" i="1"/>
  <c r="O244" i="1"/>
  <c r="O245" i="1"/>
  <c r="AB252" i="1" s="1"/>
  <c r="O246" i="1"/>
  <c r="O247" i="1"/>
  <c r="O248" i="1"/>
  <c r="O249" i="1"/>
  <c r="AB256" i="1" s="1"/>
  <c r="O250" i="1"/>
  <c r="O251" i="1"/>
  <c r="O252" i="1"/>
  <c r="O253" i="1"/>
  <c r="AB260" i="1" s="1"/>
  <c r="O254" i="1"/>
  <c r="O255" i="1"/>
  <c r="O256" i="1"/>
  <c r="O257" i="1"/>
  <c r="AB264" i="1" s="1"/>
  <c r="O258" i="1"/>
  <c r="O259" i="1"/>
  <c r="O260" i="1"/>
  <c r="O261" i="1"/>
  <c r="AB268" i="1" s="1"/>
  <c r="O262" i="1"/>
  <c r="O263" i="1"/>
  <c r="O264" i="1"/>
  <c r="O265" i="1"/>
  <c r="AB272" i="1" s="1"/>
  <c r="O266" i="1"/>
  <c r="O267" i="1"/>
  <c r="O268" i="1"/>
  <c r="O269" i="1"/>
  <c r="AB276" i="1" s="1"/>
  <c r="O270" i="1"/>
  <c r="O271" i="1"/>
  <c r="O272" i="1"/>
  <c r="O273" i="1"/>
  <c r="AB280" i="1" s="1"/>
  <c r="O274" i="1"/>
  <c r="O275" i="1"/>
  <c r="O276" i="1"/>
  <c r="O277" i="1"/>
  <c r="AB284" i="1" s="1"/>
  <c r="O278" i="1"/>
  <c r="O279" i="1"/>
  <c r="O280" i="1"/>
  <c r="O281" i="1"/>
  <c r="AB288" i="1" s="1"/>
  <c r="O282" i="1"/>
  <c r="O283" i="1"/>
  <c r="O284" i="1"/>
  <c r="O285" i="1"/>
  <c r="AB292" i="1" s="1"/>
  <c r="O286" i="1"/>
  <c r="O287" i="1"/>
  <c r="O288" i="1"/>
  <c r="O289" i="1"/>
  <c r="AB296" i="1" s="1"/>
  <c r="O290" i="1"/>
  <c r="O291" i="1"/>
  <c r="O292" i="1"/>
  <c r="O293" i="1"/>
  <c r="AB300" i="1" s="1"/>
  <c r="O294" i="1"/>
  <c r="O295" i="1"/>
  <c r="O296" i="1"/>
  <c r="O297" i="1"/>
  <c r="AB304" i="1" s="1"/>
  <c r="O298" i="1"/>
  <c r="O299" i="1"/>
  <c r="O300" i="1"/>
  <c r="O301" i="1"/>
  <c r="AB308" i="1" s="1"/>
  <c r="O302" i="1"/>
  <c r="O303" i="1"/>
  <c r="O304" i="1"/>
  <c r="O305" i="1"/>
  <c r="AB312" i="1" s="1"/>
  <c r="O306" i="1"/>
  <c r="O307" i="1"/>
  <c r="O308" i="1"/>
  <c r="O309" i="1"/>
  <c r="AB316" i="1" s="1"/>
  <c r="O310" i="1"/>
  <c r="O311" i="1"/>
  <c r="O312" i="1"/>
  <c r="O313" i="1"/>
  <c r="AB320" i="1" s="1"/>
  <c r="O314" i="1"/>
  <c r="O315" i="1"/>
  <c r="O316" i="1"/>
  <c r="O317" i="1"/>
  <c r="AB324" i="1" s="1"/>
  <c r="O318" i="1"/>
  <c r="O319" i="1"/>
  <c r="O320" i="1"/>
  <c r="O321" i="1"/>
  <c r="AB328" i="1" s="1"/>
  <c r="O322" i="1"/>
  <c r="O323" i="1"/>
  <c r="O324" i="1"/>
  <c r="O325" i="1"/>
  <c r="AB332" i="1" s="1"/>
  <c r="O326" i="1"/>
  <c r="O327" i="1"/>
  <c r="O328" i="1"/>
  <c r="O329" i="1"/>
  <c r="AB336" i="1" s="1"/>
  <c r="O330" i="1"/>
  <c r="O331" i="1"/>
  <c r="O332" i="1"/>
  <c r="O333" i="1"/>
  <c r="AB340" i="1" s="1"/>
  <c r="O334" i="1"/>
  <c r="O335" i="1"/>
  <c r="O336" i="1"/>
  <c r="O337" i="1"/>
  <c r="AB344" i="1" s="1"/>
  <c r="O338" i="1"/>
  <c r="O339" i="1"/>
  <c r="O340" i="1"/>
  <c r="O341" i="1"/>
  <c r="AB348" i="1" s="1"/>
  <c r="O342" i="1"/>
  <c r="O343" i="1"/>
  <c r="O344" i="1"/>
  <c r="O345" i="1"/>
  <c r="AB352" i="1" s="1"/>
  <c r="O346" i="1"/>
  <c r="O347" i="1"/>
  <c r="O348" i="1"/>
  <c r="O349" i="1"/>
  <c r="AB356" i="1" s="1"/>
  <c r="O350" i="1"/>
  <c r="O351" i="1"/>
  <c r="AB358" i="1" s="1"/>
  <c r="O352" i="1"/>
  <c r="O353" i="1"/>
  <c r="AB360" i="1" s="1"/>
  <c r="O354" i="1"/>
  <c r="O355" i="1"/>
  <c r="AB362" i="1" s="1"/>
  <c r="O356" i="1"/>
  <c r="O357" i="1"/>
  <c r="AB364" i="1" s="1"/>
  <c r="O358" i="1"/>
  <c r="O359" i="1"/>
  <c r="AB366" i="1" s="1"/>
  <c r="O360" i="1"/>
  <c r="O361" i="1"/>
  <c r="AB368" i="1" s="1"/>
  <c r="O362" i="1"/>
  <c r="O363" i="1"/>
  <c r="O364" i="1"/>
  <c r="O365" i="1"/>
  <c r="O366" i="1"/>
  <c r="O367" i="1"/>
  <c r="O368" i="1"/>
  <c r="O3" i="1"/>
  <c r="AB10" i="1" s="1"/>
  <c r="N4" i="1"/>
  <c r="N5" i="1"/>
  <c r="AA12" i="1" s="1"/>
  <c r="N6" i="1"/>
  <c r="N7" i="1"/>
  <c r="AA14" i="1" s="1"/>
  <c r="N8" i="1"/>
  <c r="N9" i="1"/>
  <c r="AA16" i="1" s="1"/>
  <c r="N10" i="1"/>
  <c r="N11" i="1"/>
  <c r="AA18" i="1" s="1"/>
  <c r="N12" i="1"/>
  <c r="N13" i="1"/>
  <c r="AA20" i="1" s="1"/>
  <c r="N14" i="1"/>
  <c r="N15" i="1"/>
  <c r="AA22" i="1" s="1"/>
  <c r="N16" i="1"/>
  <c r="N17" i="1"/>
  <c r="AA24" i="1" s="1"/>
  <c r="N18" i="1"/>
  <c r="N19" i="1"/>
  <c r="AA26" i="1" s="1"/>
  <c r="N20" i="1"/>
  <c r="N21" i="1"/>
  <c r="AA28" i="1" s="1"/>
  <c r="N22" i="1"/>
  <c r="N23" i="1"/>
  <c r="AA30" i="1" s="1"/>
  <c r="N24" i="1"/>
  <c r="N25" i="1"/>
  <c r="AA32" i="1" s="1"/>
  <c r="N26" i="1"/>
  <c r="N27" i="1"/>
  <c r="AA34" i="1" s="1"/>
  <c r="N28" i="1"/>
  <c r="N29" i="1"/>
  <c r="AA36" i="1" s="1"/>
  <c r="N30" i="1"/>
  <c r="N31" i="1"/>
  <c r="AA38" i="1" s="1"/>
  <c r="N32" i="1"/>
  <c r="N33" i="1"/>
  <c r="AA40" i="1" s="1"/>
  <c r="N34" i="1"/>
  <c r="N35" i="1"/>
  <c r="AA42" i="1" s="1"/>
  <c r="N36" i="1"/>
  <c r="N37" i="1"/>
  <c r="AA44" i="1" s="1"/>
  <c r="N38" i="1"/>
  <c r="N39" i="1"/>
  <c r="AA46" i="1" s="1"/>
  <c r="N40" i="1"/>
  <c r="N41" i="1"/>
  <c r="AA48" i="1" s="1"/>
  <c r="N42" i="1"/>
  <c r="N43" i="1"/>
  <c r="AA50" i="1" s="1"/>
  <c r="N44" i="1"/>
  <c r="N45" i="1"/>
  <c r="AA52" i="1" s="1"/>
  <c r="N46" i="1"/>
  <c r="N47" i="1"/>
  <c r="AA54" i="1" s="1"/>
  <c r="N48" i="1"/>
  <c r="N49" i="1"/>
  <c r="AA56" i="1" s="1"/>
  <c r="N50" i="1"/>
  <c r="N51" i="1"/>
  <c r="AA58" i="1" s="1"/>
  <c r="N52" i="1"/>
  <c r="N53" i="1"/>
  <c r="AA60" i="1" s="1"/>
  <c r="N54" i="1"/>
  <c r="N55" i="1"/>
  <c r="AA62" i="1" s="1"/>
  <c r="N56" i="1"/>
  <c r="N57" i="1"/>
  <c r="AA64" i="1" s="1"/>
  <c r="N58" i="1"/>
  <c r="N59" i="1"/>
  <c r="AA66" i="1" s="1"/>
  <c r="N60" i="1"/>
  <c r="N61" i="1"/>
  <c r="AA68" i="1" s="1"/>
  <c r="N62" i="1"/>
  <c r="N63" i="1"/>
  <c r="AA70" i="1" s="1"/>
  <c r="N64" i="1"/>
  <c r="N65" i="1"/>
  <c r="AA72" i="1" s="1"/>
  <c r="N66" i="1"/>
  <c r="N67" i="1"/>
  <c r="AA74" i="1" s="1"/>
  <c r="N68" i="1"/>
  <c r="N69" i="1"/>
  <c r="AA76" i="1" s="1"/>
  <c r="N70" i="1"/>
  <c r="N71" i="1"/>
  <c r="AA78" i="1" s="1"/>
  <c r="N72" i="1"/>
  <c r="N73" i="1"/>
  <c r="AA80" i="1" s="1"/>
  <c r="N74" i="1"/>
  <c r="N75" i="1"/>
  <c r="AA82" i="1" s="1"/>
  <c r="N76" i="1"/>
  <c r="N77" i="1"/>
  <c r="AA84" i="1" s="1"/>
  <c r="N78" i="1"/>
  <c r="N79" i="1"/>
  <c r="AA86" i="1" s="1"/>
  <c r="N80" i="1"/>
  <c r="N81" i="1"/>
  <c r="AA88" i="1" s="1"/>
  <c r="N82" i="1"/>
  <c r="N83" i="1"/>
  <c r="AA90" i="1" s="1"/>
  <c r="N84" i="1"/>
  <c r="N85" i="1"/>
  <c r="AA92" i="1" s="1"/>
  <c r="N86" i="1"/>
  <c r="N87" i="1"/>
  <c r="AA94" i="1" s="1"/>
  <c r="N88" i="1"/>
  <c r="N89" i="1"/>
  <c r="AA96" i="1" s="1"/>
  <c r="N90" i="1"/>
  <c r="N91" i="1"/>
  <c r="AA98" i="1" s="1"/>
  <c r="N92" i="1"/>
  <c r="N93" i="1"/>
  <c r="AA100" i="1" s="1"/>
  <c r="N94" i="1"/>
  <c r="N95" i="1"/>
  <c r="AA102" i="1" s="1"/>
  <c r="N96" i="1"/>
  <c r="N97" i="1"/>
  <c r="AA104" i="1" s="1"/>
  <c r="N98" i="1"/>
  <c r="N99" i="1"/>
  <c r="AA106" i="1" s="1"/>
  <c r="N100" i="1"/>
  <c r="N101" i="1"/>
  <c r="AA108" i="1" s="1"/>
  <c r="N102" i="1"/>
  <c r="N103" i="1"/>
  <c r="AA110" i="1" s="1"/>
  <c r="N104" i="1"/>
  <c r="N105" i="1"/>
  <c r="AA112" i="1" s="1"/>
  <c r="N106" i="1"/>
  <c r="N107" i="1"/>
  <c r="AA114" i="1" s="1"/>
  <c r="N108" i="1"/>
  <c r="N109" i="1"/>
  <c r="AA116" i="1" s="1"/>
  <c r="N110" i="1"/>
  <c r="N111" i="1"/>
  <c r="AA118" i="1" s="1"/>
  <c r="N112" i="1"/>
  <c r="N113" i="1"/>
  <c r="AA120" i="1" s="1"/>
  <c r="N114" i="1"/>
  <c r="N115" i="1"/>
  <c r="AA122" i="1" s="1"/>
  <c r="N116" i="1"/>
  <c r="N117" i="1"/>
  <c r="AA124" i="1" s="1"/>
  <c r="N118" i="1"/>
  <c r="N119" i="1"/>
  <c r="AA126" i="1" s="1"/>
  <c r="N120" i="1"/>
  <c r="N121" i="1"/>
  <c r="AA128" i="1" s="1"/>
  <c r="N122" i="1"/>
  <c r="N123" i="1"/>
  <c r="AA130" i="1" s="1"/>
  <c r="N124" i="1"/>
  <c r="N125" i="1"/>
  <c r="AA132" i="1" s="1"/>
  <c r="N126" i="1"/>
  <c r="N127" i="1"/>
  <c r="AA134" i="1" s="1"/>
  <c r="N128" i="1"/>
  <c r="N129" i="1"/>
  <c r="AA136" i="1" s="1"/>
  <c r="N130" i="1"/>
  <c r="N131" i="1"/>
  <c r="AA138" i="1" s="1"/>
  <c r="N132" i="1"/>
  <c r="N133" i="1"/>
  <c r="AA140" i="1" s="1"/>
  <c r="N134" i="1"/>
  <c r="N135" i="1"/>
  <c r="AA142" i="1" s="1"/>
  <c r="N136" i="1"/>
  <c r="N137" i="1"/>
  <c r="AA144" i="1" s="1"/>
  <c r="N138" i="1"/>
  <c r="N139" i="1"/>
  <c r="AA146" i="1" s="1"/>
  <c r="N140" i="1"/>
  <c r="N141" i="1"/>
  <c r="AA148" i="1" s="1"/>
  <c r="N142" i="1"/>
  <c r="N143" i="1"/>
  <c r="AA150" i="1" s="1"/>
  <c r="N144" i="1"/>
  <c r="N145" i="1"/>
  <c r="AA152" i="1" s="1"/>
  <c r="N146" i="1"/>
  <c r="N147" i="1"/>
  <c r="AA154" i="1" s="1"/>
  <c r="N148" i="1"/>
  <c r="N149" i="1"/>
  <c r="AA156" i="1" s="1"/>
  <c r="N150" i="1"/>
  <c r="N151" i="1"/>
  <c r="AA158" i="1" s="1"/>
  <c r="N152" i="1"/>
  <c r="N153" i="1"/>
  <c r="AA160" i="1" s="1"/>
  <c r="N154" i="1"/>
  <c r="N155" i="1"/>
  <c r="AA162" i="1" s="1"/>
  <c r="N156" i="1"/>
  <c r="N157" i="1"/>
  <c r="AA164" i="1" s="1"/>
  <c r="N158" i="1"/>
  <c r="N159" i="1"/>
  <c r="AA166" i="1" s="1"/>
  <c r="N160" i="1"/>
  <c r="N161" i="1"/>
  <c r="AA168" i="1" s="1"/>
  <c r="N162" i="1"/>
  <c r="N163" i="1"/>
  <c r="AA170" i="1" s="1"/>
  <c r="N164" i="1"/>
  <c r="N165" i="1"/>
  <c r="AA172" i="1" s="1"/>
  <c r="N166" i="1"/>
  <c r="N167" i="1"/>
  <c r="AA174" i="1" s="1"/>
  <c r="N168" i="1"/>
  <c r="N169" i="1"/>
  <c r="AA176" i="1" s="1"/>
  <c r="N170" i="1"/>
  <c r="N171" i="1"/>
  <c r="AA178" i="1" s="1"/>
  <c r="N172" i="1"/>
  <c r="N173" i="1"/>
  <c r="AA180" i="1" s="1"/>
  <c r="N174" i="1"/>
  <c r="N175" i="1"/>
  <c r="AA182" i="1" s="1"/>
  <c r="N176" i="1"/>
  <c r="N177" i="1"/>
  <c r="AA184" i="1" s="1"/>
  <c r="N178" i="1"/>
  <c r="N179" i="1"/>
  <c r="AA186" i="1" s="1"/>
  <c r="N180" i="1"/>
  <c r="N181" i="1"/>
  <c r="AA188" i="1" s="1"/>
  <c r="N182" i="1"/>
  <c r="N183" i="1"/>
  <c r="AA190" i="1" s="1"/>
  <c r="N184" i="1"/>
  <c r="N185" i="1"/>
  <c r="AA192" i="1" s="1"/>
  <c r="N186" i="1"/>
  <c r="N187" i="1"/>
  <c r="AA194" i="1" s="1"/>
  <c r="N188" i="1"/>
  <c r="N189" i="1"/>
  <c r="AA196" i="1" s="1"/>
  <c r="N190" i="1"/>
  <c r="N191" i="1"/>
  <c r="AA198" i="1" s="1"/>
  <c r="N192" i="1"/>
  <c r="N193" i="1"/>
  <c r="AA200" i="1" s="1"/>
  <c r="N194" i="1"/>
  <c r="N195" i="1"/>
  <c r="AA202" i="1" s="1"/>
  <c r="N196" i="1"/>
  <c r="N197" i="1"/>
  <c r="AA204" i="1" s="1"/>
  <c r="N198" i="1"/>
  <c r="N199" i="1"/>
  <c r="AA206" i="1" s="1"/>
  <c r="N200" i="1"/>
  <c r="N201" i="1"/>
  <c r="AA208" i="1" s="1"/>
  <c r="N202" i="1"/>
  <c r="N203" i="1"/>
  <c r="AA210" i="1" s="1"/>
  <c r="N204" i="1"/>
  <c r="N205" i="1"/>
  <c r="AA212" i="1" s="1"/>
  <c r="N206" i="1"/>
  <c r="N207" i="1"/>
  <c r="AA214" i="1" s="1"/>
  <c r="N208" i="1"/>
  <c r="N209" i="1"/>
  <c r="AA216" i="1" s="1"/>
  <c r="N210" i="1"/>
  <c r="N211" i="1"/>
  <c r="AA218" i="1" s="1"/>
  <c r="N212" i="1"/>
  <c r="N213" i="1"/>
  <c r="AA220" i="1" s="1"/>
  <c r="N214" i="1"/>
  <c r="N215" i="1"/>
  <c r="AA222" i="1" s="1"/>
  <c r="N216" i="1"/>
  <c r="N217" i="1"/>
  <c r="AA224" i="1" s="1"/>
  <c r="N218" i="1"/>
  <c r="N219" i="1"/>
  <c r="AA226" i="1" s="1"/>
  <c r="N220" i="1"/>
  <c r="N221" i="1"/>
  <c r="AA228" i="1" s="1"/>
  <c r="N222" i="1"/>
  <c r="N223" i="1"/>
  <c r="AA230" i="1" s="1"/>
  <c r="N224" i="1"/>
  <c r="N225" i="1"/>
  <c r="AA232" i="1" s="1"/>
  <c r="N226" i="1"/>
  <c r="N227" i="1"/>
  <c r="AA234" i="1" s="1"/>
  <c r="N228" i="1"/>
  <c r="N229" i="1"/>
  <c r="AA236" i="1" s="1"/>
  <c r="N230" i="1"/>
  <c r="N231" i="1"/>
  <c r="AA238" i="1" s="1"/>
  <c r="N232" i="1"/>
  <c r="N233" i="1"/>
  <c r="AA240" i="1" s="1"/>
  <c r="N234" i="1"/>
  <c r="N235" i="1"/>
  <c r="AA242" i="1" s="1"/>
  <c r="N236" i="1"/>
  <c r="N237" i="1"/>
  <c r="AA244" i="1" s="1"/>
  <c r="N238" i="1"/>
  <c r="N239" i="1"/>
  <c r="AA246" i="1" s="1"/>
  <c r="N240" i="1"/>
  <c r="N241" i="1"/>
  <c r="AA248" i="1" s="1"/>
  <c r="N242" i="1"/>
  <c r="N243" i="1"/>
  <c r="AA250" i="1" s="1"/>
  <c r="N244" i="1"/>
  <c r="N245" i="1"/>
  <c r="AA252" i="1" s="1"/>
  <c r="N246" i="1"/>
  <c r="N247" i="1"/>
  <c r="AA254" i="1" s="1"/>
  <c r="N248" i="1"/>
  <c r="N249" i="1"/>
  <c r="AA256" i="1" s="1"/>
  <c r="N250" i="1"/>
  <c r="N251" i="1"/>
  <c r="AA258" i="1" s="1"/>
  <c r="N252" i="1"/>
  <c r="N253" i="1"/>
  <c r="AA260" i="1" s="1"/>
  <c r="N254" i="1"/>
  <c r="N255" i="1"/>
  <c r="AA262" i="1" s="1"/>
  <c r="N256" i="1"/>
  <c r="N257" i="1"/>
  <c r="AA264" i="1" s="1"/>
  <c r="N258" i="1"/>
  <c r="N259" i="1"/>
  <c r="AA266" i="1" s="1"/>
  <c r="N260" i="1"/>
  <c r="N261" i="1"/>
  <c r="AA268" i="1" s="1"/>
  <c r="N262" i="1"/>
  <c r="N263" i="1"/>
  <c r="AA270" i="1" s="1"/>
  <c r="N264" i="1"/>
  <c r="N265" i="1"/>
  <c r="AA272" i="1" s="1"/>
  <c r="N266" i="1"/>
  <c r="N267" i="1"/>
  <c r="AA274" i="1" s="1"/>
  <c r="N268" i="1"/>
  <c r="N269" i="1"/>
  <c r="AA276" i="1" s="1"/>
  <c r="N270" i="1"/>
  <c r="N271" i="1"/>
  <c r="AA278" i="1" s="1"/>
  <c r="N272" i="1"/>
  <c r="N273" i="1"/>
  <c r="AA280" i="1" s="1"/>
  <c r="N274" i="1"/>
  <c r="N275" i="1"/>
  <c r="AA282" i="1" s="1"/>
  <c r="N276" i="1"/>
  <c r="N277" i="1"/>
  <c r="AA284" i="1" s="1"/>
  <c r="N278" i="1"/>
  <c r="N279" i="1"/>
  <c r="AA286" i="1" s="1"/>
  <c r="N280" i="1"/>
  <c r="N281" i="1"/>
  <c r="AA288" i="1" s="1"/>
  <c r="N282" i="1"/>
  <c r="N283" i="1"/>
  <c r="AA290" i="1" s="1"/>
  <c r="N284" i="1"/>
  <c r="N285" i="1"/>
  <c r="AA292" i="1" s="1"/>
  <c r="N286" i="1"/>
  <c r="N287" i="1"/>
  <c r="AA294" i="1" s="1"/>
  <c r="N288" i="1"/>
  <c r="N289" i="1"/>
  <c r="AA296" i="1" s="1"/>
  <c r="N290" i="1"/>
  <c r="N291" i="1"/>
  <c r="AA298" i="1" s="1"/>
  <c r="N292" i="1"/>
  <c r="N293" i="1"/>
  <c r="AA300" i="1" s="1"/>
  <c r="N294" i="1"/>
  <c r="N295" i="1"/>
  <c r="AA302" i="1" s="1"/>
  <c r="N296" i="1"/>
  <c r="N297" i="1"/>
  <c r="AA304" i="1" s="1"/>
  <c r="N298" i="1"/>
  <c r="N299" i="1"/>
  <c r="AA306" i="1" s="1"/>
  <c r="N300" i="1"/>
  <c r="N301" i="1"/>
  <c r="AA308" i="1" s="1"/>
  <c r="N302" i="1"/>
  <c r="N303" i="1"/>
  <c r="AA310" i="1" s="1"/>
  <c r="N304" i="1"/>
  <c r="N305" i="1"/>
  <c r="AA312" i="1" s="1"/>
  <c r="N306" i="1"/>
  <c r="N307" i="1"/>
  <c r="AA314" i="1" s="1"/>
  <c r="N308" i="1"/>
  <c r="N309" i="1"/>
  <c r="AA316" i="1" s="1"/>
  <c r="N310" i="1"/>
  <c r="N311" i="1"/>
  <c r="AA318" i="1" s="1"/>
  <c r="N312" i="1"/>
  <c r="N313" i="1"/>
  <c r="AA320" i="1" s="1"/>
  <c r="N314" i="1"/>
  <c r="N315" i="1"/>
  <c r="AA322" i="1" s="1"/>
  <c r="N316" i="1"/>
  <c r="N317" i="1"/>
  <c r="AA324" i="1" s="1"/>
  <c r="N318" i="1"/>
  <c r="N319" i="1"/>
  <c r="AA326" i="1" s="1"/>
  <c r="N320" i="1"/>
  <c r="N321" i="1"/>
  <c r="AA328" i="1" s="1"/>
  <c r="N322" i="1"/>
  <c r="N323" i="1"/>
  <c r="AA330" i="1" s="1"/>
  <c r="N324" i="1"/>
  <c r="N325" i="1"/>
  <c r="AA332" i="1" s="1"/>
  <c r="N326" i="1"/>
  <c r="N327" i="1"/>
  <c r="AA334" i="1" s="1"/>
  <c r="N328" i="1"/>
  <c r="N329" i="1"/>
  <c r="AA336" i="1" s="1"/>
  <c r="N330" i="1"/>
  <c r="N331" i="1"/>
  <c r="AA338" i="1" s="1"/>
  <c r="N332" i="1"/>
  <c r="N333" i="1"/>
  <c r="AA340" i="1" s="1"/>
  <c r="N334" i="1"/>
  <c r="N335" i="1"/>
  <c r="AA342" i="1" s="1"/>
  <c r="N336" i="1"/>
  <c r="N337" i="1"/>
  <c r="AA344" i="1" s="1"/>
  <c r="N338" i="1"/>
  <c r="N339" i="1"/>
  <c r="AA346" i="1" s="1"/>
  <c r="N340" i="1"/>
  <c r="N341" i="1"/>
  <c r="AA348" i="1" s="1"/>
  <c r="N342" i="1"/>
  <c r="N343" i="1"/>
  <c r="AA350" i="1" s="1"/>
  <c r="N344" i="1"/>
  <c r="N345" i="1"/>
  <c r="AA352" i="1" s="1"/>
  <c r="N346" i="1"/>
  <c r="N347" i="1"/>
  <c r="AA354" i="1" s="1"/>
  <c r="N348" i="1"/>
  <c r="N349" i="1"/>
  <c r="AA356" i="1" s="1"/>
  <c r="N350" i="1"/>
  <c r="N351" i="1"/>
  <c r="AA358" i="1" s="1"/>
  <c r="N352" i="1"/>
  <c r="N353" i="1"/>
  <c r="AA360" i="1" s="1"/>
  <c r="N354" i="1"/>
  <c r="N355" i="1"/>
  <c r="AA362" i="1" s="1"/>
  <c r="N356" i="1"/>
  <c r="N357" i="1"/>
  <c r="AA364" i="1" s="1"/>
  <c r="N358" i="1"/>
  <c r="N359" i="1"/>
  <c r="AA366" i="1" s="1"/>
  <c r="N360" i="1"/>
  <c r="N361" i="1"/>
  <c r="AA368" i="1" s="1"/>
  <c r="N362" i="1"/>
  <c r="N363" i="1"/>
  <c r="N364" i="1"/>
  <c r="N365" i="1"/>
  <c r="N366" i="1"/>
  <c r="N367" i="1"/>
  <c r="N368" i="1"/>
  <c r="N3" i="1"/>
  <c r="AA10" i="1" s="1"/>
  <c r="M4" i="1"/>
  <c r="M5" i="1"/>
  <c r="Z12" i="1" s="1"/>
  <c r="M6" i="1"/>
  <c r="M7" i="1"/>
  <c r="Z14" i="1" s="1"/>
  <c r="M8" i="1"/>
  <c r="M9" i="1"/>
  <c r="Z16" i="1" s="1"/>
  <c r="M10" i="1"/>
  <c r="M11" i="1"/>
  <c r="Z18" i="1" s="1"/>
  <c r="M12" i="1"/>
  <c r="M13" i="1"/>
  <c r="Z20" i="1" s="1"/>
  <c r="M14" i="1"/>
  <c r="M15" i="1"/>
  <c r="Z22" i="1" s="1"/>
  <c r="M16" i="1"/>
  <c r="M17" i="1"/>
  <c r="Z24" i="1" s="1"/>
  <c r="M18" i="1"/>
  <c r="M19" i="1"/>
  <c r="Z26" i="1" s="1"/>
  <c r="M20" i="1"/>
  <c r="M21" i="1"/>
  <c r="Z28" i="1" s="1"/>
  <c r="M22" i="1"/>
  <c r="M23" i="1"/>
  <c r="Z30" i="1" s="1"/>
  <c r="M24" i="1"/>
  <c r="M25" i="1"/>
  <c r="Z32" i="1" s="1"/>
  <c r="M26" i="1"/>
  <c r="M27" i="1"/>
  <c r="Z34" i="1" s="1"/>
  <c r="M28" i="1"/>
  <c r="M29" i="1"/>
  <c r="Z36" i="1" s="1"/>
  <c r="M30" i="1"/>
  <c r="M31" i="1"/>
  <c r="Z38" i="1" s="1"/>
  <c r="M32" i="1"/>
  <c r="M33" i="1"/>
  <c r="Z40" i="1" s="1"/>
  <c r="M34" i="1"/>
  <c r="M35" i="1"/>
  <c r="Z42" i="1" s="1"/>
  <c r="M36" i="1"/>
  <c r="M37" i="1"/>
  <c r="Z44" i="1" s="1"/>
  <c r="M38" i="1"/>
  <c r="M39" i="1"/>
  <c r="Z46" i="1" s="1"/>
  <c r="M40" i="1"/>
  <c r="M41" i="1"/>
  <c r="Z48" i="1" s="1"/>
  <c r="M42" i="1"/>
  <c r="M43" i="1"/>
  <c r="Z50" i="1" s="1"/>
  <c r="M44" i="1"/>
  <c r="M45" i="1"/>
  <c r="Z52" i="1" s="1"/>
  <c r="M46" i="1"/>
  <c r="M47" i="1"/>
  <c r="Z54" i="1" s="1"/>
  <c r="M48" i="1"/>
  <c r="M49" i="1"/>
  <c r="Z56" i="1" s="1"/>
  <c r="M50" i="1"/>
  <c r="M51" i="1"/>
  <c r="Z58" i="1" s="1"/>
  <c r="M52" i="1"/>
  <c r="M53" i="1"/>
  <c r="Z60" i="1" s="1"/>
  <c r="M54" i="1"/>
  <c r="M55" i="1"/>
  <c r="Z62" i="1" s="1"/>
  <c r="M56" i="1"/>
  <c r="M57" i="1"/>
  <c r="Z64" i="1" s="1"/>
  <c r="M58" i="1"/>
  <c r="M59" i="1"/>
  <c r="Z66" i="1" s="1"/>
  <c r="M60" i="1"/>
  <c r="M61" i="1"/>
  <c r="Z68" i="1" s="1"/>
  <c r="M62" i="1"/>
  <c r="M63" i="1"/>
  <c r="Z70" i="1" s="1"/>
  <c r="M64" i="1"/>
  <c r="M65" i="1"/>
  <c r="Z72" i="1" s="1"/>
  <c r="M66" i="1"/>
  <c r="M67" i="1"/>
  <c r="Z74" i="1" s="1"/>
  <c r="M68" i="1"/>
  <c r="M69" i="1"/>
  <c r="Z76" i="1" s="1"/>
  <c r="M70" i="1"/>
  <c r="M71" i="1"/>
  <c r="Z78" i="1" s="1"/>
  <c r="M72" i="1"/>
  <c r="M73" i="1"/>
  <c r="Z80" i="1" s="1"/>
  <c r="M74" i="1"/>
  <c r="M75" i="1"/>
  <c r="Z82" i="1" s="1"/>
  <c r="M76" i="1"/>
  <c r="M77" i="1"/>
  <c r="Z84" i="1" s="1"/>
  <c r="M78" i="1"/>
  <c r="M79" i="1"/>
  <c r="Z86" i="1" s="1"/>
  <c r="M80" i="1"/>
  <c r="M81" i="1"/>
  <c r="Z88" i="1" s="1"/>
  <c r="M82" i="1"/>
  <c r="M83" i="1"/>
  <c r="Z90" i="1" s="1"/>
  <c r="M84" i="1"/>
  <c r="M85" i="1"/>
  <c r="Z92" i="1" s="1"/>
  <c r="M86" i="1"/>
  <c r="M87" i="1"/>
  <c r="Z94" i="1" s="1"/>
  <c r="M88" i="1"/>
  <c r="M89" i="1"/>
  <c r="Z96" i="1" s="1"/>
  <c r="M90" i="1"/>
  <c r="M91" i="1"/>
  <c r="Z98" i="1" s="1"/>
  <c r="M92" i="1"/>
  <c r="M93" i="1"/>
  <c r="Z100" i="1" s="1"/>
  <c r="M94" i="1"/>
  <c r="M95" i="1"/>
  <c r="Z102" i="1" s="1"/>
  <c r="M96" i="1"/>
  <c r="M97" i="1"/>
  <c r="Z104" i="1" s="1"/>
  <c r="M98" i="1"/>
  <c r="M99" i="1"/>
  <c r="Z106" i="1" s="1"/>
  <c r="M100" i="1"/>
  <c r="M101" i="1"/>
  <c r="Z108" i="1" s="1"/>
  <c r="M102" i="1"/>
  <c r="M103" i="1"/>
  <c r="Z110" i="1" s="1"/>
  <c r="M104" i="1"/>
  <c r="M105" i="1"/>
  <c r="Z112" i="1" s="1"/>
  <c r="M106" i="1"/>
  <c r="M107" i="1"/>
  <c r="Z114" i="1" s="1"/>
  <c r="M108" i="1"/>
  <c r="M109" i="1"/>
  <c r="Z116" i="1" s="1"/>
  <c r="M110" i="1"/>
  <c r="M111" i="1"/>
  <c r="Z118" i="1" s="1"/>
  <c r="M112" i="1"/>
  <c r="M113" i="1"/>
  <c r="Z120" i="1" s="1"/>
  <c r="M114" i="1"/>
  <c r="M115" i="1"/>
  <c r="Z122" i="1" s="1"/>
  <c r="M116" i="1"/>
  <c r="M117" i="1"/>
  <c r="Z124" i="1" s="1"/>
  <c r="M118" i="1"/>
  <c r="M119" i="1"/>
  <c r="Z126" i="1" s="1"/>
  <c r="M120" i="1"/>
  <c r="M121" i="1"/>
  <c r="Z128" i="1" s="1"/>
  <c r="M122" i="1"/>
  <c r="M123" i="1"/>
  <c r="Z130" i="1" s="1"/>
  <c r="M124" i="1"/>
  <c r="M125" i="1"/>
  <c r="Z132" i="1" s="1"/>
  <c r="M126" i="1"/>
  <c r="M127" i="1"/>
  <c r="Z134" i="1" s="1"/>
  <c r="M128" i="1"/>
  <c r="M129" i="1"/>
  <c r="Z136" i="1" s="1"/>
  <c r="M130" i="1"/>
  <c r="M131" i="1"/>
  <c r="Z138" i="1" s="1"/>
  <c r="M132" i="1"/>
  <c r="M133" i="1"/>
  <c r="Z140" i="1" s="1"/>
  <c r="M134" i="1"/>
  <c r="M135" i="1"/>
  <c r="Z142" i="1" s="1"/>
  <c r="M136" i="1"/>
  <c r="M137" i="1"/>
  <c r="Z144" i="1" s="1"/>
  <c r="M138" i="1"/>
  <c r="M139" i="1"/>
  <c r="Z146" i="1" s="1"/>
  <c r="M140" i="1"/>
  <c r="M141" i="1"/>
  <c r="Z148" i="1" s="1"/>
  <c r="M142" i="1"/>
  <c r="M143" i="1"/>
  <c r="Z150" i="1" s="1"/>
  <c r="M144" i="1"/>
  <c r="M145" i="1"/>
  <c r="Z152" i="1" s="1"/>
  <c r="M146" i="1"/>
  <c r="M147" i="1"/>
  <c r="Z154" i="1" s="1"/>
  <c r="M148" i="1"/>
  <c r="M149" i="1"/>
  <c r="Z156" i="1" s="1"/>
  <c r="M150" i="1"/>
  <c r="M151" i="1"/>
  <c r="Z158" i="1" s="1"/>
  <c r="M152" i="1"/>
  <c r="M153" i="1"/>
  <c r="Z160" i="1" s="1"/>
  <c r="M154" i="1"/>
  <c r="M155" i="1"/>
  <c r="Z162" i="1" s="1"/>
  <c r="M156" i="1"/>
  <c r="M157" i="1"/>
  <c r="Z164" i="1" s="1"/>
  <c r="M158" i="1"/>
  <c r="M159" i="1"/>
  <c r="Z166" i="1" s="1"/>
  <c r="M160" i="1"/>
  <c r="M161" i="1"/>
  <c r="Z168" i="1" s="1"/>
  <c r="M162" i="1"/>
  <c r="M163" i="1"/>
  <c r="Z170" i="1" s="1"/>
  <c r="M164" i="1"/>
  <c r="M165" i="1"/>
  <c r="Z172" i="1" s="1"/>
  <c r="M166" i="1"/>
  <c r="M167" i="1"/>
  <c r="Z174" i="1" s="1"/>
  <c r="M168" i="1"/>
  <c r="M169" i="1"/>
  <c r="Z176" i="1" s="1"/>
  <c r="M170" i="1"/>
  <c r="M171" i="1"/>
  <c r="Z178" i="1" s="1"/>
  <c r="M172" i="1"/>
  <c r="M173" i="1"/>
  <c r="Z180" i="1" s="1"/>
  <c r="M174" i="1"/>
  <c r="M175" i="1"/>
  <c r="Z182" i="1" s="1"/>
  <c r="M176" i="1"/>
  <c r="M177" i="1"/>
  <c r="Z184" i="1" s="1"/>
  <c r="M178" i="1"/>
  <c r="M179" i="1"/>
  <c r="Z186" i="1" s="1"/>
  <c r="M180" i="1"/>
  <c r="M181" i="1"/>
  <c r="Z188" i="1" s="1"/>
  <c r="M182" i="1"/>
  <c r="M183" i="1"/>
  <c r="Z190" i="1" s="1"/>
  <c r="M184" i="1"/>
  <c r="M185" i="1"/>
  <c r="Z192" i="1" s="1"/>
  <c r="M186" i="1"/>
  <c r="M187" i="1"/>
  <c r="Z194" i="1" s="1"/>
  <c r="M188" i="1"/>
  <c r="M189" i="1"/>
  <c r="Z196" i="1" s="1"/>
  <c r="M190" i="1"/>
  <c r="M191" i="1"/>
  <c r="Z198" i="1" s="1"/>
  <c r="M192" i="1"/>
  <c r="M193" i="1"/>
  <c r="Z200" i="1" s="1"/>
  <c r="M194" i="1"/>
  <c r="M195" i="1"/>
  <c r="Z202" i="1" s="1"/>
  <c r="M196" i="1"/>
  <c r="M197" i="1"/>
  <c r="Z204" i="1" s="1"/>
  <c r="M198" i="1"/>
  <c r="M199" i="1"/>
  <c r="Z206" i="1" s="1"/>
  <c r="M200" i="1"/>
  <c r="M201" i="1"/>
  <c r="Z208" i="1" s="1"/>
  <c r="M202" i="1"/>
  <c r="M203" i="1"/>
  <c r="Z210" i="1" s="1"/>
  <c r="M204" i="1"/>
  <c r="M205" i="1"/>
  <c r="Z212" i="1" s="1"/>
  <c r="M206" i="1"/>
  <c r="M207" i="1"/>
  <c r="Z214" i="1" s="1"/>
  <c r="M208" i="1"/>
  <c r="M209" i="1"/>
  <c r="Z216" i="1" s="1"/>
  <c r="M210" i="1"/>
  <c r="M211" i="1"/>
  <c r="Z218" i="1" s="1"/>
  <c r="M212" i="1"/>
  <c r="M213" i="1"/>
  <c r="Z220" i="1" s="1"/>
  <c r="M214" i="1"/>
  <c r="M215" i="1"/>
  <c r="Z222" i="1" s="1"/>
  <c r="M216" i="1"/>
  <c r="M217" i="1"/>
  <c r="Z224" i="1" s="1"/>
  <c r="M218" i="1"/>
  <c r="M219" i="1"/>
  <c r="Z226" i="1" s="1"/>
  <c r="M220" i="1"/>
  <c r="M221" i="1"/>
  <c r="Z228" i="1" s="1"/>
  <c r="M222" i="1"/>
  <c r="M223" i="1"/>
  <c r="Z230" i="1" s="1"/>
  <c r="M224" i="1"/>
  <c r="M225" i="1"/>
  <c r="Z232" i="1" s="1"/>
  <c r="M226" i="1"/>
  <c r="M227" i="1"/>
  <c r="Z234" i="1" s="1"/>
  <c r="M228" i="1"/>
  <c r="M229" i="1"/>
  <c r="Z236" i="1" s="1"/>
  <c r="M230" i="1"/>
  <c r="M231" i="1"/>
  <c r="Z238" i="1" s="1"/>
  <c r="M232" i="1"/>
  <c r="M233" i="1"/>
  <c r="Z240" i="1" s="1"/>
  <c r="M234" i="1"/>
  <c r="M235" i="1"/>
  <c r="Z242" i="1" s="1"/>
  <c r="M236" i="1"/>
  <c r="M237" i="1"/>
  <c r="Z244" i="1" s="1"/>
  <c r="M238" i="1"/>
  <c r="M239" i="1"/>
  <c r="Z246" i="1" s="1"/>
  <c r="M240" i="1"/>
  <c r="M241" i="1"/>
  <c r="Z248" i="1" s="1"/>
  <c r="M242" i="1"/>
  <c r="M243" i="1"/>
  <c r="Z250" i="1" s="1"/>
  <c r="M244" i="1"/>
  <c r="M245" i="1"/>
  <c r="Z252" i="1" s="1"/>
  <c r="M246" i="1"/>
  <c r="M247" i="1"/>
  <c r="Z254" i="1" s="1"/>
  <c r="M248" i="1"/>
  <c r="M249" i="1"/>
  <c r="Z256" i="1" s="1"/>
  <c r="M250" i="1"/>
  <c r="M251" i="1"/>
  <c r="Z258" i="1" s="1"/>
  <c r="M252" i="1"/>
  <c r="M253" i="1"/>
  <c r="Z260" i="1" s="1"/>
  <c r="M254" i="1"/>
  <c r="M255" i="1"/>
  <c r="Z262" i="1" s="1"/>
  <c r="M256" i="1"/>
  <c r="M257" i="1"/>
  <c r="Z264" i="1" s="1"/>
  <c r="M258" i="1"/>
  <c r="M259" i="1"/>
  <c r="Z266" i="1" s="1"/>
  <c r="M260" i="1"/>
  <c r="M261" i="1"/>
  <c r="Z268" i="1" s="1"/>
  <c r="M262" i="1"/>
  <c r="M263" i="1"/>
  <c r="Z270" i="1" s="1"/>
  <c r="M264" i="1"/>
  <c r="M265" i="1"/>
  <c r="Z272" i="1" s="1"/>
  <c r="M266" i="1"/>
  <c r="M267" i="1"/>
  <c r="Z274" i="1" s="1"/>
  <c r="M268" i="1"/>
  <c r="M269" i="1"/>
  <c r="Z276" i="1" s="1"/>
  <c r="M270" i="1"/>
  <c r="M271" i="1"/>
  <c r="Z278" i="1" s="1"/>
  <c r="M272" i="1"/>
  <c r="M273" i="1"/>
  <c r="Z280" i="1" s="1"/>
  <c r="M274" i="1"/>
  <c r="M275" i="1"/>
  <c r="Z282" i="1" s="1"/>
  <c r="M276" i="1"/>
  <c r="M277" i="1"/>
  <c r="Z284" i="1" s="1"/>
  <c r="M278" i="1"/>
  <c r="M279" i="1"/>
  <c r="Z286" i="1" s="1"/>
  <c r="M280" i="1"/>
  <c r="M281" i="1"/>
  <c r="Z288" i="1" s="1"/>
  <c r="M282" i="1"/>
  <c r="M283" i="1"/>
  <c r="Z290" i="1" s="1"/>
  <c r="M284" i="1"/>
  <c r="M285" i="1"/>
  <c r="Z292" i="1" s="1"/>
  <c r="M286" i="1"/>
  <c r="M287" i="1"/>
  <c r="Z294" i="1" s="1"/>
  <c r="M288" i="1"/>
  <c r="M289" i="1"/>
  <c r="Z296" i="1" s="1"/>
  <c r="M290" i="1"/>
  <c r="M291" i="1"/>
  <c r="Z298" i="1" s="1"/>
  <c r="M292" i="1"/>
  <c r="M293" i="1"/>
  <c r="Z300" i="1" s="1"/>
  <c r="M294" i="1"/>
  <c r="M295" i="1"/>
  <c r="Z302" i="1" s="1"/>
  <c r="M296" i="1"/>
  <c r="M297" i="1"/>
  <c r="Z304" i="1" s="1"/>
  <c r="M298" i="1"/>
  <c r="M299" i="1"/>
  <c r="Z306" i="1" s="1"/>
  <c r="M300" i="1"/>
  <c r="M301" i="1"/>
  <c r="Z308" i="1" s="1"/>
  <c r="M302" i="1"/>
  <c r="M303" i="1"/>
  <c r="Z310" i="1" s="1"/>
  <c r="M304" i="1"/>
  <c r="M305" i="1"/>
  <c r="Z312" i="1" s="1"/>
  <c r="M306" i="1"/>
  <c r="M307" i="1"/>
  <c r="Z314" i="1" s="1"/>
  <c r="M308" i="1"/>
  <c r="M309" i="1"/>
  <c r="Z316" i="1" s="1"/>
  <c r="M310" i="1"/>
  <c r="M311" i="1"/>
  <c r="Z318" i="1" s="1"/>
  <c r="M312" i="1"/>
  <c r="M313" i="1"/>
  <c r="Z320" i="1" s="1"/>
  <c r="M314" i="1"/>
  <c r="M315" i="1"/>
  <c r="Z322" i="1" s="1"/>
  <c r="M316" i="1"/>
  <c r="M317" i="1"/>
  <c r="Z324" i="1" s="1"/>
  <c r="M318" i="1"/>
  <c r="M319" i="1"/>
  <c r="Z326" i="1" s="1"/>
  <c r="M320" i="1"/>
  <c r="M321" i="1"/>
  <c r="Z328" i="1" s="1"/>
  <c r="M322" i="1"/>
  <c r="M323" i="1"/>
  <c r="Z330" i="1" s="1"/>
  <c r="M324" i="1"/>
  <c r="M325" i="1"/>
  <c r="Z332" i="1" s="1"/>
  <c r="M326" i="1"/>
  <c r="M327" i="1"/>
  <c r="Z334" i="1" s="1"/>
  <c r="M328" i="1"/>
  <c r="M329" i="1"/>
  <c r="Z336" i="1" s="1"/>
  <c r="M330" i="1"/>
  <c r="M331" i="1"/>
  <c r="Z338" i="1" s="1"/>
  <c r="M332" i="1"/>
  <c r="M333" i="1"/>
  <c r="Z340" i="1" s="1"/>
  <c r="M334" i="1"/>
  <c r="M335" i="1"/>
  <c r="Z342" i="1" s="1"/>
  <c r="M336" i="1"/>
  <c r="M337" i="1"/>
  <c r="Z344" i="1" s="1"/>
  <c r="M338" i="1"/>
  <c r="M339" i="1"/>
  <c r="Z346" i="1" s="1"/>
  <c r="M340" i="1"/>
  <c r="M341" i="1"/>
  <c r="Z348" i="1" s="1"/>
  <c r="M342" i="1"/>
  <c r="M343" i="1"/>
  <c r="Z350" i="1" s="1"/>
  <c r="M344" i="1"/>
  <c r="M345" i="1"/>
  <c r="Z352" i="1" s="1"/>
  <c r="M346" i="1"/>
  <c r="M347" i="1"/>
  <c r="Z354" i="1" s="1"/>
  <c r="M348" i="1"/>
  <c r="M349" i="1"/>
  <c r="Z356" i="1" s="1"/>
  <c r="M350" i="1"/>
  <c r="M351" i="1"/>
  <c r="Z358" i="1" s="1"/>
  <c r="M352" i="1"/>
  <c r="M353" i="1"/>
  <c r="Z360" i="1" s="1"/>
  <c r="M354" i="1"/>
  <c r="M355" i="1"/>
  <c r="Z362" i="1" s="1"/>
  <c r="M356" i="1"/>
  <c r="M357" i="1"/>
  <c r="Z364" i="1" s="1"/>
  <c r="M358" i="1"/>
  <c r="M359" i="1"/>
  <c r="Z366" i="1" s="1"/>
  <c r="M360" i="1"/>
  <c r="M361" i="1"/>
  <c r="Z368" i="1" s="1"/>
  <c r="M362" i="1"/>
  <c r="M363" i="1"/>
  <c r="M364" i="1"/>
  <c r="M365" i="1"/>
  <c r="M366" i="1"/>
  <c r="M367" i="1"/>
  <c r="M368" i="1"/>
  <c r="M3" i="1"/>
  <c r="Z10" i="1" s="1"/>
  <c r="L4" i="1"/>
  <c r="Y11" i="1" s="1"/>
  <c r="L5" i="1"/>
  <c r="L6" i="1"/>
  <c r="L7" i="1"/>
  <c r="L8" i="1"/>
  <c r="L9" i="1"/>
  <c r="L10" i="1"/>
  <c r="L12" i="1"/>
  <c r="L13" i="1"/>
  <c r="L14" i="1"/>
  <c r="Y21" i="1" s="1"/>
  <c r="L15" i="1"/>
  <c r="L16" i="1"/>
  <c r="Y23" i="1" s="1"/>
  <c r="L17" i="1"/>
  <c r="L18" i="1"/>
  <c r="Y25" i="1" s="1"/>
  <c r="L19" i="1"/>
  <c r="L20" i="1"/>
  <c r="Y27" i="1" s="1"/>
  <c r="L21" i="1"/>
  <c r="L22" i="1"/>
  <c r="Y29" i="1" s="1"/>
  <c r="L23" i="1"/>
  <c r="L24" i="1"/>
  <c r="Y31" i="1" s="1"/>
  <c r="L25" i="1"/>
  <c r="L26" i="1"/>
  <c r="Y33" i="1" s="1"/>
  <c r="L27" i="1"/>
  <c r="L28" i="1"/>
  <c r="Y35" i="1" s="1"/>
  <c r="L29" i="1"/>
  <c r="L30" i="1"/>
  <c r="Y37" i="1" s="1"/>
  <c r="L31" i="1"/>
  <c r="L32" i="1"/>
  <c r="Y39" i="1" s="1"/>
  <c r="L33" i="1"/>
  <c r="L34" i="1"/>
  <c r="Y41" i="1" s="1"/>
  <c r="L35" i="1"/>
  <c r="L36" i="1"/>
  <c r="Y43" i="1" s="1"/>
  <c r="L37" i="1"/>
  <c r="L38" i="1"/>
  <c r="Y45" i="1" s="1"/>
  <c r="L39" i="1"/>
  <c r="L40" i="1"/>
  <c r="Y47" i="1" s="1"/>
  <c r="L41" i="1"/>
  <c r="L42" i="1"/>
  <c r="Y49" i="1" s="1"/>
  <c r="L43" i="1"/>
  <c r="L44" i="1"/>
  <c r="Y51" i="1" s="1"/>
  <c r="L45" i="1"/>
  <c r="L46" i="1"/>
  <c r="Y53" i="1" s="1"/>
  <c r="L47" i="1"/>
  <c r="L48" i="1"/>
  <c r="Y55" i="1" s="1"/>
  <c r="L49" i="1"/>
  <c r="L50" i="1"/>
  <c r="Y57" i="1" s="1"/>
  <c r="L51" i="1"/>
  <c r="L52" i="1"/>
  <c r="Y59" i="1" s="1"/>
  <c r="L53" i="1"/>
  <c r="L54" i="1"/>
  <c r="Y61" i="1" s="1"/>
  <c r="L55" i="1"/>
  <c r="L56" i="1"/>
  <c r="Y63" i="1" s="1"/>
  <c r="L57" i="1"/>
  <c r="L58" i="1"/>
  <c r="Y65" i="1" s="1"/>
  <c r="L59" i="1"/>
  <c r="L60" i="1"/>
  <c r="Y67" i="1" s="1"/>
  <c r="L61" i="1"/>
  <c r="L62" i="1"/>
  <c r="Y69" i="1" s="1"/>
  <c r="L63" i="1"/>
  <c r="L64" i="1"/>
  <c r="Y71" i="1" s="1"/>
  <c r="L65" i="1"/>
  <c r="L66" i="1"/>
  <c r="Y73" i="1" s="1"/>
  <c r="L67" i="1"/>
  <c r="L68" i="1"/>
  <c r="Y75" i="1" s="1"/>
  <c r="L69" i="1"/>
  <c r="L70" i="1"/>
  <c r="Y77" i="1" s="1"/>
  <c r="L71" i="1"/>
  <c r="L72" i="1"/>
  <c r="Y79" i="1" s="1"/>
  <c r="L73" i="1"/>
  <c r="L74" i="1"/>
  <c r="Y81" i="1" s="1"/>
  <c r="L75" i="1"/>
  <c r="L76" i="1"/>
  <c r="Y83" i="1" s="1"/>
  <c r="L77" i="1"/>
  <c r="L78" i="1"/>
  <c r="Y85" i="1" s="1"/>
  <c r="L79" i="1"/>
  <c r="L80" i="1"/>
  <c r="Y87" i="1" s="1"/>
  <c r="L81" i="1"/>
  <c r="L82" i="1"/>
  <c r="Y89" i="1" s="1"/>
  <c r="L83" i="1"/>
  <c r="L84" i="1"/>
  <c r="Y91" i="1" s="1"/>
  <c r="L85" i="1"/>
  <c r="L86" i="1"/>
  <c r="Y93" i="1" s="1"/>
  <c r="L87" i="1"/>
  <c r="L88" i="1"/>
  <c r="Y95" i="1" s="1"/>
  <c r="L89" i="1"/>
  <c r="L90" i="1"/>
  <c r="Y97" i="1" s="1"/>
  <c r="L91" i="1"/>
  <c r="L92" i="1"/>
  <c r="Y99" i="1" s="1"/>
  <c r="L93" i="1"/>
  <c r="L94" i="1"/>
  <c r="Y101" i="1" s="1"/>
  <c r="L95" i="1"/>
  <c r="L96" i="1"/>
  <c r="Y103" i="1" s="1"/>
  <c r="L97" i="1"/>
  <c r="L98" i="1"/>
  <c r="Y105" i="1" s="1"/>
  <c r="L99" i="1"/>
  <c r="L100" i="1"/>
  <c r="Y107" i="1" s="1"/>
  <c r="L101" i="1"/>
  <c r="L102" i="1"/>
  <c r="Y109" i="1" s="1"/>
  <c r="L103" i="1"/>
  <c r="L104" i="1"/>
  <c r="Y111" i="1" s="1"/>
  <c r="L105" i="1"/>
  <c r="L106" i="1"/>
  <c r="Y113" i="1" s="1"/>
  <c r="L107" i="1"/>
  <c r="L108" i="1"/>
  <c r="Y115" i="1" s="1"/>
  <c r="L109" i="1"/>
  <c r="L110" i="1"/>
  <c r="Y117" i="1" s="1"/>
  <c r="L111" i="1"/>
  <c r="L112" i="1"/>
  <c r="Y119" i="1" s="1"/>
  <c r="L113" i="1"/>
  <c r="L114" i="1"/>
  <c r="Y121" i="1" s="1"/>
  <c r="L115" i="1"/>
  <c r="L116" i="1"/>
  <c r="Y123" i="1" s="1"/>
  <c r="L117" i="1"/>
  <c r="L118" i="1"/>
  <c r="Y125" i="1" s="1"/>
  <c r="L119" i="1"/>
  <c r="L120" i="1"/>
  <c r="Y127" i="1" s="1"/>
  <c r="L121" i="1"/>
  <c r="L122" i="1"/>
  <c r="Y129" i="1" s="1"/>
  <c r="L123" i="1"/>
  <c r="L124" i="1"/>
  <c r="Y131" i="1" s="1"/>
  <c r="L125" i="1"/>
  <c r="L126" i="1"/>
  <c r="Y133" i="1" s="1"/>
  <c r="L127" i="1"/>
  <c r="L128" i="1"/>
  <c r="Y135" i="1" s="1"/>
  <c r="L129" i="1"/>
  <c r="L130" i="1"/>
  <c r="Y137" i="1" s="1"/>
  <c r="L131" i="1"/>
  <c r="L132" i="1"/>
  <c r="Y139" i="1" s="1"/>
  <c r="L133" i="1"/>
  <c r="L134" i="1"/>
  <c r="Y141" i="1" s="1"/>
  <c r="L135" i="1"/>
  <c r="L136" i="1"/>
  <c r="Y143" i="1" s="1"/>
  <c r="L137" i="1"/>
  <c r="L138" i="1"/>
  <c r="Y145" i="1" s="1"/>
  <c r="L139" i="1"/>
  <c r="L140" i="1"/>
  <c r="Y147" i="1" s="1"/>
  <c r="L141" i="1"/>
  <c r="L142" i="1"/>
  <c r="Y149" i="1" s="1"/>
  <c r="L143" i="1"/>
  <c r="L144" i="1"/>
  <c r="Y151" i="1" s="1"/>
  <c r="L145" i="1"/>
  <c r="L146" i="1"/>
  <c r="Y153" i="1" s="1"/>
  <c r="L147" i="1"/>
  <c r="L148" i="1"/>
  <c r="Y155" i="1" s="1"/>
  <c r="L149" i="1"/>
  <c r="L150" i="1"/>
  <c r="Y157" i="1" s="1"/>
  <c r="L151" i="1"/>
  <c r="L152" i="1"/>
  <c r="Y159" i="1" s="1"/>
  <c r="L153" i="1"/>
  <c r="L154" i="1"/>
  <c r="Y161" i="1" s="1"/>
  <c r="L155" i="1"/>
  <c r="L156" i="1"/>
  <c r="Y163" i="1" s="1"/>
  <c r="L157" i="1"/>
  <c r="L158" i="1"/>
  <c r="Y165" i="1" s="1"/>
  <c r="L159" i="1"/>
  <c r="L160" i="1"/>
  <c r="Y167" i="1" s="1"/>
  <c r="L161" i="1"/>
  <c r="L162" i="1"/>
  <c r="Y169" i="1" s="1"/>
  <c r="L163" i="1"/>
  <c r="L164" i="1"/>
  <c r="Y171" i="1" s="1"/>
  <c r="L165" i="1"/>
  <c r="L166" i="1"/>
  <c r="Y173" i="1" s="1"/>
  <c r="L167" i="1"/>
  <c r="L168" i="1"/>
  <c r="Y175" i="1" s="1"/>
  <c r="L169" i="1"/>
  <c r="L170" i="1"/>
  <c r="Y177" i="1" s="1"/>
  <c r="L171" i="1"/>
  <c r="L172" i="1"/>
  <c r="Y179" i="1" s="1"/>
  <c r="L173" i="1"/>
  <c r="L174" i="1"/>
  <c r="Y181" i="1" s="1"/>
  <c r="L175" i="1"/>
  <c r="L176" i="1"/>
  <c r="Y183" i="1" s="1"/>
  <c r="L177" i="1"/>
  <c r="L178" i="1"/>
  <c r="Y185" i="1" s="1"/>
  <c r="L179" i="1"/>
  <c r="L180" i="1"/>
  <c r="Y187" i="1" s="1"/>
  <c r="L181" i="1"/>
  <c r="L182" i="1"/>
  <c r="Y189" i="1" s="1"/>
  <c r="L183" i="1"/>
  <c r="L184" i="1"/>
  <c r="Y191" i="1" s="1"/>
  <c r="L185" i="1"/>
  <c r="L186" i="1"/>
  <c r="Y193" i="1" s="1"/>
  <c r="L187" i="1"/>
  <c r="L188" i="1"/>
  <c r="Y195" i="1" s="1"/>
  <c r="L189" i="1"/>
  <c r="L190" i="1"/>
  <c r="Y197" i="1" s="1"/>
  <c r="L191" i="1"/>
  <c r="L192" i="1"/>
  <c r="Y199" i="1" s="1"/>
  <c r="L193" i="1"/>
  <c r="L194" i="1"/>
  <c r="Y201" i="1" s="1"/>
  <c r="L195" i="1"/>
  <c r="L196" i="1"/>
  <c r="Y203" i="1" s="1"/>
  <c r="L197" i="1"/>
  <c r="L198" i="1"/>
  <c r="Y205" i="1" s="1"/>
  <c r="L199" i="1"/>
  <c r="L200" i="1"/>
  <c r="Y207" i="1" s="1"/>
  <c r="L201" i="1"/>
  <c r="L202" i="1"/>
  <c r="Y209" i="1" s="1"/>
  <c r="L203" i="1"/>
  <c r="L204" i="1"/>
  <c r="Y211" i="1" s="1"/>
  <c r="L205" i="1"/>
  <c r="L206" i="1"/>
  <c r="Y213" i="1" s="1"/>
  <c r="L207" i="1"/>
  <c r="L208" i="1"/>
  <c r="Y215" i="1" s="1"/>
  <c r="L209" i="1"/>
  <c r="L210" i="1"/>
  <c r="Y217" i="1" s="1"/>
  <c r="L211" i="1"/>
  <c r="L212" i="1"/>
  <c r="Y219" i="1" s="1"/>
  <c r="L213" i="1"/>
  <c r="L214" i="1"/>
  <c r="Y221" i="1" s="1"/>
  <c r="L215" i="1"/>
  <c r="L216" i="1"/>
  <c r="Y223" i="1" s="1"/>
  <c r="L217" i="1"/>
  <c r="L218" i="1"/>
  <c r="Y225" i="1" s="1"/>
  <c r="L219" i="1"/>
  <c r="L220" i="1"/>
  <c r="Y227" i="1" s="1"/>
  <c r="L221" i="1"/>
  <c r="L222" i="1"/>
  <c r="Y229" i="1" s="1"/>
  <c r="L223" i="1"/>
  <c r="L224" i="1"/>
  <c r="Y231" i="1" s="1"/>
  <c r="L225" i="1"/>
  <c r="L226" i="1"/>
  <c r="Y233" i="1" s="1"/>
  <c r="L227" i="1"/>
  <c r="L228" i="1"/>
  <c r="Y235" i="1" s="1"/>
  <c r="L229" i="1"/>
  <c r="L230" i="1"/>
  <c r="Y237" i="1" s="1"/>
  <c r="L231" i="1"/>
  <c r="L232" i="1"/>
  <c r="Y239" i="1" s="1"/>
  <c r="L233" i="1"/>
  <c r="L234" i="1"/>
  <c r="Y241" i="1" s="1"/>
  <c r="L235" i="1"/>
  <c r="L236" i="1"/>
  <c r="Y243" i="1" s="1"/>
  <c r="L237" i="1"/>
  <c r="L238" i="1"/>
  <c r="Y245" i="1" s="1"/>
  <c r="L239" i="1"/>
  <c r="L240" i="1"/>
  <c r="Y247" i="1" s="1"/>
  <c r="L241" i="1"/>
  <c r="L242" i="1"/>
  <c r="Y249" i="1" s="1"/>
  <c r="L243" i="1"/>
  <c r="L244" i="1"/>
  <c r="Y251" i="1" s="1"/>
  <c r="L245" i="1"/>
  <c r="L246" i="1"/>
  <c r="Y253" i="1" s="1"/>
  <c r="L247" i="1"/>
  <c r="L248" i="1"/>
  <c r="Y255" i="1" s="1"/>
  <c r="L249" i="1"/>
  <c r="L250" i="1"/>
  <c r="Y257" i="1" s="1"/>
  <c r="L251" i="1"/>
  <c r="L252" i="1"/>
  <c r="Y259" i="1" s="1"/>
  <c r="L253" i="1"/>
  <c r="L254" i="1"/>
  <c r="Y261" i="1" s="1"/>
  <c r="L255" i="1"/>
  <c r="L256" i="1"/>
  <c r="Y263" i="1" s="1"/>
  <c r="L257" i="1"/>
  <c r="L258" i="1"/>
  <c r="Y265" i="1" s="1"/>
  <c r="L259" i="1"/>
  <c r="L260" i="1"/>
  <c r="Y267" i="1" s="1"/>
  <c r="L261" i="1"/>
  <c r="L262" i="1"/>
  <c r="Y269" i="1" s="1"/>
  <c r="L263" i="1"/>
  <c r="L264" i="1"/>
  <c r="Y271" i="1" s="1"/>
  <c r="L265" i="1"/>
  <c r="L266" i="1"/>
  <c r="Y273" i="1" s="1"/>
  <c r="L267" i="1"/>
  <c r="L268" i="1"/>
  <c r="Y275" i="1" s="1"/>
  <c r="L269" i="1"/>
  <c r="L270" i="1"/>
  <c r="Y277" i="1" s="1"/>
  <c r="L271" i="1"/>
  <c r="L272" i="1"/>
  <c r="Y279" i="1" s="1"/>
  <c r="L273" i="1"/>
  <c r="L274" i="1"/>
  <c r="Y281" i="1" s="1"/>
  <c r="L275" i="1"/>
  <c r="L276" i="1"/>
  <c r="Y283" i="1" s="1"/>
  <c r="L277" i="1"/>
  <c r="L278" i="1"/>
  <c r="Y285" i="1" s="1"/>
  <c r="L279" i="1"/>
  <c r="L280" i="1"/>
  <c r="Y287" i="1" s="1"/>
  <c r="L281" i="1"/>
  <c r="L282" i="1"/>
  <c r="Y289" i="1" s="1"/>
  <c r="L283" i="1"/>
  <c r="L284" i="1"/>
  <c r="Y291" i="1" s="1"/>
  <c r="L285" i="1"/>
  <c r="L286" i="1"/>
  <c r="Y293" i="1" s="1"/>
  <c r="L287" i="1"/>
  <c r="L288" i="1"/>
  <c r="Y295" i="1" s="1"/>
  <c r="L289" i="1"/>
  <c r="L290" i="1"/>
  <c r="Y297" i="1" s="1"/>
  <c r="L291" i="1"/>
  <c r="L292" i="1"/>
  <c r="Y299" i="1" s="1"/>
  <c r="L293" i="1"/>
  <c r="L294" i="1"/>
  <c r="Y301" i="1" s="1"/>
  <c r="L295" i="1"/>
  <c r="L296" i="1"/>
  <c r="Y303" i="1" s="1"/>
  <c r="L297" i="1"/>
  <c r="L298" i="1"/>
  <c r="Y305" i="1" s="1"/>
  <c r="L299" i="1"/>
  <c r="L300" i="1"/>
  <c r="Y307" i="1" s="1"/>
  <c r="L301" i="1"/>
  <c r="L302" i="1"/>
  <c r="Y309" i="1" s="1"/>
  <c r="L303" i="1"/>
  <c r="L304" i="1"/>
  <c r="Y311" i="1" s="1"/>
  <c r="L305" i="1"/>
  <c r="L306" i="1"/>
  <c r="Y313" i="1" s="1"/>
  <c r="L307" i="1"/>
  <c r="L308" i="1"/>
  <c r="Y315" i="1" s="1"/>
  <c r="L309" i="1"/>
  <c r="L310" i="1"/>
  <c r="Y317" i="1" s="1"/>
  <c r="L311" i="1"/>
  <c r="L312" i="1"/>
  <c r="Y319" i="1" s="1"/>
  <c r="L313" i="1"/>
  <c r="L314" i="1"/>
  <c r="Y321" i="1" s="1"/>
  <c r="L315" i="1"/>
  <c r="L316" i="1"/>
  <c r="Y323" i="1" s="1"/>
  <c r="L317" i="1"/>
  <c r="L318" i="1"/>
  <c r="Y325" i="1" s="1"/>
  <c r="L319" i="1"/>
  <c r="L320" i="1"/>
  <c r="Y327" i="1" s="1"/>
  <c r="L321" i="1"/>
  <c r="L322" i="1"/>
  <c r="Y329" i="1" s="1"/>
  <c r="L323" i="1"/>
  <c r="L324" i="1"/>
  <c r="Y331" i="1" s="1"/>
  <c r="L325" i="1"/>
  <c r="L326" i="1"/>
  <c r="Y333" i="1" s="1"/>
  <c r="L327" i="1"/>
  <c r="L328" i="1"/>
  <c r="Y335" i="1" s="1"/>
  <c r="L329" i="1"/>
  <c r="L330" i="1"/>
  <c r="Y337" i="1" s="1"/>
  <c r="L331" i="1"/>
  <c r="L332" i="1"/>
  <c r="Y339" i="1" s="1"/>
  <c r="L333" i="1"/>
  <c r="L334" i="1"/>
  <c r="Y341" i="1" s="1"/>
  <c r="L335" i="1"/>
  <c r="L336" i="1"/>
  <c r="Y343" i="1" s="1"/>
  <c r="L337" i="1"/>
  <c r="L338" i="1"/>
  <c r="Y345" i="1" s="1"/>
  <c r="L339" i="1"/>
  <c r="L340" i="1"/>
  <c r="Y347" i="1" s="1"/>
  <c r="L341" i="1"/>
  <c r="L342" i="1"/>
  <c r="Y349" i="1" s="1"/>
  <c r="L343" i="1"/>
  <c r="L344" i="1"/>
  <c r="Y351" i="1" s="1"/>
  <c r="L345" i="1"/>
  <c r="L346" i="1"/>
  <c r="Y353" i="1" s="1"/>
  <c r="L347" i="1"/>
  <c r="L348" i="1"/>
  <c r="Y355" i="1" s="1"/>
  <c r="L349" i="1"/>
  <c r="L350" i="1"/>
  <c r="Y357" i="1" s="1"/>
  <c r="L351" i="1"/>
  <c r="L352" i="1"/>
  <c r="Y359" i="1" s="1"/>
  <c r="L353" i="1"/>
  <c r="L354" i="1"/>
  <c r="Y361" i="1" s="1"/>
  <c r="L355" i="1"/>
  <c r="L356" i="1"/>
  <c r="Y363" i="1" s="1"/>
  <c r="L357" i="1"/>
  <c r="L358" i="1"/>
  <c r="Y365" i="1" s="1"/>
  <c r="L359" i="1"/>
  <c r="L360" i="1"/>
  <c r="Y367" i="1" s="1"/>
  <c r="L361" i="1"/>
  <c r="L362" i="1"/>
  <c r="L363" i="1"/>
  <c r="L364" i="1"/>
  <c r="L365" i="1"/>
  <c r="L366" i="1"/>
  <c r="L367" i="1"/>
  <c r="L368" i="1"/>
  <c r="L3" i="1"/>
  <c r="Y10" i="1" s="1"/>
  <c r="J3" i="1"/>
  <c r="J4" i="1"/>
  <c r="J5" i="1"/>
  <c r="J6" i="1"/>
  <c r="J7" i="1"/>
  <c r="J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3" i="1"/>
  <c r="I4" i="1"/>
  <c r="I5" i="1"/>
  <c r="I6" i="1"/>
  <c r="I7" i="1"/>
  <c r="I8" i="1"/>
  <c r="I10" i="1"/>
  <c r="AE10" i="1" s="1"/>
  <c r="I11" i="1"/>
  <c r="AE11" i="1" s="1"/>
  <c r="I12" i="1"/>
  <c r="AE12" i="1" s="1"/>
  <c r="I13" i="1"/>
  <c r="AE13" i="1" s="1"/>
  <c r="I14" i="1"/>
  <c r="AE14" i="1" s="1"/>
  <c r="I15" i="1"/>
  <c r="AE15" i="1" s="1"/>
  <c r="I16" i="1"/>
  <c r="AE16" i="1" s="1"/>
  <c r="I17" i="1"/>
  <c r="AE17" i="1" s="1"/>
  <c r="I18" i="1"/>
  <c r="AE18" i="1" s="1"/>
  <c r="I19" i="1"/>
  <c r="AE19" i="1" s="1"/>
  <c r="I20" i="1"/>
  <c r="AE20" i="1" s="1"/>
  <c r="I21" i="1"/>
  <c r="AE21" i="1" s="1"/>
  <c r="I22" i="1"/>
  <c r="AE22" i="1" s="1"/>
  <c r="I23" i="1"/>
  <c r="AE23" i="1" s="1"/>
  <c r="I24" i="1"/>
  <c r="AE24" i="1" s="1"/>
  <c r="I25" i="1"/>
  <c r="AE25" i="1" s="1"/>
  <c r="I26" i="1"/>
  <c r="AE26" i="1" s="1"/>
  <c r="I27" i="1"/>
  <c r="AE27" i="1" s="1"/>
  <c r="I28" i="1"/>
  <c r="AE28" i="1" s="1"/>
  <c r="I29" i="1"/>
  <c r="AE29" i="1" s="1"/>
  <c r="I30" i="1"/>
  <c r="AE30" i="1" s="1"/>
  <c r="I31" i="1"/>
  <c r="AE31" i="1" s="1"/>
  <c r="I32" i="1"/>
  <c r="AE32" i="1" s="1"/>
  <c r="I33" i="1"/>
  <c r="AE33" i="1" s="1"/>
  <c r="I34" i="1"/>
  <c r="AE34" i="1" s="1"/>
  <c r="I35" i="1"/>
  <c r="AE35" i="1" s="1"/>
  <c r="I36" i="1"/>
  <c r="AE36" i="1" s="1"/>
  <c r="I37" i="1"/>
  <c r="AE37" i="1" s="1"/>
  <c r="I38" i="1"/>
  <c r="AE38" i="1" s="1"/>
  <c r="I39" i="1"/>
  <c r="AE39" i="1" s="1"/>
  <c r="I40" i="1"/>
  <c r="AE40" i="1" s="1"/>
  <c r="I41" i="1"/>
  <c r="AE41" i="1" s="1"/>
  <c r="I42" i="1"/>
  <c r="AE42" i="1" s="1"/>
  <c r="I43" i="1"/>
  <c r="AE43" i="1" s="1"/>
  <c r="I44" i="1"/>
  <c r="AE44" i="1" s="1"/>
  <c r="I45" i="1"/>
  <c r="AE45" i="1" s="1"/>
  <c r="I46" i="1"/>
  <c r="AE46" i="1" s="1"/>
  <c r="I47" i="1"/>
  <c r="AE47" i="1" s="1"/>
  <c r="I48" i="1"/>
  <c r="AE48" i="1" s="1"/>
  <c r="I49" i="1"/>
  <c r="AE49" i="1" s="1"/>
  <c r="I50" i="1"/>
  <c r="AE50" i="1" s="1"/>
  <c r="I51" i="1"/>
  <c r="AE51" i="1" s="1"/>
  <c r="I52" i="1"/>
  <c r="AE52" i="1" s="1"/>
  <c r="I53" i="1"/>
  <c r="AE53" i="1" s="1"/>
  <c r="I54" i="1"/>
  <c r="AE54" i="1" s="1"/>
  <c r="I55" i="1"/>
  <c r="AE55" i="1" s="1"/>
  <c r="I56" i="1"/>
  <c r="AE56" i="1" s="1"/>
  <c r="I57" i="1"/>
  <c r="AE57" i="1" s="1"/>
  <c r="I58" i="1"/>
  <c r="AE58" i="1" s="1"/>
  <c r="I59" i="1"/>
  <c r="AE59" i="1" s="1"/>
  <c r="I60" i="1"/>
  <c r="AE60" i="1" s="1"/>
  <c r="I61" i="1"/>
  <c r="AE61" i="1" s="1"/>
  <c r="I62" i="1"/>
  <c r="AE62" i="1" s="1"/>
  <c r="I63" i="1"/>
  <c r="AE63" i="1" s="1"/>
  <c r="I64" i="1"/>
  <c r="AE64" i="1" s="1"/>
  <c r="I65" i="1"/>
  <c r="AE65" i="1" s="1"/>
  <c r="I66" i="1"/>
  <c r="AE66" i="1" s="1"/>
  <c r="I67" i="1"/>
  <c r="AE67" i="1" s="1"/>
  <c r="I68" i="1"/>
  <c r="AE68" i="1" s="1"/>
  <c r="I69" i="1"/>
  <c r="AE69" i="1" s="1"/>
  <c r="I70" i="1"/>
  <c r="AE70" i="1" s="1"/>
  <c r="I71" i="1"/>
  <c r="AE71" i="1" s="1"/>
  <c r="I72" i="1"/>
  <c r="AE72" i="1" s="1"/>
  <c r="I73" i="1"/>
  <c r="AE73" i="1" s="1"/>
  <c r="I74" i="1"/>
  <c r="AE74" i="1" s="1"/>
  <c r="I75" i="1"/>
  <c r="AE75" i="1" s="1"/>
  <c r="I76" i="1"/>
  <c r="AE76" i="1" s="1"/>
  <c r="I77" i="1"/>
  <c r="AE77" i="1" s="1"/>
  <c r="I78" i="1"/>
  <c r="AE78" i="1" s="1"/>
  <c r="I79" i="1"/>
  <c r="AE79" i="1" s="1"/>
  <c r="I80" i="1"/>
  <c r="AE80" i="1" s="1"/>
  <c r="I81" i="1"/>
  <c r="AE81" i="1" s="1"/>
  <c r="I82" i="1"/>
  <c r="AE82" i="1" s="1"/>
  <c r="I83" i="1"/>
  <c r="AE83" i="1" s="1"/>
  <c r="I84" i="1"/>
  <c r="AE84" i="1" s="1"/>
  <c r="I85" i="1"/>
  <c r="AE85" i="1" s="1"/>
  <c r="I86" i="1"/>
  <c r="AE86" i="1" s="1"/>
  <c r="I87" i="1"/>
  <c r="AE87" i="1" s="1"/>
  <c r="I88" i="1"/>
  <c r="AE88" i="1" s="1"/>
  <c r="I89" i="1"/>
  <c r="AE89" i="1" s="1"/>
  <c r="I90" i="1"/>
  <c r="AE90" i="1" s="1"/>
  <c r="I91" i="1"/>
  <c r="AE91" i="1" s="1"/>
  <c r="I92" i="1"/>
  <c r="AE92" i="1" s="1"/>
  <c r="I93" i="1"/>
  <c r="AE93" i="1" s="1"/>
  <c r="I94" i="1"/>
  <c r="AE94" i="1" s="1"/>
  <c r="I95" i="1"/>
  <c r="AE95" i="1" s="1"/>
  <c r="I96" i="1"/>
  <c r="AE96" i="1" s="1"/>
  <c r="I97" i="1"/>
  <c r="AE97" i="1" s="1"/>
  <c r="I98" i="1"/>
  <c r="AE98" i="1" s="1"/>
  <c r="I99" i="1"/>
  <c r="AE99" i="1" s="1"/>
  <c r="I100" i="1"/>
  <c r="AE100" i="1" s="1"/>
  <c r="I101" i="1"/>
  <c r="AE101" i="1" s="1"/>
  <c r="I102" i="1"/>
  <c r="AE102" i="1" s="1"/>
  <c r="I103" i="1"/>
  <c r="AE103" i="1" s="1"/>
  <c r="I104" i="1"/>
  <c r="AE104" i="1" s="1"/>
  <c r="I105" i="1"/>
  <c r="AE105" i="1" s="1"/>
  <c r="I106" i="1"/>
  <c r="AE106" i="1" s="1"/>
  <c r="I107" i="1"/>
  <c r="AE107" i="1" s="1"/>
  <c r="I108" i="1"/>
  <c r="AE108" i="1" s="1"/>
  <c r="I109" i="1"/>
  <c r="AE109" i="1" s="1"/>
  <c r="I110" i="1"/>
  <c r="AE110" i="1" s="1"/>
  <c r="I111" i="1"/>
  <c r="AE111" i="1" s="1"/>
  <c r="I112" i="1"/>
  <c r="AE112" i="1" s="1"/>
  <c r="I113" i="1"/>
  <c r="AE113" i="1" s="1"/>
  <c r="I114" i="1"/>
  <c r="AE114" i="1" s="1"/>
  <c r="I115" i="1"/>
  <c r="AE115" i="1" s="1"/>
  <c r="I116" i="1"/>
  <c r="AE116" i="1" s="1"/>
  <c r="I117" i="1"/>
  <c r="AE117" i="1" s="1"/>
  <c r="I118" i="1"/>
  <c r="AE118" i="1" s="1"/>
  <c r="I119" i="1"/>
  <c r="AE119" i="1" s="1"/>
  <c r="I120" i="1"/>
  <c r="AE120" i="1" s="1"/>
  <c r="I121" i="1"/>
  <c r="AE121" i="1" s="1"/>
  <c r="I122" i="1"/>
  <c r="AE122" i="1" s="1"/>
  <c r="I123" i="1"/>
  <c r="AE123" i="1" s="1"/>
  <c r="I124" i="1"/>
  <c r="AE124" i="1" s="1"/>
  <c r="I125" i="1"/>
  <c r="AE125" i="1" s="1"/>
  <c r="I126" i="1"/>
  <c r="AE126" i="1" s="1"/>
  <c r="I127" i="1"/>
  <c r="AE127" i="1" s="1"/>
  <c r="I128" i="1"/>
  <c r="AE128" i="1" s="1"/>
  <c r="I129" i="1"/>
  <c r="AE129" i="1" s="1"/>
  <c r="I130" i="1"/>
  <c r="AE130" i="1" s="1"/>
  <c r="I131" i="1"/>
  <c r="AE131" i="1" s="1"/>
  <c r="I132" i="1"/>
  <c r="AE132" i="1" s="1"/>
  <c r="I133" i="1"/>
  <c r="AE133" i="1" s="1"/>
  <c r="I134" i="1"/>
  <c r="AE134" i="1" s="1"/>
  <c r="I135" i="1"/>
  <c r="AE135" i="1" s="1"/>
  <c r="I136" i="1"/>
  <c r="AE136" i="1" s="1"/>
  <c r="I137" i="1"/>
  <c r="AE137" i="1" s="1"/>
  <c r="I138" i="1"/>
  <c r="AE138" i="1" s="1"/>
  <c r="I139" i="1"/>
  <c r="AE139" i="1" s="1"/>
  <c r="I140" i="1"/>
  <c r="AE140" i="1" s="1"/>
  <c r="I141" i="1"/>
  <c r="AE141" i="1" s="1"/>
  <c r="I142" i="1"/>
  <c r="AE142" i="1" s="1"/>
  <c r="I143" i="1"/>
  <c r="AE143" i="1" s="1"/>
  <c r="I144" i="1"/>
  <c r="AE144" i="1" s="1"/>
  <c r="I145" i="1"/>
  <c r="AE145" i="1" s="1"/>
  <c r="I146" i="1"/>
  <c r="AE146" i="1" s="1"/>
  <c r="I147" i="1"/>
  <c r="AE147" i="1" s="1"/>
  <c r="I148" i="1"/>
  <c r="AE148" i="1" s="1"/>
  <c r="I149" i="1"/>
  <c r="AE149" i="1" s="1"/>
  <c r="I150" i="1"/>
  <c r="AE150" i="1" s="1"/>
  <c r="I151" i="1"/>
  <c r="AE151" i="1" s="1"/>
  <c r="I152" i="1"/>
  <c r="AE152" i="1" s="1"/>
  <c r="I153" i="1"/>
  <c r="AE153" i="1" s="1"/>
  <c r="I154" i="1"/>
  <c r="AE154" i="1" s="1"/>
  <c r="I155" i="1"/>
  <c r="AE155" i="1" s="1"/>
  <c r="I156" i="1"/>
  <c r="AE156" i="1" s="1"/>
  <c r="I157" i="1"/>
  <c r="AE157" i="1" s="1"/>
  <c r="I158" i="1"/>
  <c r="AE158" i="1" s="1"/>
  <c r="I159" i="1"/>
  <c r="AE159" i="1" s="1"/>
  <c r="I160" i="1"/>
  <c r="AE160" i="1" s="1"/>
  <c r="I161" i="1"/>
  <c r="AE161" i="1" s="1"/>
  <c r="I162" i="1"/>
  <c r="AE162" i="1" s="1"/>
  <c r="I163" i="1"/>
  <c r="AE163" i="1" s="1"/>
  <c r="I164" i="1"/>
  <c r="AE164" i="1" s="1"/>
  <c r="I165" i="1"/>
  <c r="AE165" i="1" s="1"/>
  <c r="I166" i="1"/>
  <c r="AE166" i="1" s="1"/>
  <c r="I167" i="1"/>
  <c r="AE167" i="1" s="1"/>
  <c r="I168" i="1"/>
  <c r="AE168" i="1" s="1"/>
  <c r="I169" i="1"/>
  <c r="AE169" i="1" s="1"/>
  <c r="I170" i="1"/>
  <c r="AE170" i="1" s="1"/>
  <c r="I171" i="1"/>
  <c r="AE171" i="1" s="1"/>
  <c r="I172" i="1"/>
  <c r="AE172" i="1" s="1"/>
  <c r="I173" i="1"/>
  <c r="AE173" i="1" s="1"/>
  <c r="I174" i="1"/>
  <c r="AE174" i="1" s="1"/>
  <c r="I175" i="1"/>
  <c r="AE175" i="1" s="1"/>
  <c r="I176" i="1"/>
  <c r="AE176" i="1" s="1"/>
  <c r="I177" i="1"/>
  <c r="AE177" i="1" s="1"/>
  <c r="I178" i="1"/>
  <c r="AE178" i="1" s="1"/>
  <c r="I179" i="1"/>
  <c r="AE179" i="1" s="1"/>
  <c r="I180" i="1"/>
  <c r="AE180" i="1" s="1"/>
  <c r="I181" i="1"/>
  <c r="AE181" i="1" s="1"/>
  <c r="I182" i="1"/>
  <c r="AE182" i="1" s="1"/>
  <c r="I183" i="1"/>
  <c r="AE183" i="1" s="1"/>
  <c r="I184" i="1"/>
  <c r="AE184" i="1" s="1"/>
  <c r="I185" i="1"/>
  <c r="AE185" i="1" s="1"/>
  <c r="I186" i="1"/>
  <c r="AE186" i="1" s="1"/>
  <c r="I187" i="1"/>
  <c r="AE187" i="1" s="1"/>
  <c r="I188" i="1"/>
  <c r="AE188" i="1" s="1"/>
  <c r="I189" i="1"/>
  <c r="AE189" i="1" s="1"/>
  <c r="I190" i="1"/>
  <c r="AE190" i="1" s="1"/>
  <c r="I191" i="1"/>
  <c r="AE191" i="1" s="1"/>
  <c r="I192" i="1"/>
  <c r="AE192" i="1" s="1"/>
  <c r="I193" i="1"/>
  <c r="AE193" i="1" s="1"/>
  <c r="I194" i="1"/>
  <c r="AE194" i="1" s="1"/>
  <c r="I195" i="1"/>
  <c r="AE195" i="1" s="1"/>
  <c r="I196" i="1"/>
  <c r="AE196" i="1" s="1"/>
  <c r="I197" i="1"/>
  <c r="AE197" i="1" s="1"/>
  <c r="I198" i="1"/>
  <c r="AE198" i="1" s="1"/>
  <c r="I199" i="1"/>
  <c r="AE199" i="1" s="1"/>
  <c r="I200" i="1"/>
  <c r="AE200" i="1" s="1"/>
  <c r="I201" i="1"/>
  <c r="AE201" i="1" s="1"/>
  <c r="I202" i="1"/>
  <c r="AE202" i="1" s="1"/>
  <c r="I203" i="1"/>
  <c r="AE203" i="1" s="1"/>
  <c r="I204" i="1"/>
  <c r="AE204" i="1" s="1"/>
  <c r="I205" i="1"/>
  <c r="AE205" i="1" s="1"/>
  <c r="I206" i="1"/>
  <c r="AE206" i="1" s="1"/>
  <c r="I207" i="1"/>
  <c r="AE207" i="1" s="1"/>
  <c r="I208" i="1"/>
  <c r="AE208" i="1" s="1"/>
  <c r="I209" i="1"/>
  <c r="AE209" i="1" s="1"/>
  <c r="I210" i="1"/>
  <c r="AE210" i="1" s="1"/>
  <c r="I211" i="1"/>
  <c r="AE211" i="1" s="1"/>
  <c r="I212" i="1"/>
  <c r="AE212" i="1" s="1"/>
  <c r="I213" i="1"/>
  <c r="AE213" i="1" s="1"/>
  <c r="I214" i="1"/>
  <c r="AE214" i="1" s="1"/>
  <c r="I215" i="1"/>
  <c r="AE215" i="1" s="1"/>
  <c r="I216" i="1"/>
  <c r="AE216" i="1" s="1"/>
  <c r="I217" i="1"/>
  <c r="AE217" i="1" s="1"/>
  <c r="I218" i="1"/>
  <c r="AE218" i="1" s="1"/>
  <c r="I219" i="1"/>
  <c r="AE219" i="1" s="1"/>
  <c r="I220" i="1"/>
  <c r="AE220" i="1" s="1"/>
  <c r="I221" i="1"/>
  <c r="AE221" i="1" s="1"/>
  <c r="I222" i="1"/>
  <c r="AE222" i="1" s="1"/>
  <c r="I223" i="1"/>
  <c r="AE223" i="1" s="1"/>
  <c r="I224" i="1"/>
  <c r="AE224" i="1" s="1"/>
  <c r="I225" i="1"/>
  <c r="AE225" i="1" s="1"/>
  <c r="I226" i="1"/>
  <c r="AE226" i="1" s="1"/>
  <c r="I227" i="1"/>
  <c r="AE227" i="1" s="1"/>
  <c r="I228" i="1"/>
  <c r="AE228" i="1" s="1"/>
  <c r="I229" i="1"/>
  <c r="AE229" i="1" s="1"/>
  <c r="I230" i="1"/>
  <c r="AE230" i="1" s="1"/>
  <c r="I231" i="1"/>
  <c r="AE231" i="1" s="1"/>
  <c r="I232" i="1"/>
  <c r="AE232" i="1" s="1"/>
  <c r="I233" i="1"/>
  <c r="AE233" i="1" s="1"/>
  <c r="I234" i="1"/>
  <c r="AE234" i="1" s="1"/>
  <c r="I235" i="1"/>
  <c r="AE235" i="1" s="1"/>
  <c r="I236" i="1"/>
  <c r="AE236" i="1" s="1"/>
  <c r="I237" i="1"/>
  <c r="AE237" i="1" s="1"/>
  <c r="I238" i="1"/>
  <c r="AE238" i="1" s="1"/>
  <c r="I239" i="1"/>
  <c r="AE239" i="1" s="1"/>
  <c r="I240" i="1"/>
  <c r="AE240" i="1" s="1"/>
  <c r="I241" i="1"/>
  <c r="AE241" i="1" s="1"/>
  <c r="I242" i="1"/>
  <c r="AE242" i="1" s="1"/>
  <c r="I243" i="1"/>
  <c r="AE243" i="1" s="1"/>
  <c r="I244" i="1"/>
  <c r="AE244" i="1" s="1"/>
  <c r="I245" i="1"/>
  <c r="AE245" i="1" s="1"/>
  <c r="I246" i="1"/>
  <c r="AE246" i="1" s="1"/>
  <c r="I247" i="1"/>
  <c r="AE247" i="1" s="1"/>
  <c r="I248" i="1"/>
  <c r="AE248" i="1" s="1"/>
  <c r="I249" i="1"/>
  <c r="AE249" i="1" s="1"/>
  <c r="I250" i="1"/>
  <c r="AE250" i="1" s="1"/>
  <c r="I251" i="1"/>
  <c r="AE251" i="1" s="1"/>
  <c r="I252" i="1"/>
  <c r="AE252" i="1" s="1"/>
  <c r="I253" i="1"/>
  <c r="AE253" i="1" s="1"/>
  <c r="I254" i="1"/>
  <c r="AE254" i="1" s="1"/>
  <c r="I255" i="1"/>
  <c r="AE255" i="1" s="1"/>
  <c r="I256" i="1"/>
  <c r="AE256" i="1" s="1"/>
  <c r="I257" i="1"/>
  <c r="AE257" i="1" s="1"/>
  <c r="I258" i="1"/>
  <c r="AE258" i="1" s="1"/>
  <c r="I259" i="1"/>
  <c r="AE259" i="1" s="1"/>
  <c r="I260" i="1"/>
  <c r="AE260" i="1" s="1"/>
  <c r="I261" i="1"/>
  <c r="AE261" i="1" s="1"/>
  <c r="I262" i="1"/>
  <c r="AE262" i="1" s="1"/>
  <c r="I263" i="1"/>
  <c r="AE263" i="1" s="1"/>
  <c r="I264" i="1"/>
  <c r="AE264" i="1" s="1"/>
  <c r="I265" i="1"/>
  <c r="AE265" i="1" s="1"/>
  <c r="I266" i="1"/>
  <c r="AE266" i="1" s="1"/>
  <c r="I267" i="1"/>
  <c r="AE267" i="1" s="1"/>
  <c r="I268" i="1"/>
  <c r="AE268" i="1" s="1"/>
  <c r="I269" i="1"/>
  <c r="AE269" i="1" s="1"/>
  <c r="I270" i="1"/>
  <c r="AE270" i="1" s="1"/>
  <c r="I271" i="1"/>
  <c r="AE271" i="1" s="1"/>
  <c r="I272" i="1"/>
  <c r="AE272" i="1" s="1"/>
  <c r="I273" i="1"/>
  <c r="AE273" i="1" s="1"/>
  <c r="I274" i="1"/>
  <c r="AE274" i="1" s="1"/>
  <c r="I275" i="1"/>
  <c r="AE275" i="1" s="1"/>
  <c r="I276" i="1"/>
  <c r="AE276" i="1" s="1"/>
  <c r="I277" i="1"/>
  <c r="AE277" i="1" s="1"/>
  <c r="I278" i="1"/>
  <c r="AE278" i="1" s="1"/>
  <c r="I279" i="1"/>
  <c r="AE279" i="1" s="1"/>
  <c r="I280" i="1"/>
  <c r="AE280" i="1" s="1"/>
  <c r="I281" i="1"/>
  <c r="AE281" i="1" s="1"/>
  <c r="I282" i="1"/>
  <c r="AE282" i="1" s="1"/>
  <c r="I283" i="1"/>
  <c r="AE283" i="1" s="1"/>
  <c r="I284" i="1"/>
  <c r="AE284" i="1" s="1"/>
  <c r="I285" i="1"/>
  <c r="AE285" i="1" s="1"/>
  <c r="I286" i="1"/>
  <c r="AE286" i="1" s="1"/>
  <c r="I287" i="1"/>
  <c r="AE287" i="1" s="1"/>
  <c r="I288" i="1"/>
  <c r="AE288" i="1" s="1"/>
  <c r="I289" i="1"/>
  <c r="AE289" i="1" s="1"/>
  <c r="I290" i="1"/>
  <c r="AE290" i="1" s="1"/>
  <c r="I291" i="1"/>
  <c r="AE291" i="1" s="1"/>
  <c r="I292" i="1"/>
  <c r="AE292" i="1" s="1"/>
  <c r="I293" i="1"/>
  <c r="AE293" i="1" s="1"/>
  <c r="I294" i="1"/>
  <c r="AE294" i="1" s="1"/>
  <c r="I295" i="1"/>
  <c r="AE295" i="1" s="1"/>
  <c r="I296" i="1"/>
  <c r="AE296" i="1" s="1"/>
  <c r="I297" i="1"/>
  <c r="AE297" i="1" s="1"/>
  <c r="I298" i="1"/>
  <c r="AE298" i="1" s="1"/>
  <c r="I299" i="1"/>
  <c r="AE299" i="1" s="1"/>
  <c r="I300" i="1"/>
  <c r="AE300" i="1" s="1"/>
  <c r="I301" i="1"/>
  <c r="AE301" i="1" s="1"/>
  <c r="I302" i="1"/>
  <c r="AE302" i="1" s="1"/>
  <c r="I303" i="1"/>
  <c r="AE303" i="1" s="1"/>
  <c r="I304" i="1"/>
  <c r="AE304" i="1" s="1"/>
  <c r="I305" i="1"/>
  <c r="AE305" i="1" s="1"/>
  <c r="I306" i="1"/>
  <c r="AE306" i="1" s="1"/>
  <c r="I307" i="1"/>
  <c r="AE307" i="1" s="1"/>
  <c r="I308" i="1"/>
  <c r="AE308" i="1" s="1"/>
  <c r="I309" i="1"/>
  <c r="AE309" i="1" s="1"/>
  <c r="I310" i="1"/>
  <c r="AE310" i="1" s="1"/>
  <c r="I311" i="1"/>
  <c r="AE311" i="1" s="1"/>
  <c r="I312" i="1"/>
  <c r="AE312" i="1" s="1"/>
  <c r="I313" i="1"/>
  <c r="AE313" i="1" s="1"/>
  <c r="I314" i="1"/>
  <c r="AE314" i="1" s="1"/>
  <c r="I315" i="1"/>
  <c r="AE315" i="1" s="1"/>
  <c r="I316" i="1"/>
  <c r="AE316" i="1" s="1"/>
  <c r="I317" i="1"/>
  <c r="AE317" i="1" s="1"/>
  <c r="I318" i="1"/>
  <c r="AE318" i="1" s="1"/>
  <c r="I319" i="1"/>
  <c r="AE319" i="1" s="1"/>
  <c r="I320" i="1"/>
  <c r="AE320" i="1" s="1"/>
  <c r="I321" i="1"/>
  <c r="AE321" i="1" s="1"/>
  <c r="I322" i="1"/>
  <c r="AE322" i="1" s="1"/>
  <c r="I323" i="1"/>
  <c r="AE323" i="1" s="1"/>
  <c r="I324" i="1"/>
  <c r="AE324" i="1" s="1"/>
  <c r="I325" i="1"/>
  <c r="AE325" i="1" s="1"/>
  <c r="I326" i="1"/>
  <c r="AE326" i="1" s="1"/>
  <c r="I327" i="1"/>
  <c r="AE327" i="1" s="1"/>
  <c r="I328" i="1"/>
  <c r="AE328" i="1" s="1"/>
  <c r="I329" i="1"/>
  <c r="AE329" i="1" s="1"/>
  <c r="I330" i="1"/>
  <c r="AE330" i="1" s="1"/>
  <c r="I331" i="1"/>
  <c r="AE331" i="1" s="1"/>
  <c r="I332" i="1"/>
  <c r="AE332" i="1" s="1"/>
  <c r="I333" i="1"/>
  <c r="AE333" i="1" s="1"/>
  <c r="I334" i="1"/>
  <c r="AE334" i="1" s="1"/>
  <c r="I335" i="1"/>
  <c r="AE335" i="1" s="1"/>
  <c r="I336" i="1"/>
  <c r="AE336" i="1" s="1"/>
  <c r="I337" i="1"/>
  <c r="AE337" i="1" s="1"/>
  <c r="I338" i="1"/>
  <c r="AE338" i="1" s="1"/>
  <c r="I339" i="1"/>
  <c r="AE339" i="1" s="1"/>
  <c r="I340" i="1"/>
  <c r="AE340" i="1" s="1"/>
  <c r="I341" i="1"/>
  <c r="AE341" i="1" s="1"/>
  <c r="I342" i="1"/>
  <c r="AE342" i="1" s="1"/>
  <c r="I343" i="1"/>
  <c r="AE343" i="1" s="1"/>
  <c r="I344" i="1"/>
  <c r="AE344" i="1" s="1"/>
  <c r="I345" i="1"/>
  <c r="AE345" i="1" s="1"/>
  <c r="I346" i="1"/>
  <c r="AE346" i="1" s="1"/>
  <c r="I347" i="1"/>
  <c r="AE347" i="1" s="1"/>
  <c r="I348" i="1"/>
  <c r="AE348" i="1" s="1"/>
  <c r="I349" i="1"/>
  <c r="AE349" i="1" s="1"/>
  <c r="I350" i="1"/>
  <c r="AE350" i="1" s="1"/>
  <c r="I351" i="1"/>
  <c r="AE351" i="1" s="1"/>
  <c r="I352" i="1"/>
  <c r="AE352" i="1" s="1"/>
  <c r="I353" i="1"/>
  <c r="AE353" i="1" s="1"/>
  <c r="I354" i="1"/>
  <c r="AE354" i="1" s="1"/>
  <c r="I355" i="1"/>
  <c r="AE355" i="1" s="1"/>
  <c r="I356" i="1"/>
  <c r="AE356" i="1" s="1"/>
  <c r="I357" i="1"/>
  <c r="AE357" i="1" s="1"/>
  <c r="I358" i="1"/>
  <c r="AE358" i="1" s="1"/>
  <c r="I359" i="1"/>
  <c r="AE359" i="1" s="1"/>
  <c r="I360" i="1"/>
  <c r="AE360" i="1" s="1"/>
  <c r="I361" i="1"/>
  <c r="AE361" i="1" s="1"/>
  <c r="I362" i="1"/>
  <c r="AE362" i="1" s="1"/>
  <c r="I363" i="1"/>
  <c r="AE363" i="1" s="1"/>
  <c r="I364" i="1"/>
  <c r="AE364" i="1" s="1"/>
  <c r="I365" i="1"/>
  <c r="AE365" i="1" s="1"/>
  <c r="I366" i="1"/>
  <c r="AE366" i="1" s="1"/>
  <c r="I367" i="1"/>
  <c r="AE367" i="1" s="1"/>
  <c r="I368" i="1"/>
  <c r="AE368" i="1" s="1"/>
  <c r="I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AB164" i="1" l="1"/>
  <c r="AB160" i="1"/>
  <c r="AB156" i="1"/>
  <c r="AB152" i="1"/>
  <c r="AB148" i="1"/>
  <c r="AB144" i="1"/>
  <c r="AB140" i="1"/>
  <c r="AB136" i="1"/>
  <c r="AB132" i="1"/>
  <c r="AB354" i="1"/>
  <c r="AB350" i="1"/>
  <c r="AB346" i="1"/>
  <c r="AB342" i="1"/>
  <c r="AB338" i="1"/>
  <c r="AB334" i="1"/>
  <c r="AB330" i="1"/>
  <c r="AB326" i="1"/>
  <c r="AB322" i="1"/>
  <c r="AB318" i="1"/>
  <c r="AB314" i="1"/>
  <c r="AB310" i="1"/>
  <c r="AB306" i="1"/>
  <c r="AB302" i="1"/>
  <c r="AB298" i="1"/>
  <c r="AB294" i="1"/>
  <c r="AB290" i="1"/>
  <c r="AB286" i="1"/>
  <c r="AB282" i="1"/>
  <c r="AB278" i="1"/>
  <c r="AB274" i="1"/>
  <c r="AB270" i="1"/>
  <c r="AB266" i="1"/>
  <c r="AB262" i="1"/>
  <c r="AB258" i="1"/>
  <c r="AB254" i="1"/>
  <c r="AB250" i="1"/>
  <c r="AB246" i="1"/>
  <c r="AB242" i="1"/>
  <c r="AB238" i="1"/>
  <c r="AB234" i="1"/>
  <c r="AB230" i="1"/>
  <c r="AB226" i="1"/>
  <c r="AB222" i="1"/>
  <c r="AB218" i="1"/>
  <c r="AB214" i="1"/>
  <c r="AB210" i="1"/>
  <c r="AB206" i="1"/>
  <c r="AB202" i="1"/>
  <c r="AB198" i="1"/>
  <c r="AB194" i="1"/>
  <c r="AB190" i="1"/>
  <c r="AB186" i="1"/>
  <c r="AB182" i="1"/>
  <c r="AB178" i="1"/>
  <c r="AB174" i="1"/>
  <c r="AB170" i="1"/>
  <c r="AB166" i="1"/>
  <c r="AB162" i="1"/>
  <c r="AB158" i="1"/>
  <c r="AB154" i="1"/>
  <c r="AB150" i="1"/>
  <c r="AB146" i="1"/>
  <c r="AB142" i="1"/>
  <c r="AB138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57" i="1"/>
  <c r="AB128" i="1"/>
  <c r="Y15" i="1"/>
  <c r="AB53" i="1"/>
  <c r="AB124" i="1"/>
  <c r="AB14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Y368" i="1"/>
  <c r="Y364" i="1"/>
  <c r="Y360" i="1"/>
  <c r="Y356" i="1"/>
  <c r="Y352" i="1"/>
  <c r="Y348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Z365" i="1"/>
  <c r="Z361" i="1"/>
  <c r="Z357" i="1"/>
  <c r="Z353" i="1"/>
  <c r="Z349" i="1"/>
  <c r="Z345" i="1"/>
  <c r="Z341" i="1"/>
  <c r="Z337" i="1"/>
  <c r="Z333" i="1"/>
  <c r="Z329" i="1"/>
  <c r="Z325" i="1"/>
  <c r="Z321" i="1"/>
  <c r="Z317" i="1"/>
  <c r="Z313" i="1"/>
  <c r="Z309" i="1"/>
  <c r="Z305" i="1"/>
  <c r="Z301" i="1"/>
  <c r="Z297" i="1"/>
  <c r="Z293" i="1"/>
  <c r="Z289" i="1"/>
  <c r="Z285" i="1"/>
  <c r="Z281" i="1"/>
  <c r="Z277" i="1"/>
  <c r="Z273" i="1"/>
  <c r="Z269" i="1"/>
  <c r="Z265" i="1"/>
  <c r="Z261" i="1"/>
  <c r="Z257" i="1"/>
  <c r="Z253" i="1"/>
  <c r="Z249" i="1"/>
  <c r="Z245" i="1"/>
  <c r="Z241" i="1"/>
  <c r="Z237" i="1"/>
  <c r="Z233" i="1"/>
  <c r="Z229" i="1"/>
  <c r="Z225" i="1"/>
  <c r="Z221" i="1"/>
  <c r="Z217" i="1"/>
  <c r="Z213" i="1"/>
  <c r="Z209" i="1"/>
  <c r="Z205" i="1"/>
  <c r="Z201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P12" i="1"/>
  <c r="Y19" i="1"/>
  <c r="Y14" i="1"/>
  <c r="T318" i="1"/>
  <c r="T314" i="1"/>
  <c r="T310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Y366" i="1"/>
  <c r="Y362" i="1"/>
  <c r="Y358" i="1"/>
  <c r="Y354" i="1"/>
  <c r="Y350" i="1"/>
  <c r="Y346" i="1"/>
  <c r="Y342" i="1"/>
  <c r="Y338" i="1"/>
  <c r="Y334" i="1"/>
  <c r="Y330" i="1"/>
  <c r="Y326" i="1"/>
  <c r="Y322" i="1"/>
  <c r="Y318" i="1"/>
  <c r="Y314" i="1"/>
  <c r="Y310" i="1"/>
  <c r="Y306" i="1"/>
  <c r="Y302" i="1"/>
  <c r="Y298" i="1"/>
  <c r="Y294" i="1"/>
  <c r="Y290" i="1"/>
  <c r="Y286" i="1"/>
  <c r="Y282" i="1"/>
  <c r="Y278" i="1"/>
  <c r="Y274" i="1"/>
  <c r="Y270" i="1"/>
  <c r="Y266" i="1"/>
  <c r="Y262" i="1"/>
  <c r="Y258" i="1"/>
  <c r="Y254" i="1"/>
  <c r="Y250" i="1"/>
  <c r="Y246" i="1"/>
  <c r="Y242" i="1"/>
  <c r="Y238" i="1"/>
  <c r="Y234" i="1"/>
  <c r="Y230" i="1"/>
  <c r="Y226" i="1"/>
  <c r="Y222" i="1"/>
  <c r="Y218" i="1"/>
  <c r="Y214" i="1"/>
  <c r="Y210" i="1"/>
  <c r="Y206" i="1"/>
  <c r="Y202" i="1"/>
  <c r="Y198" i="1"/>
  <c r="Y194" i="1"/>
  <c r="Y190" i="1"/>
  <c r="Y186" i="1"/>
  <c r="Y182" i="1"/>
  <c r="Y178" i="1"/>
  <c r="Y174" i="1"/>
  <c r="Y170" i="1"/>
  <c r="Y166" i="1"/>
  <c r="Y162" i="1"/>
  <c r="Y158" i="1"/>
  <c r="Y154" i="1"/>
  <c r="Y150" i="1"/>
  <c r="Y146" i="1"/>
  <c r="Y142" i="1"/>
  <c r="Y138" i="1"/>
  <c r="Y134" i="1"/>
  <c r="Y130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7" i="1"/>
  <c r="Y13" i="1"/>
  <c r="Z367" i="1"/>
  <c r="Z363" i="1"/>
  <c r="Z359" i="1"/>
  <c r="Y16" i="1"/>
  <c r="Y12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B365" i="1"/>
  <c r="AB361" i="1"/>
  <c r="AB357" i="1"/>
  <c r="AB353" i="1"/>
  <c r="AB349" i="1"/>
  <c r="AB345" i="1"/>
  <c r="AB341" i="1"/>
  <c r="AB337" i="1"/>
  <c r="AB333" i="1"/>
  <c r="AB329" i="1"/>
  <c r="AB325" i="1"/>
  <c r="AB321" i="1"/>
  <c r="AB317" i="1"/>
  <c r="AB313" i="1"/>
  <c r="AB309" i="1"/>
  <c r="AB305" i="1"/>
  <c r="AB301" i="1"/>
  <c r="AB297" i="1"/>
  <c r="AB293" i="1"/>
  <c r="AB289" i="1"/>
  <c r="AB285" i="1"/>
  <c r="AB281" i="1"/>
  <c r="AB277" i="1"/>
  <c r="AB273" i="1"/>
  <c r="AB269" i="1"/>
  <c r="AB265" i="1"/>
  <c r="AB261" i="1"/>
  <c r="AB257" i="1"/>
  <c r="AB253" i="1"/>
  <c r="AB249" i="1"/>
  <c r="AB245" i="1"/>
  <c r="AB241" i="1"/>
  <c r="AB237" i="1"/>
  <c r="AB233" i="1"/>
  <c r="AB229" i="1"/>
  <c r="AB225" i="1"/>
  <c r="AB49" i="1"/>
  <c r="AB45" i="1"/>
  <c r="AB41" i="1"/>
  <c r="AB37" i="1"/>
  <c r="AB33" i="1"/>
  <c r="AB29" i="1"/>
  <c r="AB25" i="1"/>
  <c r="AB21" i="1"/>
  <c r="AB17" i="1"/>
  <c r="AB13" i="1"/>
  <c r="S113" i="1"/>
  <c r="AB120" i="1"/>
  <c r="AB116" i="1"/>
  <c r="AB112" i="1"/>
  <c r="S101" i="1"/>
  <c r="AB108" i="1"/>
  <c r="S97" i="1"/>
  <c r="AB104" i="1"/>
  <c r="S93" i="1"/>
  <c r="AB100" i="1"/>
  <c r="S89" i="1"/>
  <c r="AB96" i="1"/>
  <c r="S85" i="1"/>
  <c r="AB92" i="1"/>
  <c r="S81" i="1"/>
  <c r="AB88" i="1"/>
  <c r="S77" i="1"/>
  <c r="AB84" i="1"/>
  <c r="S73" i="1"/>
  <c r="AB80" i="1"/>
  <c r="S69" i="1"/>
  <c r="AB76" i="1"/>
  <c r="S65" i="1"/>
  <c r="AB72" i="1"/>
  <c r="S61" i="1"/>
  <c r="AB68" i="1"/>
  <c r="S57" i="1"/>
  <c r="AB64" i="1"/>
  <c r="S53" i="1"/>
  <c r="AB60" i="1"/>
  <c r="S49" i="1"/>
  <c r="AB56" i="1"/>
  <c r="S45" i="1"/>
  <c r="AB52" i="1"/>
  <c r="S41" i="1"/>
  <c r="AB48" i="1"/>
  <c r="S37" i="1"/>
  <c r="AB44" i="1"/>
  <c r="S33" i="1"/>
  <c r="AB40" i="1"/>
  <c r="S29" i="1"/>
  <c r="AB36" i="1"/>
  <c r="S25" i="1"/>
  <c r="AB32" i="1"/>
  <c r="AB28" i="1"/>
  <c r="S17" i="1"/>
  <c r="AB24" i="1"/>
  <c r="S13" i="1"/>
  <c r="AB20" i="1"/>
  <c r="S9" i="1"/>
  <c r="AB16" i="1"/>
  <c r="S5" i="1"/>
  <c r="AB12" i="1"/>
  <c r="Z355" i="1"/>
  <c r="Z351" i="1"/>
  <c r="Z347" i="1"/>
  <c r="Z343" i="1"/>
  <c r="Z339" i="1"/>
  <c r="Q328" i="1"/>
  <c r="Z335" i="1"/>
  <c r="Q324" i="1"/>
  <c r="Z331" i="1"/>
  <c r="Q320" i="1"/>
  <c r="Z327" i="1"/>
  <c r="Q316" i="1"/>
  <c r="Z323" i="1"/>
  <c r="Q312" i="1"/>
  <c r="Z319" i="1"/>
  <c r="Q308" i="1"/>
  <c r="Z315" i="1"/>
  <c r="Q304" i="1"/>
  <c r="Z311" i="1"/>
  <c r="Q300" i="1"/>
  <c r="Z307" i="1"/>
  <c r="Q296" i="1"/>
  <c r="Z303" i="1"/>
  <c r="Q292" i="1"/>
  <c r="Z299" i="1"/>
  <c r="Q288" i="1"/>
  <c r="Z295" i="1"/>
  <c r="Q284" i="1"/>
  <c r="Z291" i="1"/>
  <c r="Q280" i="1"/>
  <c r="Z287" i="1"/>
  <c r="Q276" i="1"/>
  <c r="Z283" i="1"/>
  <c r="Q272" i="1"/>
  <c r="Z279" i="1"/>
  <c r="Q268" i="1"/>
  <c r="Z275" i="1"/>
  <c r="Q264" i="1"/>
  <c r="Z271" i="1"/>
  <c r="Q260" i="1"/>
  <c r="Z267" i="1"/>
  <c r="Q256" i="1"/>
  <c r="Z263" i="1"/>
  <c r="Q252" i="1"/>
  <c r="Z259" i="1"/>
  <c r="Q248" i="1"/>
  <c r="Z255" i="1"/>
  <c r="Q244" i="1"/>
  <c r="Z251" i="1"/>
  <c r="Q240" i="1"/>
  <c r="Z247" i="1"/>
  <c r="Q236" i="1"/>
  <c r="Z243" i="1"/>
  <c r="Q232" i="1"/>
  <c r="Z239" i="1"/>
  <c r="Q228" i="1"/>
  <c r="Z235" i="1"/>
  <c r="Q224" i="1"/>
  <c r="Z231" i="1"/>
  <c r="Q220" i="1"/>
  <c r="Z227" i="1"/>
  <c r="Q216" i="1"/>
  <c r="Z223" i="1"/>
  <c r="Q212" i="1"/>
  <c r="Z219" i="1"/>
  <c r="Q208" i="1"/>
  <c r="Z215" i="1"/>
  <c r="Q204" i="1"/>
  <c r="Z211" i="1"/>
  <c r="Q200" i="1"/>
  <c r="Z207" i="1"/>
  <c r="Q196" i="1"/>
  <c r="Z203" i="1"/>
  <c r="Q192" i="1"/>
  <c r="Z199" i="1"/>
  <c r="Q188" i="1"/>
  <c r="Z195" i="1"/>
  <c r="Q184" i="1"/>
  <c r="Z191" i="1"/>
  <c r="Q180" i="1"/>
  <c r="Z187" i="1"/>
  <c r="Q176" i="1"/>
  <c r="Z183" i="1"/>
  <c r="Q172" i="1"/>
  <c r="Z179" i="1"/>
  <c r="Q168" i="1"/>
  <c r="Z175" i="1"/>
  <c r="Q164" i="1"/>
  <c r="Z171" i="1"/>
  <c r="Q160" i="1"/>
  <c r="Z167" i="1"/>
  <c r="Q156" i="1"/>
  <c r="Z163" i="1"/>
  <c r="Q152" i="1"/>
  <c r="Z159" i="1"/>
  <c r="Q148" i="1"/>
  <c r="Z155" i="1"/>
  <c r="Q144" i="1"/>
  <c r="Z151" i="1"/>
  <c r="Q140" i="1"/>
  <c r="Z147" i="1"/>
  <c r="Q136" i="1"/>
  <c r="Z143" i="1"/>
  <c r="Q132" i="1"/>
  <c r="Z139" i="1"/>
  <c r="Q128" i="1"/>
  <c r="Z135" i="1"/>
  <c r="Q124" i="1"/>
  <c r="Z131" i="1"/>
  <c r="Q120" i="1"/>
  <c r="Z127" i="1"/>
  <c r="Q116" i="1"/>
  <c r="Z123" i="1"/>
  <c r="Q112" i="1"/>
  <c r="Z119" i="1"/>
  <c r="Q108" i="1"/>
  <c r="Z115" i="1"/>
  <c r="Q104" i="1"/>
  <c r="Z111" i="1"/>
  <c r="Q100" i="1"/>
  <c r="Z107" i="1"/>
  <c r="Q96" i="1"/>
  <c r="Z103" i="1"/>
  <c r="Q92" i="1"/>
  <c r="Z99" i="1"/>
  <c r="Q88" i="1"/>
  <c r="Z95" i="1"/>
  <c r="Q84" i="1"/>
  <c r="Z91" i="1"/>
  <c r="Q80" i="1"/>
  <c r="Z87" i="1"/>
  <c r="Q76" i="1"/>
  <c r="Z83" i="1"/>
  <c r="Q72" i="1"/>
  <c r="Z79" i="1"/>
  <c r="Q68" i="1"/>
  <c r="Z75" i="1"/>
  <c r="Q64" i="1"/>
  <c r="Z71" i="1"/>
  <c r="Q60" i="1"/>
  <c r="Z67" i="1"/>
  <c r="Q56" i="1"/>
  <c r="Z63" i="1"/>
  <c r="Q52" i="1"/>
  <c r="Z59" i="1"/>
  <c r="Q48" i="1"/>
  <c r="Z55" i="1"/>
  <c r="Q44" i="1"/>
  <c r="Z51" i="1"/>
  <c r="Q40" i="1"/>
  <c r="Z47" i="1"/>
  <c r="Q36" i="1"/>
  <c r="Z43" i="1"/>
  <c r="Q32" i="1"/>
  <c r="Z39" i="1"/>
  <c r="Q28" i="1"/>
  <c r="Z35" i="1"/>
  <c r="Q24" i="1"/>
  <c r="Z31" i="1"/>
  <c r="Q20" i="1"/>
  <c r="Z27" i="1"/>
  <c r="Q16" i="1"/>
  <c r="Z23" i="1"/>
  <c r="Q12" i="1"/>
  <c r="Z19" i="1"/>
  <c r="Q8" i="1"/>
  <c r="Z15" i="1"/>
  <c r="Z11" i="1"/>
  <c r="R366" i="1"/>
  <c r="R362" i="1"/>
  <c r="R358" i="1"/>
  <c r="AA365" i="1"/>
  <c r="R354" i="1"/>
  <c r="AA361" i="1"/>
  <c r="R350" i="1"/>
  <c r="AA357" i="1"/>
  <c r="R346" i="1"/>
  <c r="AA353" i="1"/>
  <c r="R342" i="1"/>
  <c r="AA349" i="1"/>
  <c r="R338" i="1"/>
  <c r="AA345" i="1"/>
  <c r="R334" i="1"/>
  <c r="AA341" i="1"/>
  <c r="R330" i="1"/>
  <c r="AA337" i="1"/>
  <c r="R326" i="1"/>
  <c r="AA333" i="1"/>
  <c r="R322" i="1"/>
  <c r="AA329" i="1"/>
  <c r="R318" i="1"/>
  <c r="AA325" i="1"/>
  <c r="R314" i="1"/>
  <c r="AA321" i="1"/>
  <c r="R310" i="1"/>
  <c r="AA317" i="1"/>
  <c r="R306" i="1"/>
  <c r="AA313" i="1"/>
  <c r="R302" i="1"/>
  <c r="AA309" i="1"/>
  <c r="R298" i="1"/>
  <c r="AA305" i="1"/>
  <c r="R294" i="1"/>
  <c r="AA301" i="1"/>
  <c r="R290" i="1"/>
  <c r="AA297" i="1"/>
  <c r="R286" i="1"/>
  <c r="AA293" i="1"/>
  <c r="R282" i="1"/>
  <c r="AA289" i="1"/>
  <c r="R278" i="1"/>
  <c r="AA285" i="1"/>
  <c r="R274" i="1"/>
  <c r="AA281" i="1"/>
  <c r="R270" i="1"/>
  <c r="AA277" i="1"/>
  <c r="R266" i="1"/>
  <c r="AA273" i="1"/>
  <c r="R262" i="1"/>
  <c r="AA269" i="1"/>
  <c r="R258" i="1"/>
  <c r="AA265" i="1"/>
  <c r="R254" i="1"/>
  <c r="AA261" i="1"/>
  <c r="R250" i="1"/>
  <c r="AA257" i="1"/>
  <c r="R246" i="1"/>
  <c r="AA253" i="1"/>
  <c r="R242" i="1"/>
  <c r="AA249" i="1"/>
  <c r="R238" i="1"/>
  <c r="AA245" i="1"/>
  <c r="R234" i="1"/>
  <c r="AA241" i="1"/>
  <c r="R230" i="1"/>
  <c r="AA237" i="1"/>
  <c r="R226" i="1"/>
  <c r="AA233" i="1"/>
  <c r="R222" i="1"/>
  <c r="AA229" i="1"/>
  <c r="R218" i="1"/>
  <c r="AA225" i="1"/>
  <c r="R214" i="1"/>
  <c r="AA221" i="1"/>
  <c r="R210" i="1"/>
  <c r="AA217" i="1"/>
  <c r="R206" i="1"/>
  <c r="AA213" i="1"/>
  <c r="R202" i="1"/>
  <c r="AA209" i="1"/>
  <c r="R198" i="1"/>
  <c r="AA205" i="1"/>
  <c r="R194" i="1"/>
  <c r="AA201" i="1"/>
  <c r="R190" i="1"/>
  <c r="AA197" i="1"/>
  <c r="R186" i="1"/>
  <c r="AA193" i="1"/>
  <c r="R182" i="1"/>
  <c r="AA189" i="1"/>
  <c r="R178" i="1"/>
  <c r="AA185" i="1"/>
  <c r="R174" i="1"/>
  <c r="AA181" i="1"/>
  <c r="R170" i="1"/>
  <c r="AA177" i="1"/>
  <c r="R166" i="1"/>
  <c r="AA173" i="1"/>
  <c r="R162" i="1"/>
  <c r="AA169" i="1"/>
  <c r="R158" i="1"/>
  <c r="AA165" i="1"/>
  <c r="R154" i="1"/>
  <c r="AA161" i="1"/>
  <c r="R150" i="1"/>
  <c r="AA157" i="1"/>
  <c r="R146" i="1"/>
  <c r="AA153" i="1"/>
  <c r="R142" i="1"/>
  <c r="AA149" i="1"/>
  <c r="R138" i="1"/>
  <c r="AA145" i="1"/>
  <c r="R134" i="1"/>
  <c r="AA141" i="1"/>
  <c r="R130" i="1"/>
  <c r="AA137" i="1"/>
  <c r="R126" i="1"/>
  <c r="AA133" i="1"/>
  <c r="R122" i="1"/>
  <c r="AA129" i="1"/>
  <c r="R118" i="1"/>
  <c r="AA125" i="1"/>
  <c r="R114" i="1"/>
  <c r="AA121" i="1"/>
  <c r="R110" i="1"/>
  <c r="AA117" i="1"/>
  <c r="R106" i="1"/>
  <c r="AA113" i="1"/>
  <c r="R102" i="1"/>
  <c r="AA109" i="1"/>
  <c r="R98" i="1"/>
  <c r="AA105" i="1"/>
  <c r="R94" i="1"/>
  <c r="AA101" i="1"/>
  <c r="R90" i="1"/>
  <c r="AA97" i="1"/>
  <c r="R86" i="1"/>
  <c r="AA93" i="1"/>
  <c r="R82" i="1"/>
  <c r="AA89" i="1"/>
  <c r="R78" i="1"/>
  <c r="AA85" i="1"/>
  <c r="R74" i="1"/>
  <c r="AA81" i="1"/>
  <c r="R70" i="1"/>
  <c r="AA77" i="1"/>
  <c r="R66" i="1"/>
  <c r="AA73" i="1"/>
  <c r="R62" i="1"/>
  <c r="AA69" i="1"/>
  <c r="R58" i="1"/>
  <c r="AA65" i="1"/>
  <c r="R54" i="1"/>
  <c r="AA61" i="1"/>
  <c r="R50" i="1"/>
  <c r="AA57" i="1"/>
  <c r="R46" i="1"/>
  <c r="AA53" i="1"/>
  <c r="R42" i="1"/>
  <c r="AA49" i="1"/>
  <c r="R38" i="1"/>
  <c r="AA45" i="1"/>
  <c r="R34" i="1"/>
  <c r="AA41" i="1"/>
  <c r="R30" i="1"/>
  <c r="AA37" i="1"/>
  <c r="R26" i="1"/>
  <c r="AA33" i="1"/>
  <c r="R22" i="1"/>
  <c r="AA29" i="1"/>
  <c r="R18" i="1"/>
  <c r="AA25" i="1"/>
  <c r="R14" i="1"/>
  <c r="AA21" i="1"/>
  <c r="R10" i="1"/>
  <c r="AA17" i="1"/>
  <c r="R6" i="1"/>
  <c r="AA13" i="1"/>
  <c r="S368" i="1"/>
  <c r="S364" i="1"/>
  <c r="S360" i="1"/>
  <c r="AB367" i="1"/>
  <c r="S356" i="1"/>
  <c r="AB363" i="1"/>
  <c r="S352" i="1"/>
  <c r="AB359" i="1"/>
  <c r="S348" i="1"/>
  <c r="AB355" i="1"/>
  <c r="S344" i="1"/>
  <c r="AB351" i="1"/>
  <c r="S340" i="1"/>
  <c r="AB347" i="1"/>
  <c r="S336" i="1"/>
  <c r="AB343" i="1"/>
  <c r="S332" i="1"/>
  <c r="AB339" i="1"/>
  <c r="S328" i="1"/>
  <c r="AB335" i="1"/>
  <c r="S324" i="1"/>
  <c r="AB331" i="1"/>
  <c r="S320" i="1"/>
  <c r="AB327" i="1"/>
  <c r="S316" i="1"/>
  <c r="AB323" i="1"/>
  <c r="S312" i="1"/>
  <c r="AB319" i="1"/>
  <c r="S308" i="1"/>
  <c r="AB315" i="1"/>
  <c r="S304" i="1"/>
  <c r="AB311" i="1"/>
  <c r="S300" i="1"/>
  <c r="AB307" i="1"/>
  <c r="S296" i="1"/>
  <c r="AB303" i="1"/>
  <c r="S292" i="1"/>
  <c r="AB299" i="1"/>
  <c r="S288" i="1"/>
  <c r="AB295" i="1"/>
  <c r="S284" i="1"/>
  <c r="AB291" i="1"/>
  <c r="S280" i="1"/>
  <c r="AB287" i="1"/>
  <c r="S276" i="1"/>
  <c r="AB283" i="1"/>
  <c r="S272" i="1"/>
  <c r="AB279" i="1"/>
  <c r="S268" i="1"/>
  <c r="AB275" i="1"/>
  <c r="S264" i="1"/>
  <c r="AB271" i="1"/>
  <c r="S260" i="1"/>
  <c r="AB267" i="1"/>
  <c r="S256" i="1"/>
  <c r="AB263" i="1"/>
  <c r="S252" i="1"/>
  <c r="AB259" i="1"/>
  <c r="S248" i="1"/>
  <c r="AB255" i="1"/>
  <c r="S244" i="1"/>
  <c r="AB251" i="1"/>
  <c r="S240" i="1"/>
  <c r="AB247" i="1"/>
  <c r="S236" i="1"/>
  <c r="AB243" i="1"/>
  <c r="S232" i="1"/>
  <c r="AB239" i="1"/>
  <c r="S228" i="1"/>
  <c r="AB235" i="1"/>
  <c r="S224" i="1"/>
  <c r="AB231" i="1"/>
  <c r="S220" i="1"/>
  <c r="AB227" i="1"/>
  <c r="S216" i="1"/>
  <c r="AB223" i="1"/>
  <c r="S212" i="1"/>
  <c r="AB219" i="1"/>
  <c r="S208" i="1"/>
  <c r="AB215" i="1"/>
  <c r="S204" i="1"/>
  <c r="AB211" i="1"/>
  <c r="S200" i="1"/>
  <c r="AB207" i="1"/>
  <c r="S196" i="1"/>
  <c r="AB203" i="1"/>
  <c r="S192" i="1"/>
  <c r="AB199" i="1"/>
  <c r="S188" i="1"/>
  <c r="AB195" i="1"/>
  <c r="S184" i="1"/>
  <c r="AB191" i="1"/>
  <c r="S180" i="1"/>
  <c r="AB187" i="1"/>
  <c r="S176" i="1"/>
  <c r="AB183" i="1"/>
  <c r="S172" i="1"/>
  <c r="AB179" i="1"/>
  <c r="S168" i="1"/>
  <c r="AB175" i="1"/>
  <c r="S164" i="1"/>
  <c r="AB171" i="1"/>
  <c r="S160" i="1"/>
  <c r="AB167" i="1"/>
  <c r="S156" i="1"/>
  <c r="AB163" i="1"/>
  <c r="S152" i="1"/>
  <c r="AB159" i="1"/>
  <c r="S148" i="1"/>
  <c r="AB155" i="1"/>
  <c r="S144" i="1"/>
  <c r="AB151" i="1"/>
  <c r="S140" i="1"/>
  <c r="AB147" i="1"/>
  <c r="S136" i="1"/>
  <c r="AB143" i="1"/>
  <c r="S132" i="1"/>
  <c r="AB139" i="1"/>
  <c r="S128" i="1"/>
  <c r="AB135" i="1"/>
  <c r="S124" i="1"/>
  <c r="AB131" i="1"/>
  <c r="S120" i="1"/>
  <c r="AB127" i="1"/>
  <c r="S116" i="1"/>
  <c r="AB123" i="1"/>
  <c r="S112" i="1"/>
  <c r="AB119" i="1"/>
  <c r="S108" i="1"/>
  <c r="AB115" i="1"/>
  <c r="S104" i="1"/>
  <c r="AB111" i="1"/>
  <c r="S100" i="1"/>
  <c r="AB107" i="1"/>
  <c r="S96" i="1"/>
  <c r="AB103" i="1"/>
  <c r="S92" i="1"/>
  <c r="AB99" i="1"/>
  <c r="S88" i="1"/>
  <c r="AB95" i="1"/>
  <c r="S84" i="1"/>
  <c r="AB91" i="1"/>
  <c r="S80" i="1"/>
  <c r="AB87" i="1"/>
  <c r="S76" i="1"/>
  <c r="AB83" i="1"/>
  <c r="S72" i="1"/>
  <c r="AB79" i="1"/>
  <c r="S68" i="1"/>
  <c r="AB75" i="1"/>
  <c r="S64" i="1"/>
  <c r="AB71" i="1"/>
  <c r="S60" i="1"/>
  <c r="AB67" i="1"/>
  <c r="S56" i="1"/>
  <c r="AB63" i="1"/>
  <c r="S52" i="1"/>
  <c r="AB59" i="1"/>
  <c r="S48" i="1"/>
  <c r="AB55" i="1"/>
  <c r="S44" i="1"/>
  <c r="AB51" i="1"/>
  <c r="S40" i="1"/>
  <c r="AB47" i="1"/>
  <c r="S36" i="1"/>
  <c r="AB43" i="1"/>
  <c r="S32" i="1"/>
  <c r="AB39" i="1"/>
  <c r="S28" i="1"/>
  <c r="AB35" i="1"/>
  <c r="S24" i="1"/>
  <c r="AB31" i="1"/>
  <c r="S20" i="1"/>
  <c r="AB27" i="1"/>
  <c r="S16" i="1"/>
  <c r="AB23" i="1"/>
  <c r="S12" i="1"/>
  <c r="AB19" i="1"/>
  <c r="AB15" i="1"/>
  <c r="AB11" i="1"/>
  <c r="Y18" i="1"/>
  <c r="H373" i="2"/>
  <c r="H371" i="2"/>
  <c r="H370" i="2"/>
  <c r="H372" i="2"/>
  <c r="I372" i="2"/>
  <c r="I373" i="2"/>
  <c r="I371" i="2"/>
  <c r="I370" i="2"/>
  <c r="G373" i="2"/>
  <c r="G371" i="2"/>
  <c r="G370" i="2"/>
  <c r="G372" i="2"/>
  <c r="J372" i="2"/>
  <c r="J373" i="2"/>
  <c r="J371" i="2"/>
  <c r="J370" i="2"/>
  <c r="S141" i="1"/>
  <c r="S129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S125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4" i="1"/>
  <c r="T280" i="1"/>
  <c r="T276" i="1"/>
  <c r="T272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H371" i="1"/>
  <c r="H373" i="1"/>
  <c r="H372" i="1"/>
  <c r="L372" i="1"/>
  <c r="L373" i="1"/>
  <c r="L371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7" i="1"/>
  <c r="M373" i="1"/>
  <c r="M372" i="1"/>
  <c r="M371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180" i="1"/>
  <c r="R172" i="1"/>
  <c r="R168" i="1"/>
  <c r="R164" i="1"/>
  <c r="R160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S366" i="1"/>
  <c r="S206" i="1"/>
  <c r="S198" i="1"/>
  <c r="S182" i="1"/>
  <c r="S178" i="1"/>
  <c r="S146" i="1"/>
  <c r="S138" i="1"/>
  <c r="S134" i="1"/>
  <c r="S110" i="1"/>
  <c r="S106" i="1"/>
  <c r="S102" i="1"/>
  <c r="S98" i="1"/>
  <c r="S94" i="1"/>
  <c r="S90" i="1"/>
  <c r="S86" i="1"/>
  <c r="S82" i="1"/>
  <c r="S78" i="1"/>
  <c r="S74" i="1"/>
  <c r="S66" i="1"/>
  <c r="S62" i="1"/>
  <c r="S58" i="1"/>
  <c r="S54" i="1"/>
  <c r="S50" i="1"/>
  <c r="S46" i="1"/>
  <c r="S38" i="1"/>
  <c r="S34" i="1"/>
  <c r="S26" i="1"/>
  <c r="S22" i="1"/>
  <c r="S14" i="1"/>
  <c r="S10" i="1"/>
  <c r="S6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O372" i="1"/>
  <c r="O371" i="1"/>
  <c r="O373" i="1"/>
  <c r="S209" i="1"/>
  <c r="S193" i="1"/>
  <c r="S177" i="1"/>
  <c r="S8" i="1"/>
  <c r="N373" i="1"/>
  <c r="N372" i="1"/>
  <c r="N371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8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76" i="1"/>
  <c r="R156" i="1"/>
  <c r="R99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2" i="1"/>
  <c r="S194" i="1"/>
  <c r="S190" i="1"/>
  <c r="S186" i="1"/>
  <c r="S174" i="1"/>
  <c r="S170" i="1"/>
  <c r="S166" i="1"/>
  <c r="S162" i="1"/>
  <c r="S158" i="1"/>
  <c r="S154" i="1"/>
  <c r="S150" i="1"/>
  <c r="S142" i="1"/>
  <c r="S130" i="1"/>
  <c r="S126" i="1"/>
  <c r="S122" i="1"/>
  <c r="S118" i="1"/>
  <c r="S114" i="1"/>
  <c r="S70" i="1"/>
  <c r="S42" i="1"/>
  <c r="S30" i="1"/>
  <c r="S18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5" i="1"/>
  <c r="S201" i="1"/>
  <c r="S197" i="1"/>
  <c r="S189" i="1"/>
  <c r="S185" i="1"/>
  <c r="S181" i="1"/>
  <c r="S173" i="1"/>
  <c r="S169" i="1"/>
  <c r="S165" i="1"/>
  <c r="S161" i="1"/>
  <c r="S157" i="1"/>
  <c r="S153" i="1"/>
  <c r="S149" i="1"/>
  <c r="S145" i="1"/>
  <c r="S137" i="1"/>
  <c r="S133" i="1"/>
  <c r="S121" i="1"/>
  <c r="S117" i="1"/>
  <c r="S109" i="1"/>
  <c r="S105" i="1"/>
  <c r="S21" i="1"/>
  <c r="P4" i="1"/>
  <c r="K7" i="1"/>
  <c r="T7" i="1"/>
  <c r="K8" i="1"/>
  <c r="T8" i="1"/>
  <c r="K4" i="1"/>
  <c r="T4" i="1"/>
  <c r="K6" i="1"/>
  <c r="T6" i="1"/>
  <c r="K3" i="1"/>
  <c r="H370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K9" i="1"/>
  <c r="T9" i="1"/>
  <c r="K5" i="1"/>
  <c r="T5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0" i="1"/>
  <c r="P6" i="1"/>
  <c r="Q368" i="1"/>
  <c r="Q364" i="1"/>
  <c r="Q360" i="1"/>
  <c r="Q356" i="1"/>
  <c r="Q352" i="1"/>
  <c r="Q348" i="1"/>
  <c r="Q344" i="1"/>
  <c r="Q340" i="1"/>
  <c r="Q336" i="1"/>
  <c r="Q332" i="1"/>
  <c r="Q4" i="1"/>
  <c r="S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9" i="1"/>
  <c r="P5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P11" i="1"/>
  <c r="Q18" i="2"/>
  <c r="Q17" i="2"/>
  <c r="Q16" i="2"/>
  <c r="Q15" i="2"/>
  <c r="O14" i="2"/>
  <c r="N14" i="2"/>
  <c r="Q14" i="2"/>
  <c r="Q13" i="2"/>
  <c r="O13" i="2"/>
  <c r="N13" i="2"/>
  <c r="Q11" i="2"/>
  <c r="N11" i="2"/>
  <c r="O11" i="2"/>
  <c r="Q10" i="2"/>
  <c r="O10" i="2"/>
  <c r="N10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2" i="2"/>
  <c r="O12" i="2"/>
  <c r="N12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N370" i="1"/>
  <c r="W362" i="1" s="1"/>
  <c r="M370" i="1"/>
  <c r="V320" i="1" s="1"/>
  <c r="O370" i="1"/>
  <c r="X61" i="1" s="1"/>
  <c r="L370" i="1"/>
  <c r="K10" i="2"/>
  <c r="K367" i="2"/>
  <c r="K365" i="2"/>
  <c r="K363" i="2"/>
  <c r="K361" i="2"/>
  <c r="K359" i="2"/>
  <c r="K357" i="2"/>
  <c r="K355" i="2"/>
  <c r="K353" i="2"/>
  <c r="K350" i="2"/>
  <c r="K348" i="2"/>
  <c r="K346" i="2"/>
  <c r="K344" i="2"/>
  <c r="K343" i="2"/>
  <c r="K341" i="2"/>
  <c r="K339" i="2"/>
  <c r="K337" i="2"/>
  <c r="K335" i="2"/>
  <c r="K333" i="2"/>
  <c r="K331" i="2"/>
  <c r="K329" i="2"/>
  <c r="K327" i="2"/>
  <c r="K325" i="2"/>
  <c r="K323" i="2"/>
  <c r="K321" i="2"/>
  <c r="K318" i="2"/>
  <c r="K316" i="2"/>
  <c r="K315" i="2"/>
  <c r="K313" i="2"/>
  <c r="K311" i="2"/>
  <c r="K310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11" i="2"/>
  <c r="K368" i="2"/>
  <c r="K366" i="2"/>
  <c r="K364" i="2"/>
  <c r="K362" i="2"/>
  <c r="K360" i="2"/>
  <c r="K358" i="2"/>
  <c r="K356" i="2"/>
  <c r="K354" i="2"/>
  <c r="K352" i="2"/>
  <c r="K351" i="2"/>
  <c r="K349" i="2"/>
  <c r="K347" i="2"/>
  <c r="K345" i="2"/>
  <c r="K342" i="2"/>
  <c r="K340" i="2"/>
  <c r="K338" i="2"/>
  <c r="K336" i="2"/>
  <c r="K334" i="2"/>
  <c r="K332" i="2"/>
  <c r="K330" i="2"/>
  <c r="K328" i="2"/>
  <c r="K326" i="2"/>
  <c r="K324" i="2"/>
  <c r="K322" i="2"/>
  <c r="K320" i="2"/>
  <c r="K319" i="2"/>
  <c r="K317" i="2"/>
  <c r="K314" i="2"/>
  <c r="K312" i="2"/>
  <c r="K309" i="2"/>
  <c r="K294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4" i="2"/>
  <c r="K19" i="2"/>
  <c r="K12" i="2"/>
  <c r="K18" i="2"/>
  <c r="K13" i="2"/>
  <c r="K17" i="2"/>
  <c r="K16" i="2"/>
  <c r="K15" i="2"/>
  <c r="M20" i="2"/>
  <c r="M12" i="2"/>
  <c r="P10" i="2"/>
  <c r="P365" i="2"/>
  <c r="M363" i="2"/>
  <c r="P361" i="2"/>
  <c r="P357" i="2"/>
  <c r="M355" i="2"/>
  <c r="P353" i="2"/>
  <c r="P349" i="2"/>
  <c r="P345" i="2"/>
  <c r="M343" i="2"/>
  <c r="P341" i="2"/>
  <c r="P337" i="2"/>
  <c r="P333" i="2"/>
  <c r="P329" i="2"/>
  <c r="M327" i="2"/>
  <c r="P325" i="2"/>
  <c r="P321" i="2"/>
  <c r="P317" i="2"/>
  <c r="P313" i="2"/>
  <c r="M311" i="2"/>
  <c r="P309" i="2"/>
  <c r="P305" i="2"/>
  <c r="P301" i="2"/>
  <c r="P297" i="2"/>
  <c r="M295" i="2"/>
  <c r="P293" i="2"/>
  <c r="P289" i="2"/>
  <c r="P285" i="2"/>
  <c r="P281" i="2"/>
  <c r="P277" i="2"/>
  <c r="P273" i="2"/>
  <c r="P269" i="2"/>
  <c r="P265" i="2"/>
  <c r="P261" i="2"/>
  <c r="P257" i="2"/>
  <c r="P253" i="2"/>
  <c r="P249" i="2"/>
  <c r="P245" i="2"/>
  <c r="P241" i="2"/>
  <c r="P236" i="2"/>
  <c r="P231" i="2"/>
  <c r="P226" i="2"/>
  <c r="P220" i="2"/>
  <c r="P215" i="2"/>
  <c r="P210" i="2"/>
  <c r="P204" i="2"/>
  <c r="P196" i="2"/>
  <c r="P188" i="2"/>
  <c r="P180" i="2"/>
  <c r="P172" i="2"/>
  <c r="P164" i="2"/>
  <c r="P156" i="2"/>
  <c r="P148" i="2"/>
  <c r="P140" i="2"/>
  <c r="P132" i="2"/>
  <c r="P124" i="2"/>
  <c r="P116" i="2"/>
  <c r="P108" i="2"/>
  <c r="P100" i="2"/>
  <c r="P92" i="2"/>
  <c r="P84" i="2"/>
  <c r="P76" i="2"/>
  <c r="P68" i="2"/>
  <c r="P60" i="2"/>
  <c r="P52" i="2"/>
  <c r="P44" i="2"/>
  <c r="P36" i="2"/>
  <c r="P28" i="2"/>
  <c r="P20" i="2"/>
  <c r="M52" i="2"/>
  <c r="P368" i="2"/>
  <c r="M368" i="2"/>
  <c r="P367" i="2"/>
  <c r="M367" i="2"/>
  <c r="M362" i="2"/>
  <c r="P362" i="2"/>
  <c r="P356" i="2"/>
  <c r="M356" i="2"/>
  <c r="M354" i="2"/>
  <c r="P354" i="2"/>
  <c r="P348" i="2"/>
  <c r="M348" i="2"/>
  <c r="P347" i="2"/>
  <c r="M347" i="2"/>
  <c r="P346" i="2"/>
  <c r="M346" i="2"/>
  <c r="P340" i="2"/>
  <c r="M340" i="2"/>
  <c r="P338" i="2"/>
  <c r="M338" i="2"/>
  <c r="P332" i="2"/>
  <c r="M332" i="2"/>
  <c r="P331" i="2"/>
  <c r="M331" i="2"/>
  <c r="P330" i="2"/>
  <c r="M330" i="2"/>
  <c r="P323" i="2"/>
  <c r="M323" i="2"/>
  <c r="P316" i="2"/>
  <c r="M316" i="2"/>
  <c r="P315" i="2"/>
  <c r="M315" i="2"/>
  <c r="P314" i="2"/>
  <c r="M314" i="2"/>
  <c r="P307" i="2"/>
  <c r="M307" i="2"/>
  <c r="P300" i="2"/>
  <c r="M300" i="2"/>
  <c r="P299" i="2"/>
  <c r="M299" i="2"/>
  <c r="P298" i="2"/>
  <c r="M298" i="2"/>
  <c r="P292" i="2"/>
  <c r="M292" i="2"/>
  <c r="P290" i="2"/>
  <c r="M290" i="2"/>
  <c r="M279" i="2"/>
  <c r="P279" i="2"/>
  <c r="P278" i="2"/>
  <c r="M278" i="2"/>
  <c r="P276" i="2"/>
  <c r="M276" i="2"/>
  <c r="P275" i="2"/>
  <c r="M275" i="2"/>
  <c r="P272" i="2"/>
  <c r="M272" i="2"/>
  <c r="P271" i="2"/>
  <c r="M271" i="2"/>
  <c r="P270" i="2"/>
  <c r="M270" i="2"/>
  <c r="P264" i="2"/>
  <c r="M264" i="2"/>
  <c r="M263" i="2"/>
  <c r="P263" i="2"/>
  <c r="P262" i="2"/>
  <c r="M262" i="2"/>
  <c r="P260" i="2"/>
  <c r="M260" i="2"/>
  <c r="P259" i="2"/>
  <c r="M259" i="2"/>
  <c r="P258" i="2"/>
  <c r="M258" i="2"/>
  <c r="P235" i="2"/>
  <c r="M235" i="2"/>
  <c r="P233" i="2"/>
  <c r="M233" i="2"/>
  <c r="P232" i="2"/>
  <c r="M232" i="2"/>
  <c r="P230" i="2"/>
  <c r="M230" i="2"/>
  <c r="M229" i="2"/>
  <c r="P229" i="2"/>
  <c r="P228" i="2"/>
  <c r="M228" i="2"/>
  <c r="P227" i="2"/>
  <c r="M227" i="2"/>
  <c r="P202" i="2"/>
  <c r="M202" i="2"/>
  <c r="P200" i="2"/>
  <c r="M200" i="2"/>
  <c r="M199" i="2"/>
  <c r="P199" i="2"/>
  <c r="M197" i="2"/>
  <c r="P197" i="2"/>
  <c r="P195" i="2"/>
  <c r="M195" i="2"/>
  <c r="P192" i="2"/>
  <c r="M192" i="2"/>
  <c r="P168" i="2"/>
  <c r="M168" i="2"/>
  <c r="M361" i="2"/>
  <c r="M345" i="2"/>
  <c r="M329" i="2"/>
  <c r="M313" i="2"/>
  <c r="M297" i="2"/>
  <c r="M281" i="2"/>
  <c r="M265" i="2"/>
  <c r="M249" i="2"/>
  <c r="M231" i="2"/>
  <c r="M210" i="2"/>
  <c r="M180" i="2"/>
  <c r="M148" i="2"/>
  <c r="M116" i="2"/>
  <c r="M84" i="2"/>
  <c r="P343" i="2"/>
  <c r="M16" i="2"/>
  <c r="M357" i="2"/>
  <c r="M341" i="2"/>
  <c r="M325" i="2"/>
  <c r="M309" i="2"/>
  <c r="M293" i="2"/>
  <c r="M277" i="2"/>
  <c r="M261" i="2"/>
  <c r="M245" i="2"/>
  <c r="M226" i="2"/>
  <c r="M204" i="2"/>
  <c r="M172" i="2"/>
  <c r="M140" i="2"/>
  <c r="M108" i="2"/>
  <c r="M76" i="2"/>
  <c r="M44" i="2"/>
  <c r="P327" i="2"/>
  <c r="P11" i="2"/>
  <c r="M11" i="2"/>
  <c r="P366" i="2"/>
  <c r="M366" i="2"/>
  <c r="P342" i="2"/>
  <c r="M342" i="2"/>
  <c r="P339" i="2"/>
  <c r="M339" i="2"/>
  <c r="P326" i="2"/>
  <c r="M326" i="2"/>
  <c r="P324" i="2"/>
  <c r="M324" i="2"/>
  <c r="P322" i="2"/>
  <c r="M322" i="2"/>
  <c r="P310" i="2"/>
  <c r="M310" i="2"/>
  <c r="P308" i="2"/>
  <c r="M308" i="2"/>
  <c r="P306" i="2"/>
  <c r="M306" i="2"/>
  <c r="P294" i="2"/>
  <c r="M294" i="2"/>
  <c r="P291" i="2"/>
  <c r="M291" i="2"/>
  <c r="P274" i="2"/>
  <c r="M274" i="2"/>
  <c r="P256" i="2"/>
  <c r="M256" i="2"/>
  <c r="P255" i="2"/>
  <c r="M255" i="2"/>
  <c r="P254" i="2"/>
  <c r="M254" i="2"/>
  <c r="P252" i="2"/>
  <c r="M252" i="2"/>
  <c r="P250" i="2"/>
  <c r="M250" i="2"/>
  <c r="P248" i="2"/>
  <c r="M248" i="2"/>
  <c r="M247" i="2"/>
  <c r="P247" i="2"/>
  <c r="P246" i="2"/>
  <c r="M246" i="2"/>
  <c r="P218" i="2"/>
  <c r="M218" i="2"/>
  <c r="P217" i="2"/>
  <c r="M217" i="2"/>
  <c r="P216" i="2"/>
  <c r="M216" i="2"/>
  <c r="P214" i="2"/>
  <c r="M214" i="2"/>
  <c r="M213" i="2"/>
  <c r="P213" i="2"/>
  <c r="P212" i="2"/>
  <c r="M212" i="2"/>
  <c r="P211" i="2"/>
  <c r="M211" i="2"/>
  <c r="P207" i="2"/>
  <c r="M207" i="2"/>
  <c r="P194" i="2"/>
  <c r="M194" i="2"/>
  <c r="P193" i="2"/>
  <c r="M193" i="2"/>
  <c r="M191" i="2"/>
  <c r="P191" i="2"/>
  <c r="P190" i="2"/>
  <c r="M190" i="2"/>
  <c r="M189" i="2"/>
  <c r="P189" i="2"/>
  <c r="P187" i="2"/>
  <c r="M187" i="2"/>
  <c r="P185" i="2"/>
  <c r="M185" i="2"/>
  <c r="M183" i="2"/>
  <c r="P183" i="2"/>
  <c r="P182" i="2"/>
  <c r="M182" i="2"/>
  <c r="M181" i="2"/>
  <c r="P181" i="2"/>
  <c r="P170" i="2"/>
  <c r="M170" i="2"/>
  <c r="P167" i="2"/>
  <c r="M167" i="2"/>
  <c r="P165" i="2"/>
  <c r="M165" i="2"/>
  <c r="P163" i="2"/>
  <c r="M163" i="2"/>
  <c r="P160" i="2"/>
  <c r="M160" i="2"/>
  <c r="P158" i="2"/>
  <c r="M158" i="2"/>
  <c r="P157" i="2"/>
  <c r="M157" i="2"/>
  <c r="P138" i="2"/>
  <c r="M138" i="2"/>
  <c r="P137" i="2"/>
  <c r="M137" i="2"/>
  <c r="P136" i="2"/>
  <c r="M136" i="2"/>
  <c r="P135" i="2"/>
  <c r="M135" i="2"/>
  <c r="P134" i="2"/>
  <c r="M134" i="2"/>
  <c r="P133" i="2"/>
  <c r="M133" i="2"/>
  <c r="P130" i="2"/>
  <c r="M130" i="2"/>
  <c r="P127" i="2"/>
  <c r="M127" i="2"/>
  <c r="P115" i="2"/>
  <c r="M115" i="2"/>
  <c r="P114" i="2"/>
  <c r="M114" i="2"/>
  <c r="P113" i="2"/>
  <c r="M113" i="2"/>
  <c r="P112" i="2"/>
  <c r="M112" i="2"/>
  <c r="P111" i="2"/>
  <c r="M111" i="2"/>
  <c r="P110" i="2"/>
  <c r="M110" i="2"/>
  <c r="P109" i="2"/>
  <c r="M109" i="2"/>
  <c r="P107" i="2"/>
  <c r="M107" i="2"/>
  <c r="P105" i="2"/>
  <c r="M105" i="2"/>
  <c r="P104" i="2"/>
  <c r="M104" i="2"/>
  <c r="P103" i="2"/>
  <c r="M103" i="2"/>
  <c r="P102" i="2"/>
  <c r="M102" i="2"/>
  <c r="P101" i="2"/>
  <c r="M101" i="2"/>
  <c r="P99" i="2"/>
  <c r="M99" i="2"/>
  <c r="P97" i="2"/>
  <c r="M97" i="2"/>
  <c r="P96" i="2"/>
  <c r="M96" i="2"/>
  <c r="P95" i="2"/>
  <c r="M95" i="2"/>
  <c r="P94" i="2"/>
  <c r="M94" i="2"/>
  <c r="P93" i="2"/>
  <c r="M93" i="2"/>
  <c r="P90" i="2"/>
  <c r="M90" i="2"/>
  <c r="P73" i="2"/>
  <c r="M73" i="2"/>
  <c r="P70" i="2"/>
  <c r="M70" i="2"/>
  <c r="P59" i="2"/>
  <c r="M59" i="2"/>
  <c r="P58" i="2"/>
  <c r="M58" i="2"/>
  <c r="P57" i="2"/>
  <c r="M57" i="2"/>
  <c r="P56" i="2"/>
  <c r="M56" i="2"/>
  <c r="P55" i="2"/>
  <c r="M55" i="2"/>
  <c r="P54" i="2"/>
  <c r="M54" i="2"/>
  <c r="P53" i="2"/>
  <c r="M53" i="2"/>
  <c r="P43" i="2"/>
  <c r="M43" i="2"/>
  <c r="P42" i="2"/>
  <c r="M42" i="2"/>
  <c r="P41" i="2"/>
  <c r="M41" i="2"/>
  <c r="P40" i="2"/>
  <c r="M40" i="2"/>
  <c r="P39" i="2"/>
  <c r="M39" i="2"/>
  <c r="P38" i="2"/>
  <c r="M38" i="2"/>
  <c r="P37" i="2"/>
  <c r="M37" i="2"/>
  <c r="P34" i="2"/>
  <c r="M34" i="2"/>
  <c r="P33" i="2"/>
  <c r="M33" i="2"/>
  <c r="P32" i="2"/>
  <c r="M32" i="2"/>
  <c r="P31" i="2"/>
  <c r="M31" i="2"/>
  <c r="P30" i="2"/>
  <c r="M30" i="2"/>
  <c r="P29" i="2"/>
  <c r="M29" i="2"/>
  <c r="P27" i="2"/>
  <c r="M27" i="2"/>
  <c r="P26" i="2"/>
  <c r="M26" i="2"/>
  <c r="P25" i="2"/>
  <c r="M25" i="2"/>
  <c r="P24" i="2"/>
  <c r="M24" i="2"/>
  <c r="P23" i="2"/>
  <c r="M23" i="2"/>
  <c r="P22" i="2"/>
  <c r="M22" i="2"/>
  <c r="P21" i="2"/>
  <c r="M21" i="2"/>
  <c r="P19" i="2"/>
  <c r="M19" i="2"/>
  <c r="M10" i="2"/>
  <c r="M353" i="2"/>
  <c r="M337" i="2"/>
  <c r="M321" i="2"/>
  <c r="M305" i="2"/>
  <c r="M289" i="2"/>
  <c r="M273" i="2"/>
  <c r="M257" i="2"/>
  <c r="M241" i="2"/>
  <c r="M220" i="2"/>
  <c r="M196" i="2"/>
  <c r="M164" i="2"/>
  <c r="M132" i="2"/>
  <c r="M100" i="2"/>
  <c r="M68" i="2"/>
  <c r="M36" i="2"/>
  <c r="P363" i="2"/>
  <c r="P311" i="2"/>
  <c r="P364" i="2"/>
  <c r="M364" i="2"/>
  <c r="P360" i="2"/>
  <c r="M360" i="2"/>
  <c r="P359" i="2"/>
  <c r="M359" i="2"/>
  <c r="P358" i="2"/>
  <c r="M358" i="2"/>
  <c r="P352" i="2"/>
  <c r="M352" i="2"/>
  <c r="P351" i="2"/>
  <c r="M351" i="2"/>
  <c r="P350" i="2"/>
  <c r="M350" i="2"/>
  <c r="P344" i="2"/>
  <c r="M344" i="2"/>
  <c r="P336" i="2"/>
  <c r="M336" i="2"/>
  <c r="P335" i="2"/>
  <c r="M335" i="2"/>
  <c r="P334" i="2"/>
  <c r="M334" i="2"/>
  <c r="P328" i="2"/>
  <c r="M328" i="2"/>
  <c r="P320" i="2"/>
  <c r="M320" i="2"/>
  <c r="P319" i="2"/>
  <c r="M319" i="2"/>
  <c r="P318" i="2"/>
  <c r="M318" i="2"/>
  <c r="P312" i="2"/>
  <c r="M312" i="2"/>
  <c r="P304" i="2"/>
  <c r="M304" i="2"/>
  <c r="P303" i="2"/>
  <c r="M303" i="2"/>
  <c r="P302" i="2"/>
  <c r="M302" i="2"/>
  <c r="P296" i="2"/>
  <c r="M296" i="2"/>
  <c r="P288" i="2"/>
  <c r="M288" i="2"/>
  <c r="P287" i="2"/>
  <c r="M287" i="2"/>
  <c r="P286" i="2"/>
  <c r="M286" i="2"/>
  <c r="P284" i="2"/>
  <c r="M284" i="2"/>
  <c r="P283" i="2"/>
  <c r="M283" i="2"/>
  <c r="P282" i="2"/>
  <c r="M282" i="2"/>
  <c r="P280" i="2"/>
  <c r="M280" i="2"/>
  <c r="P268" i="2"/>
  <c r="M268" i="2"/>
  <c r="P267" i="2"/>
  <c r="M267" i="2"/>
  <c r="P266" i="2"/>
  <c r="M266" i="2"/>
  <c r="P251" i="2"/>
  <c r="M251" i="2"/>
  <c r="P244" i="2"/>
  <c r="M244" i="2"/>
  <c r="P243" i="2"/>
  <c r="M243" i="2"/>
  <c r="P242" i="2"/>
  <c r="M242" i="2"/>
  <c r="P240" i="2"/>
  <c r="M240" i="2"/>
  <c r="P239" i="2"/>
  <c r="M239" i="2"/>
  <c r="P238" i="2"/>
  <c r="M238" i="2"/>
  <c r="M237" i="2"/>
  <c r="P237" i="2"/>
  <c r="P234" i="2"/>
  <c r="M234" i="2"/>
  <c r="P225" i="2"/>
  <c r="M225" i="2"/>
  <c r="P224" i="2"/>
  <c r="M224" i="2"/>
  <c r="P223" i="2"/>
  <c r="M223" i="2"/>
  <c r="P222" i="2"/>
  <c r="M222" i="2"/>
  <c r="M221" i="2"/>
  <c r="P221" i="2"/>
  <c r="P219" i="2"/>
  <c r="M219" i="2"/>
  <c r="P209" i="2"/>
  <c r="M209" i="2"/>
  <c r="P208" i="2"/>
  <c r="M208" i="2"/>
  <c r="P206" i="2"/>
  <c r="M206" i="2"/>
  <c r="M205" i="2"/>
  <c r="P205" i="2"/>
  <c r="P203" i="2"/>
  <c r="M203" i="2"/>
  <c r="P201" i="2"/>
  <c r="M201" i="2"/>
  <c r="P198" i="2"/>
  <c r="M198" i="2"/>
  <c r="P186" i="2"/>
  <c r="M186" i="2"/>
  <c r="P184" i="2"/>
  <c r="M184" i="2"/>
  <c r="P179" i="2"/>
  <c r="M179" i="2"/>
  <c r="P178" i="2"/>
  <c r="M178" i="2"/>
  <c r="P177" i="2"/>
  <c r="M177" i="2"/>
  <c r="P176" i="2"/>
  <c r="M176" i="2"/>
  <c r="M175" i="2"/>
  <c r="P175" i="2"/>
  <c r="P174" i="2"/>
  <c r="M174" i="2"/>
  <c r="M173" i="2"/>
  <c r="P173" i="2"/>
  <c r="P171" i="2"/>
  <c r="M171" i="2"/>
  <c r="P169" i="2"/>
  <c r="M169" i="2"/>
  <c r="P166" i="2"/>
  <c r="M166" i="2"/>
  <c r="P162" i="2"/>
  <c r="M162" i="2"/>
  <c r="P161" i="2"/>
  <c r="M161" i="2"/>
  <c r="P159" i="2"/>
  <c r="M159" i="2"/>
  <c r="P155" i="2"/>
  <c r="M155" i="2"/>
  <c r="P154" i="2"/>
  <c r="M154" i="2"/>
  <c r="P153" i="2"/>
  <c r="M153" i="2"/>
  <c r="P152" i="2"/>
  <c r="M152" i="2"/>
  <c r="P151" i="2"/>
  <c r="M151" i="2"/>
  <c r="P150" i="2"/>
  <c r="M150" i="2"/>
  <c r="P149" i="2"/>
  <c r="M149" i="2"/>
  <c r="P147" i="2"/>
  <c r="M147" i="2"/>
  <c r="P146" i="2"/>
  <c r="M146" i="2"/>
  <c r="P145" i="2"/>
  <c r="M145" i="2"/>
  <c r="P144" i="2"/>
  <c r="M144" i="2"/>
  <c r="P143" i="2"/>
  <c r="M143" i="2"/>
  <c r="P142" i="2"/>
  <c r="M142" i="2"/>
  <c r="P141" i="2"/>
  <c r="M141" i="2"/>
  <c r="P139" i="2"/>
  <c r="M139" i="2"/>
  <c r="P131" i="2"/>
  <c r="M131" i="2"/>
  <c r="P129" i="2"/>
  <c r="M129" i="2"/>
  <c r="P128" i="2"/>
  <c r="M128" i="2"/>
  <c r="P126" i="2"/>
  <c r="M126" i="2"/>
  <c r="P125" i="2"/>
  <c r="M125" i="2"/>
  <c r="P123" i="2"/>
  <c r="M123" i="2"/>
  <c r="P122" i="2"/>
  <c r="M122" i="2"/>
  <c r="P121" i="2"/>
  <c r="M121" i="2"/>
  <c r="P120" i="2"/>
  <c r="M120" i="2"/>
  <c r="P119" i="2"/>
  <c r="M119" i="2"/>
  <c r="P118" i="2"/>
  <c r="M118" i="2"/>
  <c r="P117" i="2"/>
  <c r="M117" i="2"/>
  <c r="P106" i="2"/>
  <c r="M106" i="2"/>
  <c r="P98" i="2"/>
  <c r="M98" i="2"/>
  <c r="P91" i="2"/>
  <c r="M91" i="2"/>
  <c r="P89" i="2"/>
  <c r="M89" i="2"/>
  <c r="P88" i="2"/>
  <c r="M88" i="2"/>
  <c r="P87" i="2"/>
  <c r="M87" i="2"/>
  <c r="P86" i="2"/>
  <c r="M86" i="2"/>
  <c r="P85" i="2"/>
  <c r="M85" i="2"/>
  <c r="P83" i="2"/>
  <c r="M83" i="2"/>
  <c r="P82" i="2"/>
  <c r="M82" i="2"/>
  <c r="P81" i="2"/>
  <c r="M81" i="2"/>
  <c r="P80" i="2"/>
  <c r="M80" i="2"/>
  <c r="P79" i="2"/>
  <c r="M79" i="2"/>
  <c r="P78" i="2"/>
  <c r="M78" i="2"/>
  <c r="P77" i="2"/>
  <c r="M77" i="2"/>
  <c r="P75" i="2"/>
  <c r="M75" i="2"/>
  <c r="P74" i="2"/>
  <c r="M74" i="2"/>
  <c r="P72" i="2"/>
  <c r="M72" i="2"/>
  <c r="P71" i="2"/>
  <c r="M71" i="2"/>
  <c r="P69" i="2"/>
  <c r="M69" i="2"/>
  <c r="P67" i="2"/>
  <c r="M67" i="2"/>
  <c r="P66" i="2"/>
  <c r="M66" i="2"/>
  <c r="P65" i="2"/>
  <c r="M65" i="2"/>
  <c r="P64" i="2"/>
  <c r="M64" i="2"/>
  <c r="P63" i="2"/>
  <c r="M63" i="2"/>
  <c r="P62" i="2"/>
  <c r="M62" i="2"/>
  <c r="P61" i="2"/>
  <c r="M61" i="2"/>
  <c r="P51" i="2"/>
  <c r="M51" i="2"/>
  <c r="P50" i="2"/>
  <c r="M50" i="2"/>
  <c r="P49" i="2"/>
  <c r="M49" i="2"/>
  <c r="P48" i="2"/>
  <c r="M48" i="2"/>
  <c r="P47" i="2"/>
  <c r="M47" i="2"/>
  <c r="P46" i="2"/>
  <c r="M46" i="2"/>
  <c r="P45" i="2"/>
  <c r="M45" i="2"/>
  <c r="P35" i="2"/>
  <c r="M35" i="2"/>
  <c r="M365" i="2"/>
  <c r="M349" i="2"/>
  <c r="M333" i="2"/>
  <c r="M317" i="2"/>
  <c r="M301" i="2"/>
  <c r="M285" i="2"/>
  <c r="M269" i="2"/>
  <c r="M253" i="2"/>
  <c r="M236" i="2"/>
  <c r="M215" i="2"/>
  <c r="M188" i="2"/>
  <c r="M156" i="2"/>
  <c r="M124" i="2"/>
  <c r="M92" i="2"/>
  <c r="M60" i="2"/>
  <c r="M28" i="2"/>
  <c r="P355" i="2"/>
  <c r="P295" i="2"/>
  <c r="P12" i="2"/>
  <c r="P18" i="2"/>
  <c r="M18" i="2"/>
  <c r="P17" i="2"/>
  <c r="M17" i="2"/>
  <c r="P16" i="2"/>
  <c r="P15" i="2"/>
  <c r="P14" i="2"/>
  <c r="M14" i="2"/>
  <c r="P13" i="2"/>
  <c r="M13" i="2"/>
  <c r="M15" i="2"/>
  <c r="L368" i="2"/>
  <c r="L365" i="2"/>
  <c r="L362" i="2"/>
  <c r="L359" i="2"/>
  <c r="L357" i="2"/>
  <c r="L354" i="2"/>
  <c r="L352" i="2"/>
  <c r="L349" i="2"/>
  <c r="L348" i="2"/>
  <c r="L346" i="2"/>
  <c r="L343" i="2"/>
  <c r="L341" i="2"/>
  <c r="L339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367" i="2"/>
  <c r="L366" i="2"/>
  <c r="L364" i="2"/>
  <c r="L363" i="2"/>
  <c r="L361" i="2"/>
  <c r="L360" i="2"/>
  <c r="L358" i="2"/>
  <c r="L356" i="2"/>
  <c r="L355" i="2"/>
  <c r="L353" i="2"/>
  <c r="L351" i="2"/>
  <c r="L350" i="2"/>
  <c r="L347" i="2"/>
  <c r="L345" i="2"/>
  <c r="L344" i="2"/>
  <c r="L342" i="2"/>
  <c r="L340" i="2"/>
  <c r="L338" i="2"/>
  <c r="L318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12" i="2"/>
  <c r="L22" i="2"/>
  <c r="L19" i="2"/>
  <c r="L17" i="2"/>
  <c r="L15" i="2"/>
  <c r="L14" i="2"/>
  <c r="L13" i="2"/>
  <c r="L11" i="2"/>
  <c r="L20" i="2"/>
  <c r="L18" i="2"/>
  <c r="L16" i="2"/>
  <c r="L21" i="2"/>
  <c r="L10" i="2"/>
  <c r="K192" i="1"/>
  <c r="K188" i="1"/>
  <c r="K184" i="1"/>
  <c r="K180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358" i="1"/>
  <c r="K342" i="1"/>
  <c r="K330" i="1"/>
  <c r="K318" i="1"/>
  <c r="K306" i="1"/>
  <c r="K294" i="1"/>
  <c r="K282" i="1"/>
  <c r="K270" i="1"/>
  <c r="K258" i="1"/>
  <c r="K246" i="1"/>
  <c r="K234" i="1"/>
  <c r="K222" i="1"/>
  <c r="K210" i="1"/>
  <c r="K198" i="1"/>
  <c r="K190" i="1"/>
  <c r="K178" i="1"/>
  <c r="K166" i="1"/>
  <c r="K154" i="1"/>
  <c r="K142" i="1"/>
  <c r="K130" i="1"/>
  <c r="K118" i="1"/>
  <c r="K110" i="1"/>
  <c r="K98" i="1"/>
  <c r="K90" i="1"/>
  <c r="K82" i="1"/>
  <c r="K78" i="1"/>
  <c r="K74" i="1"/>
  <c r="K70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366" i="1"/>
  <c r="K350" i="1"/>
  <c r="K338" i="1"/>
  <c r="K326" i="1"/>
  <c r="K314" i="1"/>
  <c r="K302" i="1"/>
  <c r="K290" i="1"/>
  <c r="K278" i="1"/>
  <c r="K262" i="1"/>
  <c r="K250" i="1"/>
  <c r="K238" i="1"/>
  <c r="K226" i="1"/>
  <c r="K214" i="1"/>
  <c r="K202" i="1"/>
  <c r="K186" i="1"/>
  <c r="K170" i="1"/>
  <c r="K158" i="1"/>
  <c r="K146" i="1"/>
  <c r="K134" i="1"/>
  <c r="K122" i="1"/>
  <c r="K114" i="1"/>
  <c r="K102" i="1"/>
  <c r="K94" i="1"/>
  <c r="K86" i="1"/>
  <c r="K66" i="1"/>
  <c r="K362" i="1"/>
  <c r="K354" i="1"/>
  <c r="K346" i="1"/>
  <c r="K334" i="1"/>
  <c r="K322" i="1"/>
  <c r="K310" i="1"/>
  <c r="K298" i="1"/>
  <c r="K286" i="1"/>
  <c r="K274" i="1"/>
  <c r="K266" i="1"/>
  <c r="K254" i="1"/>
  <c r="K242" i="1"/>
  <c r="K230" i="1"/>
  <c r="K218" i="1"/>
  <c r="K206" i="1"/>
  <c r="K194" i="1"/>
  <c r="K182" i="1"/>
  <c r="K174" i="1"/>
  <c r="K162" i="1"/>
  <c r="K150" i="1"/>
  <c r="K138" i="1"/>
  <c r="K126" i="1"/>
  <c r="K106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361" i="1"/>
  <c r="K353" i="1"/>
  <c r="K341" i="1"/>
  <c r="K329" i="1"/>
  <c r="K317" i="1"/>
  <c r="K305" i="1"/>
  <c r="K368" i="1"/>
  <c r="K360" i="1"/>
  <c r="K352" i="1"/>
  <c r="K344" i="1"/>
  <c r="K340" i="1"/>
  <c r="K367" i="1"/>
  <c r="K363" i="1"/>
  <c r="K359" i="1"/>
  <c r="K355" i="1"/>
  <c r="K351" i="1"/>
  <c r="K347" i="1"/>
  <c r="K187" i="1"/>
  <c r="K183" i="1"/>
  <c r="K43" i="1"/>
  <c r="K39" i="1"/>
  <c r="K10" i="1"/>
  <c r="K365" i="1"/>
  <c r="K349" i="1"/>
  <c r="K337" i="1"/>
  <c r="K325" i="1"/>
  <c r="K313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357" i="1"/>
  <c r="K345" i="1"/>
  <c r="K333" i="1"/>
  <c r="K321" i="1"/>
  <c r="K309" i="1"/>
  <c r="K364" i="1"/>
  <c r="K356" i="1"/>
  <c r="K348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8" i="1"/>
  <c r="K220" i="1"/>
  <c r="K212" i="1"/>
  <c r="K204" i="1"/>
  <c r="K196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35" i="1"/>
  <c r="K31" i="1"/>
  <c r="K27" i="1"/>
  <c r="K23" i="1"/>
  <c r="K19" i="1"/>
  <c r="K15" i="1"/>
  <c r="K11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4" i="1"/>
  <c r="K216" i="1"/>
  <c r="K208" i="1"/>
  <c r="K200" i="1"/>
  <c r="K176" i="1"/>
  <c r="K12" i="1"/>
  <c r="X124" i="1" l="1"/>
  <c r="X45" i="1"/>
  <c r="V96" i="1"/>
  <c r="X188" i="1"/>
  <c r="X125" i="1"/>
  <c r="V160" i="1"/>
  <c r="V5" i="1"/>
  <c r="V21" i="1"/>
  <c r="V37" i="1"/>
  <c r="V53" i="1"/>
  <c r="V69" i="1"/>
  <c r="V85" i="1"/>
  <c r="V101" i="1"/>
  <c r="V117" i="1"/>
  <c r="V133" i="1"/>
  <c r="V149" i="1"/>
  <c r="V165" i="1"/>
  <c r="V181" i="1"/>
  <c r="V197" i="1"/>
  <c r="V213" i="1"/>
  <c r="V229" i="1"/>
  <c r="V245" i="1"/>
  <c r="V261" i="1"/>
  <c r="V277" i="1"/>
  <c r="V293" i="1"/>
  <c r="V309" i="1"/>
  <c r="V325" i="1"/>
  <c r="V341" i="1"/>
  <c r="V357" i="1"/>
  <c r="X11" i="1"/>
  <c r="X27" i="1"/>
  <c r="X43" i="1"/>
  <c r="X59" i="1"/>
  <c r="X75" i="1"/>
  <c r="X91" i="1"/>
  <c r="X107" i="1"/>
  <c r="X123" i="1"/>
  <c r="X139" i="1"/>
  <c r="X155" i="1"/>
  <c r="X171" i="1"/>
  <c r="X187" i="1"/>
  <c r="X203" i="1"/>
  <c r="X219" i="1"/>
  <c r="X235" i="1"/>
  <c r="X251" i="1"/>
  <c r="X267" i="1"/>
  <c r="X283" i="1"/>
  <c r="X299" i="1"/>
  <c r="X315" i="1"/>
  <c r="X331" i="1"/>
  <c r="X347" i="1"/>
  <c r="X363" i="1"/>
  <c r="V19" i="1"/>
  <c r="V35" i="1"/>
  <c r="V51" i="1"/>
  <c r="V67" i="1"/>
  <c r="V83" i="1"/>
  <c r="V99" i="1"/>
  <c r="V115" i="1"/>
  <c r="V131" i="1"/>
  <c r="V147" i="1"/>
  <c r="V163" i="1"/>
  <c r="V179" i="1"/>
  <c r="V195" i="1"/>
  <c r="V211" i="1"/>
  <c r="V227" i="1"/>
  <c r="V243" i="1"/>
  <c r="V259" i="1"/>
  <c r="V275" i="1"/>
  <c r="V291" i="1"/>
  <c r="V307" i="1"/>
  <c r="V323" i="1"/>
  <c r="V339" i="1"/>
  <c r="V355" i="1"/>
  <c r="V4" i="1"/>
  <c r="V344" i="1"/>
  <c r="V360" i="1"/>
  <c r="X109" i="1"/>
  <c r="X137" i="1"/>
  <c r="X157" i="1"/>
  <c r="X173" i="1"/>
  <c r="X197" i="1"/>
  <c r="X217" i="1"/>
  <c r="X233" i="1"/>
  <c r="X249" i="1"/>
  <c r="X265" i="1"/>
  <c r="X281" i="1"/>
  <c r="X297" i="1"/>
  <c r="X313" i="1"/>
  <c r="X329" i="1"/>
  <c r="X345" i="1"/>
  <c r="X361" i="1"/>
  <c r="X70" i="1"/>
  <c r="X126" i="1"/>
  <c r="X154" i="1"/>
  <c r="X170" i="1"/>
  <c r="X194" i="1"/>
  <c r="X218" i="1"/>
  <c r="X234" i="1"/>
  <c r="X250" i="1"/>
  <c r="X266" i="1"/>
  <c r="X282" i="1"/>
  <c r="X298" i="1"/>
  <c r="X252" i="1"/>
  <c r="V224" i="1"/>
  <c r="X60" i="1"/>
  <c r="X316" i="1"/>
  <c r="V32" i="1"/>
  <c r="V288" i="1"/>
  <c r="W29" i="1"/>
  <c r="W93" i="1"/>
  <c r="W157" i="1"/>
  <c r="W221" i="1"/>
  <c r="W301" i="1"/>
  <c r="W365" i="1"/>
  <c r="W47" i="1"/>
  <c r="W95" i="1"/>
  <c r="W78" i="1"/>
  <c r="X15" i="1"/>
  <c r="X31" i="1"/>
  <c r="X47" i="1"/>
  <c r="X63" i="1"/>
  <c r="X79" i="1"/>
  <c r="X95" i="1"/>
  <c r="X111" i="1"/>
  <c r="X127" i="1"/>
  <c r="X143" i="1"/>
  <c r="X159" i="1"/>
  <c r="X175" i="1"/>
  <c r="X191" i="1"/>
  <c r="X207" i="1"/>
  <c r="X223" i="1"/>
  <c r="X239" i="1"/>
  <c r="X255" i="1"/>
  <c r="X271" i="1"/>
  <c r="X287" i="1"/>
  <c r="X303" i="1"/>
  <c r="X319" i="1"/>
  <c r="X335" i="1"/>
  <c r="X351" i="1"/>
  <c r="X367" i="1"/>
  <c r="W17" i="1"/>
  <c r="W33" i="1"/>
  <c r="W49" i="1"/>
  <c r="W65" i="1"/>
  <c r="W81" i="1"/>
  <c r="W97" i="1"/>
  <c r="W113" i="1"/>
  <c r="W129" i="1"/>
  <c r="W145" i="1"/>
  <c r="W161" i="1"/>
  <c r="W177" i="1"/>
  <c r="W193" i="1"/>
  <c r="W209" i="1"/>
  <c r="W225" i="1"/>
  <c r="W241" i="1"/>
  <c r="W257" i="1"/>
  <c r="W273" i="1"/>
  <c r="W289" i="1"/>
  <c r="W305" i="1"/>
  <c r="W321" i="1"/>
  <c r="W337" i="1"/>
  <c r="W353" i="1"/>
  <c r="V7" i="1"/>
  <c r="V23" i="1"/>
  <c r="V39" i="1"/>
  <c r="V55" i="1"/>
  <c r="V71" i="1"/>
  <c r="V87" i="1"/>
  <c r="V103" i="1"/>
  <c r="V119" i="1"/>
  <c r="V135" i="1"/>
  <c r="V151" i="1"/>
  <c r="V167" i="1"/>
  <c r="V183" i="1"/>
  <c r="V199" i="1"/>
  <c r="V215" i="1"/>
  <c r="V231" i="1"/>
  <c r="V247" i="1"/>
  <c r="V263" i="1"/>
  <c r="V279" i="1"/>
  <c r="V295" i="1"/>
  <c r="V311" i="1"/>
  <c r="V327" i="1"/>
  <c r="V343" i="1"/>
  <c r="V359" i="1"/>
  <c r="V332" i="1"/>
  <c r="V348" i="1"/>
  <c r="V364" i="1"/>
  <c r="X117" i="1"/>
  <c r="X145" i="1"/>
  <c r="X161" i="1"/>
  <c r="X181" i="1"/>
  <c r="X201" i="1"/>
  <c r="X221" i="1"/>
  <c r="X237" i="1"/>
  <c r="X253" i="1"/>
  <c r="X269" i="1"/>
  <c r="X285" i="1"/>
  <c r="X301" i="1"/>
  <c r="X317" i="1"/>
  <c r="X333" i="1"/>
  <c r="X349" i="1"/>
  <c r="X365" i="1"/>
  <c r="W19" i="1"/>
  <c r="W35" i="1"/>
  <c r="W51" i="1"/>
  <c r="W67" i="1"/>
  <c r="W83" i="1"/>
  <c r="X18" i="1"/>
  <c r="X114" i="1"/>
  <c r="X130" i="1"/>
  <c r="X158" i="1"/>
  <c r="X174" i="1"/>
  <c r="X202" i="1"/>
  <c r="X222" i="1"/>
  <c r="X238" i="1"/>
  <c r="X254" i="1"/>
  <c r="X270" i="1"/>
  <c r="X286" i="1"/>
  <c r="X302" i="1"/>
  <c r="X318" i="1"/>
  <c r="X334" i="1"/>
  <c r="X350" i="1"/>
  <c r="W4" i="1"/>
  <c r="W20" i="1"/>
  <c r="W36" i="1"/>
  <c r="W52" i="1"/>
  <c r="W68" i="1"/>
  <c r="W84" i="1"/>
  <c r="W100" i="1"/>
  <c r="W184" i="1"/>
  <c r="W200" i="1"/>
  <c r="W216" i="1"/>
  <c r="W232" i="1"/>
  <c r="W248" i="1"/>
  <c r="W264" i="1"/>
  <c r="W280" i="1"/>
  <c r="W296" i="1"/>
  <c r="W312" i="1"/>
  <c r="W328" i="1"/>
  <c r="W344" i="1"/>
  <c r="W360" i="1"/>
  <c r="V10" i="1"/>
  <c r="V26" i="1"/>
  <c r="V42" i="1"/>
  <c r="V58" i="1"/>
  <c r="V74" i="1"/>
  <c r="V90" i="1"/>
  <c r="V106" i="1"/>
  <c r="V122" i="1"/>
  <c r="V138" i="1"/>
  <c r="V154" i="1"/>
  <c r="V170" i="1"/>
  <c r="V186" i="1"/>
  <c r="V202" i="1"/>
  <c r="V218" i="1"/>
  <c r="V234" i="1"/>
  <c r="V250" i="1"/>
  <c r="V266" i="1"/>
  <c r="V282" i="1"/>
  <c r="V298" i="1"/>
  <c r="V314" i="1"/>
  <c r="V330" i="1"/>
  <c r="V346" i="1"/>
  <c r="V362" i="1"/>
  <c r="X12" i="1"/>
  <c r="X76" i="1"/>
  <c r="X140" i="1"/>
  <c r="X204" i="1"/>
  <c r="X268" i="1"/>
  <c r="X332" i="1"/>
  <c r="W30" i="1"/>
  <c r="W94" i="1"/>
  <c r="W154" i="1"/>
  <c r="W218" i="1"/>
  <c r="W282" i="1"/>
  <c r="W346" i="1"/>
  <c r="V48" i="1"/>
  <c r="V112" i="1"/>
  <c r="V176" i="1"/>
  <c r="V240" i="1"/>
  <c r="V304" i="1"/>
  <c r="W13" i="1"/>
  <c r="W61" i="1"/>
  <c r="W125" i="1"/>
  <c r="W173" i="1"/>
  <c r="W205" i="1"/>
  <c r="W253" i="1"/>
  <c r="W285" i="1"/>
  <c r="W333" i="1"/>
  <c r="W15" i="1"/>
  <c r="W63" i="1"/>
  <c r="W14" i="1"/>
  <c r="W202" i="1"/>
  <c r="W323" i="1"/>
  <c r="X113" i="1"/>
  <c r="X89" i="1"/>
  <c r="X73" i="1"/>
  <c r="X57" i="1"/>
  <c r="X41" i="1"/>
  <c r="X25" i="1"/>
  <c r="X5" i="1"/>
  <c r="X360" i="1"/>
  <c r="X344" i="1"/>
  <c r="X328" i="1"/>
  <c r="X312" i="1"/>
  <c r="X296" i="1"/>
  <c r="X280" i="1"/>
  <c r="X264" i="1"/>
  <c r="X248" i="1"/>
  <c r="X232" i="1"/>
  <c r="X216" i="1"/>
  <c r="X200" i="1"/>
  <c r="X184" i="1"/>
  <c r="X168" i="1"/>
  <c r="X152" i="1"/>
  <c r="X136" i="1"/>
  <c r="X120" i="1"/>
  <c r="X104" i="1"/>
  <c r="X88" i="1"/>
  <c r="X72" i="1"/>
  <c r="X56" i="1"/>
  <c r="X40" i="1"/>
  <c r="X24" i="1"/>
  <c r="X141" i="1"/>
  <c r="X101" i="1"/>
  <c r="X85" i="1"/>
  <c r="X69" i="1"/>
  <c r="X53" i="1"/>
  <c r="X37" i="1"/>
  <c r="X17" i="1"/>
  <c r="X356" i="1"/>
  <c r="X340" i="1"/>
  <c r="X324" i="1"/>
  <c r="X308" i="1"/>
  <c r="X292" i="1"/>
  <c r="X276" i="1"/>
  <c r="X260" i="1"/>
  <c r="X244" i="1"/>
  <c r="X228" i="1"/>
  <c r="X212" i="1"/>
  <c r="X196" i="1"/>
  <c r="X180" i="1"/>
  <c r="X164" i="1"/>
  <c r="X148" i="1"/>
  <c r="X132" i="1"/>
  <c r="X116" i="1"/>
  <c r="X100" i="1"/>
  <c r="X84" i="1"/>
  <c r="X68" i="1"/>
  <c r="X52" i="1"/>
  <c r="X36" i="1"/>
  <c r="X20" i="1"/>
  <c r="X129" i="1"/>
  <c r="X97" i="1"/>
  <c r="X81" i="1"/>
  <c r="X65" i="1"/>
  <c r="X49" i="1"/>
  <c r="X33" i="1"/>
  <c r="X13" i="1"/>
  <c r="X368" i="1"/>
  <c r="X352" i="1"/>
  <c r="X336" i="1"/>
  <c r="X320" i="1"/>
  <c r="X304" i="1"/>
  <c r="X288" i="1"/>
  <c r="X272" i="1"/>
  <c r="X256" i="1"/>
  <c r="X240" i="1"/>
  <c r="X224" i="1"/>
  <c r="X208" i="1"/>
  <c r="X192" i="1"/>
  <c r="X176" i="1"/>
  <c r="X160" i="1"/>
  <c r="X144" i="1"/>
  <c r="X128" i="1"/>
  <c r="X112" i="1"/>
  <c r="X96" i="1"/>
  <c r="X80" i="1"/>
  <c r="X64" i="1"/>
  <c r="X48" i="1"/>
  <c r="X32" i="1"/>
  <c r="X16" i="1"/>
  <c r="X19" i="1"/>
  <c r="X35" i="1"/>
  <c r="X51" i="1"/>
  <c r="X67" i="1"/>
  <c r="X83" i="1"/>
  <c r="X99" i="1"/>
  <c r="X115" i="1"/>
  <c r="X131" i="1"/>
  <c r="X147" i="1"/>
  <c r="X163" i="1"/>
  <c r="X179" i="1"/>
  <c r="X195" i="1"/>
  <c r="X211" i="1"/>
  <c r="X227" i="1"/>
  <c r="X243" i="1"/>
  <c r="X259" i="1"/>
  <c r="X275" i="1"/>
  <c r="X291" i="1"/>
  <c r="X307" i="1"/>
  <c r="X323" i="1"/>
  <c r="X339" i="1"/>
  <c r="X355" i="1"/>
  <c r="W5" i="1"/>
  <c r="W21" i="1"/>
  <c r="W37" i="1"/>
  <c r="W53" i="1"/>
  <c r="W69" i="1"/>
  <c r="W85" i="1"/>
  <c r="W101" i="1"/>
  <c r="W117" i="1"/>
  <c r="W133" i="1"/>
  <c r="W149" i="1"/>
  <c r="W165" i="1"/>
  <c r="W181" i="1"/>
  <c r="W197" i="1"/>
  <c r="W213" i="1"/>
  <c r="W229" i="1"/>
  <c r="W245" i="1"/>
  <c r="W261" i="1"/>
  <c r="W277" i="1"/>
  <c r="W293" i="1"/>
  <c r="W309" i="1"/>
  <c r="W325" i="1"/>
  <c r="W341" i="1"/>
  <c r="W357" i="1"/>
  <c r="V11" i="1"/>
  <c r="V27" i="1"/>
  <c r="V43" i="1"/>
  <c r="V59" i="1"/>
  <c r="V75" i="1"/>
  <c r="V91" i="1"/>
  <c r="V107" i="1"/>
  <c r="V123" i="1"/>
  <c r="V139" i="1"/>
  <c r="V155" i="1"/>
  <c r="V171" i="1"/>
  <c r="V187" i="1"/>
  <c r="V203" i="1"/>
  <c r="V219" i="1"/>
  <c r="V235" i="1"/>
  <c r="V251" i="1"/>
  <c r="V267" i="1"/>
  <c r="V283" i="1"/>
  <c r="V299" i="1"/>
  <c r="V315" i="1"/>
  <c r="V331" i="1"/>
  <c r="V347" i="1"/>
  <c r="V363" i="1"/>
  <c r="V336" i="1"/>
  <c r="V352" i="1"/>
  <c r="V368" i="1"/>
  <c r="X21" i="1"/>
  <c r="X121" i="1"/>
  <c r="X149" i="1"/>
  <c r="X165" i="1"/>
  <c r="X185" i="1"/>
  <c r="X205" i="1"/>
  <c r="X225" i="1"/>
  <c r="X241" i="1"/>
  <c r="X257" i="1"/>
  <c r="X273" i="1"/>
  <c r="X289" i="1"/>
  <c r="X305" i="1"/>
  <c r="X321" i="1"/>
  <c r="X337" i="1"/>
  <c r="X353" i="1"/>
  <c r="W7" i="1"/>
  <c r="W23" i="1"/>
  <c r="W39" i="1"/>
  <c r="W55" i="1"/>
  <c r="W71" i="1"/>
  <c r="W87" i="1"/>
  <c r="X30" i="1"/>
  <c r="X118" i="1"/>
  <c r="X142" i="1"/>
  <c r="X162" i="1"/>
  <c r="X186" i="1"/>
  <c r="X210" i="1"/>
  <c r="X226" i="1"/>
  <c r="X242" i="1"/>
  <c r="X258" i="1"/>
  <c r="X274" i="1"/>
  <c r="X290" i="1"/>
  <c r="X306" i="1"/>
  <c r="X322" i="1"/>
  <c r="X338" i="1"/>
  <c r="X354" i="1"/>
  <c r="W8" i="1"/>
  <c r="W24" i="1"/>
  <c r="X28" i="1"/>
  <c r="X92" i="1"/>
  <c r="X156" i="1"/>
  <c r="X220" i="1"/>
  <c r="X284" i="1"/>
  <c r="X348" i="1"/>
  <c r="W46" i="1"/>
  <c r="X9" i="1"/>
  <c r="X77" i="1"/>
  <c r="X193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X10" i="1"/>
  <c r="X34" i="1"/>
  <c r="X54" i="1"/>
  <c r="X74" i="1"/>
  <c r="X90" i="1"/>
  <c r="X106" i="1"/>
  <c r="X146" i="1"/>
  <c r="X206" i="1"/>
  <c r="W112" i="1"/>
  <c r="W128" i="1"/>
  <c r="W144" i="1"/>
  <c r="W164" i="1"/>
  <c r="W106" i="1"/>
  <c r="W170" i="1"/>
  <c r="W234" i="1"/>
  <c r="W298" i="1"/>
  <c r="V64" i="1"/>
  <c r="V128" i="1"/>
  <c r="V192" i="1"/>
  <c r="V256" i="1"/>
  <c r="W358" i="1"/>
  <c r="W342" i="1"/>
  <c r="W326" i="1"/>
  <c r="W310" i="1"/>
  <c r="W294" i="1"/>
  <c r="W278" i="1"/>
  <c r="W262" i="1"/>
  <c r="W246" i="1"/>
  <c r="W230" i="1"/>
  <c r="W214" i="1"/>
  <c r="W198" i="1"/>
  <c r="W182" i="1"/>
  <c r="W166" i="1"/>
  <c r="W150" i="1"/>
  <c r="W134" i="1"/>
  <c r="W118" i="1"/>
  <c r="W90" i="1"/>
  <c r="W74" i="1"/>
  <c r="W58" i="1"/>
  <c r="W42" i="1"/>
  <c r="W26" i="1"/>
  <c r="W10" i="1"/>
  <c r="W354" i="1"/>
  <c r="W338" i="1"/>
  <c r="W322" i="1"/>
  <c r="W306" i="1"/>
  <c r="W290" i="1"/>
  <c r="W274" i="1"/>
  <c r="W258" i="1"/>
  <c r="W242" i="1"/>
  <c r="W226" i="1"/>
  <c r="W210" i="1"/>
  <c r="W194" i="1"/>
  <c r="W178" i="1"/>
  <c r="W162" i="1"/>
  <c r="W146" i="1"/>
  <c r="W130" i="1"/>
  <c r="W114" i="1"/>
  <c r="W102" i="1"/>
  <c r="W86" i="1"/>
  <c r="W70" i="1"/>
  <c r="W54" i="1"/>
  <c r="W38" i="1"/>
  <c r="W22" i="1"/>
  <c r="W6" i="1"/>
  <c r="W366" i="1"/>
  <c r="W350" i="1"/>
  <c r="W334" i="1"/>
  <c r="W318" i="1"/>
  <c r="W302" i="1"/>
  <c r="W286" i="1"/>
  <c r="W270" i="1"/>
  <c r="W254" i="1"/>
  <c r="W238" i="1"/>
  <c r="W222" i="1"/>
  <c r="W206" i="1"/>
  <c r="W190" i="1"/>
  <c r="W174" i="1"/>
  <c r="W158" i="1"/>
  <c r="W142" i="1"/>
  <c r="W126" i="1"/>
  <c r="W110" i="1"/>
  <c r="W98" i="1"/>
  <c r="W82" i="1"/>
  <c r="W66" i="1"/>
  <c r="W50" i="1"/>
  <c r="W34" i="1"/>
  <c r="W18" i="1"/>
  <c r="W45" i="1"/>
  <c r="W77" i="1"/>
  <c r="W109" i="1"/>
  <c r="W141" i="1"/>
  <c r="W189" i="1"/>
  <c r="W237" i="1"/>
  <c r="W269" i="1"/>
  <c r="W317" i="1"/>
  <c r="W349" i="1"/>
  <c r="K371" i="1"/>
  <c r="K370" i="1"/>
  <c r="K373" i="1"/>
  <c r="K372" i="1"/>
  <c r="W31" i="1"/>
  <c r="W79" i="1"/>
  <c r="W138" i="1"/>
  <c r="W266" i="1"/>
  <c r="W330" i="1"/>
  <c r="W339" i="1"/>
  <c r="W355" i="1"/>
  <c r="V316" i="1"/>
  <c r="V300" i="1"/>
  <c r="V284" i="1"/>
  <c r="V268" i="1"/>
  <c r="V252" i="1"/>
  <c r="V236" i="1"/>
  <c r="V220" i="1"/>
  <c r="V204" i="1"/>
  <c r="V188" i="1"/>
  <c r="V172" i="1"/>
  <c r="V156" i="1"/>
  <c r="V140" i="1"/>
  <c r="V124" i="1"/>
  <c r="V108" i="1"/>
  <c r="V92" i="1"/>
  <c r="V76" i="1"/>
  <c r="V60" i="1"/>
  <c r="V44" i="1"/>
  <c r="V28" i="1"/>
  <c r="V12" i="1"/>
  <c r="V328" i="1"/>
  <c r="V312" i="1"/>
  <c r="V296" i="1"/>
  <c r="V280" i="1"/>
  <c r="V264" i="1"/>
  <c r="V248" i="1"/>
  <c r="V232" i="1"/>
  <c r="V216" i="1"/>
  <c r="V200" i="1"/>
  <c r="V184" i="1"/>
  <c r="V168" i="1"/>
  <c r="V152" i="1"/>
  <c r="V136" i="1"/>
  <c r="V120" i="1"/>
  <c r="V104" i="1"/>
  <c r="V88" i="1"/>
  <c r="V72" i="1"/>
  <c r="V56" i="1"/>
  <c r="V40" i="1"/>
  <c r="V24" i="1"/>
  <c r="V8" i="1"/>
  <c r="V324" i="1"/>
  <c r="V308" i="1"/>
  <c r="V292" i="1"/>
  <c r="V276" i="1"/>
  <c r="V260" i="1"/>
  <c r="V244" i="1"/>
  <c r="V228" i="1"/>
  <c r="V212" i="1"/>
  <c r="V196" i="1"/>
  <c r="V180" i="1"/>
  <c r="V164" i="1"/>
  <c r="V148" i="1"/>
  <c r="V132" i="1"/>
  <c r="V116" i="1"/>
  <c r="V100" i="1"/>
  <c r="V84" i="1"/>
  <c r="V68" i="1"/>
  <c r="V52" i="1"/>
  <c r="V36" i="1"/>
  <c r="V20" i="1"/>
  <c r="X7" i="1"/>
  <c r="X23" i="1"/>
  <c r="X39" i="1"/>
  <c r="X55" i="1"/>
  <c r="X71" i="1"/>
  <c r="X87" i="1"/>
  <c r="X103" i="1"/>
  <c r="X119" i="1"/>
  <c r="X135" i="1"/>
  <c r="X151" i="1"/>
  <c r="X167" i="1"/>
  <c r="X183" i="1"/>
  <c r="X199" i="1"/>
  <c r="X215" i="1"/>
  <c r="X231" i="1"/>
  <c r="X247" i="1"/>
  <c r="X263" i="1"/>
  <c r="X279" i="1"/>
  <c r="X295" i="1"/>
  <c r="X311" i="1"/>
  <c r="X327" i="1"/>
  <c r="X343" i="1"/>
  <c r="X359" i="1"/>
  <c r="W9" i="1"/>
  <c r="W25" i="1"/>
  <c r="W41" i="1"/>
  <c r="W57" i="1"/>
  <c r="W73" i="1"/>
  <c r="W89" i="1"/>
  <c r="W105" i="1"/>
  <c r="W121" i="1"/>
  <c r="W137" i="1"/>
  <c r="W153" i="1"/>
  <c r="W169" i="1"/>
  <c r="W185" i="1"/>
  <c r="W201" i="1"/>
  <c r="W217" i="1"/>
  <c r="W233" i="1"/>
  <c r="W249" i="1"/>
  <c r="W265" i="1"/>
  <c r="W281" i="1"/>
  <c r="W297" i="1"/>
  <c r="W313" i="1"/>
  <c r="W329" i="1"/>
  <c r="W345" i="1"/>
  <c r="W361" i="1"/>
  <c r="V15" i="1"/>
  <c r="V31" i="1"/>
  <c r="V47" i="1"/>
  <c r="V63" i="1"/>
  <c r="V79" i="1"/>
  <c r="V95" i="1"/>
  <c r="V111" i="1"/>
  <c r="V127" i="1"/>
  <c r="V143" i="1"/>
  <c r="V159" i="1"/>
  <c r="V175" i="1"/>
  <c r="V191" i="1"/>
  <c r="V207" i="1"/>
  <c r="V223" i="1"/>
  <c r="V239" i="1"/>
  <c r="V255" i="1"/>
  <c r="V271" i="1"/>
  <c r="V287" i="1"/>
  <c r="V303" i="1"/>
  <c r="V319" i="1"/>
  <c r="V335" i="1"/>
  <c r="V351" i="1"/>
  <c r="V367" i="1"/>
  <c r="X4" i="1"/>
  <c r="V340" i="1"/>
  <c r="V356" i="1"/>
  <c r="X105" i="1"/>
  <c r="X133" i="1"/>
  <c r="X153" i="1"/>
  <c r="X169" i="1"/>
  <c r="X189" i="1"/>
  <c r="X213" i="1"/>
  <c r="X229" i="1"/>
  <c r="X245" i="1"/>
  <c r="X261" i="1"/>
  <c r="X277" i="1"/>
  <c r="X293" i="1"/>
  <c r="X309" i="1"/>
  <c r="X325" i="1"/>
  <c r="X341" i="1"/>
  <c r="X357" i="1"/>
  <c r="W11" i="1"/>
  <c r="W27" i="1"/>
  <c r="W43" i="1"/>
  <c r="W59" i="1"/>
  <c r="W75" i="1"/>
  <c r="W91" i="1"/>
  <c r="X42" i="1"/>
  <c r="X122" i="1"/>
  <c r="X150" i="1"/>
  <c r="X166" i="1"/>
  <c r="X190" i="1"/>
  <c r="X214" i="1"/>
  <c r="X230" i="1"/>
  <c r="X246" i="1"/>
  <c r="X262" i="1"/>
  <c r="X278" i="1"/>
  <c r="X294" i="1"/>
  <c r="X310" i="1"/>
  <c r="X326" i="1"/>
  <c r="X342" i="1"/>
  <c r="X358" i="1"/>
  <c r="W12" i="1"/>
  <c r="W28" i="1"/>
  <c r="W44" i="1"/>
  <c r="W60" i="1"/>
  <c r="W76" i="1"/>
  <c r="W92" i="1"/>
  <c r="W15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X44" i="1"/>
  <c r="X108" i="1"/>
  <c r="X172" i="1"/>
  <c r="X236" i="1"/>
  <c r="X300" i="1"/>
  <c r="X364" i="1"/>
  <c r="W62" i="1"/>
  <c r="X29" i="1"/>
  <c r="X93" i="1"/>
  <c r="W122" i="1"/>
  <c r="W186" i="1"/>
  <c r="W250" i="1"/>
  <c r="W314" i="1"/>
  <c r="V16" i="1"/>
  <c r="V80" i="1"/>
  <c r="V144" i="1"/>
  <c r="V208" i="1"/>
  <c r="V272" i="1"/>
  <c r="W40" i="1"/>
  <c r="W56" i="1"/>
  <c r="W72" i="1"/>
  <c r="W88" i="1"/>
  <c r="W99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X209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X14" i="1"/>
  <c r="X38" i="1"/>
  <c r="X58" i="1"/>
  <c r="X78" i="1"/>
  <c r="X94" i="1"/>
  <c r="X110" i="1"/>
  <c r="X178" i="1"/>
  <c r="X366" i="1"/>
  <c r="W116" i="1"/>
  <c r="W132" i="1"/>
  <c r="W148" i="1"/>
  <c r="W168" i="1"/>
  <c r="W327" i="1"/>
  <c r="W343" i="1"/>
  <c r="W359" i="1"/>
  <c r="V9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226" i="1"/>
  <c r="V242" i="1"/>
  <c r="V258" i="1"/>
  <c r="V274" i="1"/>
  <c r="V290" i="1"/>
  <c r="V306" i="1"/>
  <c r="V322" i="1"/>
  <c r="V338" i="1"/>
  <c r="V354" i="1"/>
  <c r="W107" i="1"/>
  <c r="W123" i="1"/>
  <c r="W139" i="1"/>
  <c r="W155" i="1"/>
  <c r="W171" i="1"/>
  <c r="W187" i="1"/>
  <c r="W203" i="1"/>
  <c r="W219" i="1"/>
  <c r="W235" i="1"/>
  <c r="W251" i="1"/>
  <c r="W267" i="1"/>
  <c r="W283" i="1"/>
  <c r="W299" i="1"/>
  <c r="W315" i="1"/>
  <c r="X22" i="1"/>
  <c r="X46" i="1"/>
  <c r="X62" i="1"/>
  <c r="X82" i="1"/>
  <c r="X98" i="1"/>
  <c r="X134" i="1"/>
  <c r="X182" i="1"/>
  <c r="W104" i="1"/>
  <c r="W120" i="1"/>
  <c r="W136" i="1"/>
  <c r="W152" i="1"/>
  <c r="W172" i="1"/>
  <c r="W331" i="1"/>
  <c r="W347" i="1"/>
  <c r="W36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X314" i="1"/>
  <c r="X330" i="1"/>
  <c r="X346" i="1"/>
  <c r="X362" i="1"/>
  <c r="W16" i="1"/>
  <c r="W32" i="1"/>
  <c r="W48" i="1"/>
  <c r="W64" i="1"/>
  <c r="W80" i="1"/>
  <c r="W96" i="1"/>
  <c r="W176" i="1"/>
  <c r="W196" i="1"/>
  <c r="W212" i="1"/>
  <c r="W228" i="1"/>
  <c r="W244" i="1"/>
  <c r="W260" i="1"/>
  <c r="W276" i="1"/>
  <c r="W292" i="1"/>
  <c r="W308" i="1"/>
  <c r="W324" i="1"/>
  <c r="W340" i="1"/>
  <c r="W356" i="1"/>
  <c r="V6" i="1"/>
  <c r="V22" i="1"/>
  <c r="V38" i="1"/>
  <c r="V54" i="1"/>
  <c r="V70" i="1"/>
  <c r="V86" i="1"/>
  <c r="V102" i="1"/>
  <c r="V118" i="1"/>
  <c r="V134" i="1"/>
  <c r="V150" i="1"/>
  <c r="V166" i="1"/>
  <c r="V182" i="1"/>
  <c r="V198" i="1"/>
  <c r="V214" i="1"/>
  <c r="V230" i="1"/>
  <c r="V246" i="1"/>
  <c r="V262" i="1"/>
  <c r="V278" i="1"/>
  <c r="V294" i="1"/>
  <c r="V310" i="1"/>
  <c r="V326" i="1"/>
  <c r="V342" i="1"/>
  <c r="V358" i="1"/>
  <c r="X8" i="1"/>
  <c r="X177" i="1"/>
  <c r="W111" i="1"/>
  <c r="W127" i="1"/>
  <c r="W143" i="1"/>
  <c r="W159" i="1"/>
  <c r="W175" i="1"/>
  <c r="W191" i="1"/>
  <c r="W207" i="1"/>
  <c r="W223" i="1"/>
  <c r="W239" i="1"/>
  <c r="W255" i="1"/>
  <c r="W271" i="1"/>
  <c r="W287" i="1"/>
  <c r="W303" i="1"/>
  <c r="X6" i="1"/>
  <c r="X26" i="1"/>
  <c r="X50" i="1"/>
  <c r="X66" i="1"/>
  <c r="X86" i="1"/>
  <c r="X102" i="1"/>
  <c r="X138" i="1"/>
  <c r="X198" i="1"/>
  <c r="W108" i="1"/>
  <c r="W124" i="1"/>
  <c r="W140" i="1"/>
  <c r="W160" i="1"/>
  <c r="W180" i="1"/>
  <c r="W319" i="1"/>
  <c r="W335" i="1"/>
  <c r="W351" i="1"/>
  <c r="W367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3" i="1"/>
  <c r="U248" i="1"/>
  <c r="U253" i="1"/>
  <c r="U259" i="1"/>
  <c r="U264" i="1"/>
  <c r="U269" i="1"/>
  <c r="U275" i="1"/>
  <c r="U280" i="1"/>
  <c r="U285" i="1"/>
  <c r="U291" i="1"/>
  <c r="U296" i="1"/>
  <c r="U301" i="1"/>
  <c r="U307" i="1"/>
  <c r="U312" i="1"/>
  <c r="U317" i="1"/>
  <c r="U323" i="1"/>
  <c r="U328" i="1"/>
  <c r="U333" i="1"/>
  <c r="U339" i="1"/>
  <c r="U344" i="1"/>
  <c r="U348" i="1"/>
  <c r="U352" i="1"/>
  <c r="U356" i="1"/>
  <c r="U360" i="1"/>
  <c r="U364" i="1"/>
  <c r="U368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4" i="1"/>
  <c r="U249" i="1"/>
  <c r="U255" i="1"/>
  <c r="U260" i="1"/>
  <c r="U265" i="1"/>
  <c r="U271" i="1"/>
  <c r="U276" i="1"/>
  <c r="U281" i="1"/>
  <c r="U287" i="1"/>
  <c r="U292" i="1"/>
  <c r="U297" i="1"/>
  <c r="U303" i="1"/>
  <c r="U308" i="1"/>
  <c r="U313" i="1"/>
  <c r="U319" i="1"/>
  <c r="U324" i="1"/>
  <c r="U329" i="1"/>
  <c r="U335" i="1"/>
  <c r="U340" i="1"/>
  <c r="U345" i="1"/>
  <c r="U349" i="1"/>
  <c r="U353" i="1"/>
  <c r="U357" i="1"/>
  <c r="U361" i="1"/>
  <c r="U365" i="1"/>
  <c r="U4" i="1"/>
  <c r="U289" i="1"/>
  <c r="U316" i="1"/>
  <c r="U327" i="1"/>
  <c r="U337" i="1"/>
  <c r="U347" i="1"/>
  <c r="U355" i="1"/>
  <c r="U363" i="1"/>
  <c r="U367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0" i="1"/>
  <c r="U245" i="1"/>
  <c r="U251" i="1"/>
  <c r="U256" i="1"/>
  <c r="U261" i="1"/>
  <c r="U267" i="1"/>
  <c r="U272" i="1"/>
  <c r="U277" i="1"/>
  <c r="U283" i="1"/>
  <c r="U288" i="1"/>
  <c r="U293" i="1"/>
  <c r="U299" i="1"/>
  <c r="U304" i="1"/>
  <c r="U309" i="1"/>
  <c r="U315" i="1"/>
  <c r="U320" i="1"/>
  <c r="U325" i="1"/>
  <c r="U331" i="1"/>
  <c r="U336" i="1"/>
  <c r="U341" i="1"/>
  <c r="U346" i="1"/>
  <c r="U350" i="1"/>
  <c r="U354" i="1"/>
  <c r="U358" i="1"/>
  <c r="U362" i="1"/>
  <c r="U366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1" i="1"/>
  <c r="U247" i="1"/>
  <c r="U252" i="1"/>
  <c r="U257" i="1"/>
  <c r="U263" i="1"/>
  <c r="U268" i="1"/>
  <c r="U273" i="1"/>
  <c r="U279" i="1"/>
  <c r="U284" i="1"/>
  <c r="U295" i="1"/>
  <c r="U300" i="1"/>
  <c r="U305" i="1"/>
  <c r="U311" i="1"/>
  <c r="U321" i="1"/>
  <c r="U332" i="1"/>
  <c r="U343" i="1"/>
  <c r="U351" i="1"/>
  <c r="U359" i="1"/>
  <c r="W375" i="1" l="1"/>
  <c r="W374" i="1"/>
  <c r="U374" i="1"/>
  <c r="U375" i="1"/>
  <c r="X375" i="1"/>
  <c r="X374" i="1"/>
  <c r="V374" i="1"/>
  <c r="V375" i="1"/>
</calcChain>
</file>

<file path=xl/sharedStrings.xml><?xml version="1.0" encoding="utf-8"?>
<sst xmlns="http://schemas.openxmlformats.org/spreadsheetml/2006/main" count="5048" uniqueCount="222">
  <si>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</si>
  <si>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</si>
  <si>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</si>
  <si>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</si>
  <si>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</si>
  <si>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</si>
  <si>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</si>
  <si>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</si>
  <si>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</si>
  <si>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</si>
  <si>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</si>
  <si>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</si>
  <si>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</si>
  <si>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</si>
  <si>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</si>
  <si>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</si>
  <si>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</si>
  <si>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</si>
  <si>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</si>
  <si>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</si>
  <si>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</si>
  <si>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</si>
  <si>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</si>
  <si>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</si>
  <si>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</si>
  <si>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</si>
  <si>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</si>
  <si>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</si>
  <si>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</si>
  <si>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</si>
  <si>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</si>
  <si>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</si>
  <si>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</si>
  <si>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</si>
  <si>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Weekday</t>
  </si>
  <si>
    <t xml:space="preserve"> </t>
  </si>
  <si>
    <t>Highs/Lows in orders w.r.t same day last week</t>
  </si>
  <si>
    <t/>
  </si>
  <si>
    <t>Facebook change with respect to same day last week</t>
  </si>
  <si>
    <t>Youtube change with respect to same day last week</t>
  </si>
  <si>
    <t>Twitter change with respect to same day last week</t>
  </si>
  <si>
    <t>Others change with respect to same day last week</t>
  </si>
  <si>
    <t>Max/min value</t>
  </si>
  <si>
    <t>Fluctutations</t>
  </si>
  <si>
    <t>Moderate</t>
  </si>
  <si>
    <t>Low</t>
  </si>
  <si>
    <t>High</t>
  </si>
  <si>
    <t>Standard Deviation</t>
  </si>
  <si>
    <t>Fluctuations in channels</t>
  </si>
  <si>
    <t>Highest in source of traffic per day</t>
  </si>
  <si>
    <t>Lowest in source of traffic per day</t>
  </si>
  <si>
    <t>Source of traffic change as compared to same day last week</t>
  </si>
  <si>
    <t>Raise/Dip in source of traffic as compared to same day last week</t>
  </si>
  <si>
    <t>Conversions</t>
  </si>
  <si>
    <t>Moderate Positive Correlation</t>
  </si>
  <si>
    <t>Observations</t>
  </si>
  <si>
    <t>Correlation</t>
  </si>
  <si>
    <t>Standard Error</t>
  </si>
  <si>
    <t>P-value</t>
  </si>
  <si>
    <t>Conversion Stage</t>
  </si>
  <si>
    <t>R²</t>
  </si>
  <si>
    <t>Adjusted R²</t>
  </si>
  <si>
    <t>Variable</t>
  </si>
  <si>
    <t>Coefficient</t>
  </si>
  <si>
    <t>Notes</t>
  </si>
  <si>
    <t>Stastically significant, but low impact</t>
  </si>
  <si>
    <t>significantly influences the M2C &amp; discounts play a crucial role</t>
  </si>
  <si>
    <t>Stastically significant, with impact</t>
  </si>
  <si>
    <t>Stastically significant, but raise in delivery charges will impact the conversion rate.</t>
  </si>
  <si>
    <t>Stastically significant, strong predictor of the final conversion stage</t>
  </si>
  <si>
    <t>Focus less on no of restaurants &amp; more on quality &amp; promotions</t>
  </si>
  <si>
    <t>Recommendations to improve Conversion rate</t>
  </si>
  <si>
    <t xml:space="preserve">Offering targeted discounts </t>
  </si>
  <si>
    <t>Restaurants have to ensure to Minimize out of stock items</t>
  </si>
  <si>
    <t>Coefficient Value</t>
  </si>
  <si>
    <t>Reduce delivery charges or provide free delivery for purchases over a specific amount.</t>
  </si>
  <si>
    <t>Reduce delivery charges through strategic partnerships</t>
  </si>
  <si>
    <t>Reduce packaging charges without compromising quality through strategic partnerships</t>
  </si>
  <si>
    <t>Enhance the payment methods by fixing the issues caused for payment failures</t>
  </si>
  <si>
    <t>Month</t>
  </si>
  <si>
    <t>Thursday</t>
  </si>
  <si>
    <t>January</t>
  </si>
  <si>
    <t>Monday</t>
  </si>
  <si>
    <t>Tuesday</t>
  </si>
  <si>
    <t>February</t>
  </si>
  <si>
    <t>Saturday</t>
  </si>
  <si>
    <t>March</t>
  </si>
  <si>
    <t>Sunday</t>
  </si>
  <si>
    <t>April</t>
  </si>
  <si>
    <t>Friday</t>
  </si>
  <si>
    <t>June</t>
  </si>
  <si>
    <t>July</t>
  </si>
  <si>
    <t>August</t>
  </si>
  <si>
    <t>September</t>
  </si>
  <si>
    <t>Wednesday</t>
  </si>
  <si>
    <t>October</t>
  </si>
  <si>
    <t>November</t>
  </si>
  <si>
    <t>December</t>
  </si>
  <si>
    <t>Reason</t>
  </si>
  <si>
    <t>Grand Total</t>
  </si>
  <si>
    <t>May</t>
  </si>
  <si>
    <t>Dip</t>
  </si>
  <si>
    <t>all_sources</t>
  </si>
  <si>
    <t>All sources</t>
  </si>
  <si>
    <t>Raise</t>
  </si>
  <si>
    <t>condition</t>
  </si>
  <si>
    <t>High Avg Cost for two</t>
  </si>
  <si>
    <t>Reason Identified</t>
  </si>
  <si>
    <t>Low Average Discount &amp; High Avearge Packaging charges</t>
  </si>
  <si>
    <t>High Avearge Packaging charges, Avg Cost for two &amp; Less Number of images per restaurant</t>
  </si>
  <si>
    <t>Less Number of images per restaurant</t>
  </si>
  <si>
    <t>High Delivery charges &amp; high Avg Cost for two</t>
  </si>
  <si>
    <t>High Avg Cost for two &amp; Less Number of images per restaurant &amp; low Success Rate of payments</t>
  </si>
  <si>
    <t>High Avearge Packaging charges &amp; High Avg Cost for two</t>
  </si>
  <si>
    <t>High Out of stock Items per restaurant, Avg Cost for two &amp; Avearge Packaging charges</t>
  </si>
  <si>
    <t>High Out of stock Items per restaurant &amp; Avearge Packaging charges</t>
  </si>
  <si>
    <t>High Avearge Packaging charges &amp; Less Count of restaurants</t>
  </si>
  <si>
    <t>Less Count of restaurants</t>
  </si>
  <si>
    <t>High Count of restaurants, Less Out of stock Items per restaurant &amp; high Number of images per restaurant</t>
  </si>
  <si>
    <t>High Count of restaurants, Less Out of stock Items per restaurant,Avearge Packaging charges &amp; high Number of images per restaurant</t>
  </si>
  <si>
    <t>High Success Rate of payments</t>
  </si>
  <si>
    <t>High Discount, Low out of stock, Low Avg cost of two &amp; high Number of images per restaurant</t>
  </si>
  <si>
    <t>High Count of restaurants, Less Out of stock Items per restaurant, Low Avearge Packaging charges &amp; Low Avg Cost for two</t>
  </si>
  <si>
    <t>Less Delivery Charges</t>
  </si>
  <si>
    <t>Less Avearge Packaging charges &amp; Avg Cost for two</t>
  </si>
  <si>
    <t>Less Out of stock Items per restaurant</t>
  </si>
  <si>
    <t>Less Delivery charges &amp; high Number of images per restaurant</t>
  </si>
  <si>
    <t>Less Out of stock Items per restaurant, Packaging charges, Delivery charges &amp; high Number of images per restaurant</t>
  </si>
  <si>
    <t>Less Out of stock Items per restaurant,Avearge  Delivery Charges &amp; high Number of images per restaurant</t>
  </si>
  <si>
    <t>High Count of restaurants, Less  Delivery Charges &amp; Less Avg Cost for two &amp; high Number of images per restaurant</t>
  </si>
  <si>
    <t>Less  Delivery Charges</t>
  </si>
  <si>
    <t>Less Out of stock Items per restaurant, Low Avearge Packaging charges &amp;  Delivery Charges</t>
  </si>
  <si>
    <t>High Count of restaurants, Less  Delivery Charges &amp; Less Avg Cost for two, High Success Rate of payments</t>
  </si>
  <si>
    <t>Less Count of restaurants &amp; Avearge Packaging charges, High Success Rate of payments</t>
  </si>
  <si>
    <t>Less Avearge Packaging charges,  Delivery Charges &amp; Avg Cost for two, High Success Rate of payments</t>
  </si>
  <si>
    <t>High Count of restaurants, Less Out of stock Items per restaurant &amp; High Success Rate of payments</t>
  </si>
  <si>
    <t>Less Avearge Packaging charges &amp; Less  Delivery Charges, High Success Rate of payments</t>
  </si>
  <si>
    <t>Low Avearge Packaging charges &amp; Low Avg Cost for two, High Success Rate of payments</t>
  </si>
  <si>
    <t>High Number of images per restaurant &amp; High Success Rate of payments</t>
  </si>
  <si>
    <t>Less Avg Cost for two &amp; High Success Rate of payments</t>
  </si>
  <si>
    <t>orders w.r.t same day last week</t>
  </si>
  <si>
    <t>Less Count of restaurants &amp;  Packaging charges, High Success Rate of payments</t>
  </si>
  <si>
    <t>Less  Packaging charges,  Delivery Charges &amp; Avg Cost for two, High Success Rate of payments</t>
  </si>
  <si>
    <t>High Count of restaurants, Less Out of stock Items per restaurant, Packaging charges &amp; high Number of images per restaurant</t>
  </si>
  <si>
    <t>Less Out of stock Items per restaurant,  Delivery Charges &amp; high Number of images per restaurant</t>
  </si>
  <si>
    <t>Less  Packaging charges &amp; Less  Delivery Charges, High Success Rate of payments</t>
  </si>
  <si>
    <t>Low  Packaging charges &amp; Low Avg Cost for two, High Success Rate of payments</t>
  </si>
  <si>
    <t>High Count of restaurants, Less Out of stock Items per restaurant, Low  Packaging charges &amp; Low Avg Cost for two</t>
  </si>
  <si>
    <t>Less Out of stock Items per restaurant, Low  Packaging charges &amp;  Delivery Charges</t>
  </si>
  <si>
    <t>Less  Packaging charges &amp; Avg Cost for two</t>
  </si>
  <si>
    <t>High  Packaging charges, Avg Cost for two &amp; Less Number of images per restaurant</t>
  </si>
  <si>
    <t>High  Packaging charges &amp; Less Count of restaurants</t>
  </si>
  <si>
    <t>Low Average Discount &amp; High  Packaging charges</t>
  </si>
  <si>
    <t>High  Packaging charges &amp; High Avg Cost for two</t>
  </si>
  <si>
    <t>High Out of stock Items per restaurant, Avg Cost for two &amp;  Packaging charges</t>
  </si>
  <si>
    <t>High Out of stock Items per restaurant &amp;  Packaging charges</t>
  </si>
  <si>
    <t>Count of Source of traffic change as compared to same day last week</t>
  </si>
  <si>
    <t xml:space="preserve">Source of traffic change </t>
  </si>
  <si>
    <t>Status</t>
  </si>
  <si>
    <t>Days</t>
  </si>
  <si>
    <t>Listing to Menu</t>
  </si>
  <si>
    <t>Menu to Cart</t>
  </si>
  <si>
    <t>Cart to Payment</t>
  </si>
  <si>
    <t>Payment to Order</t>
  </si>
  <si>
    <t>Average Packaging charges</t>
  </si>
  <si>
    <t>statistically significant, but low impact</t>
  </si>
  <si>
    <t>statistically significant, with low impact</t>
  </si>
  <si>
    <t>statistically significant, higher delivery charges may negatively impact the conversion rate.</t>
  </si>
  <si>
    <t>statistically significant, strong predictor of the final conversion stage</t>
  </si>
  <si>
    <t>L2M change</t>
  </si>
  <si>
    <t>M2C change</t>
  </si>
  <si>
    <t>P2O change</t>
  </si>
  <si>
    <t>C2P change</t>
  </si>
  <si>
    <t>Overall conversion change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</si>
  <si>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</si>
  <si>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</si>
  <si>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</si>
  <si>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</si>
  <si>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</si>
  <si>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</si>
  <si>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</si>
  <si>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</si>
  <si>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</si>
  <si>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</si>
  <si>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</si>
  <si>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 xml:space="preserve"> Listing</t>
  </si>
  <si>
    <t xml:space="preserve"> Menu</t>
  </si>
  <si>
    <t xml:space="preserve"> Carts</t>
  </si>
  <si>
    <t xml:space="preserve"> Payments</t>
  </si>
  <si>
    <t xml:space="preserve"> Orders</t>
  </si>
  <si>
    <t>Week</t>
  </si>
  <si>
    <t>L_Average</t>
  </si>
  <si>
    <t>M_Average</t>
  </si>
  <si>
    <t>C_Average</t>
  </si>
  <si>
    <t>P_Average</t>
  </si>
  <si>
    <t>O_Average</t>
  </si>
  <si>
    <t>Qtr1</t>
  </si>
  <si>
    <t>Qtr2</t>
  </si>
  <si>
    <t>Qtr3</t>
  </si>
  <si>
    <t>Qtr4</t>
  </si>
  <si>
    <t>Variables</t>
  </si>
  <si>
    <t>Avg Discount</t>
  </si>
  <si>
    <t>Avg Packaging charges</t>
  </si>
  <si>
    <t>Avg Delivery Charges</t>
  </si>
  <si>
    <t>No of images per restaurant</t>
  </si>
  <si>
    <t>Average</t>
  </si>
  <si>
    <t>Maximum</t>
  </si>
  <si>
    <t>Minimum</t>
  </si>
  <si>
    <t>Raise/Drop</t>
  </si>
  <si>
    <t>Fluctuation_L2M</t>
  </si>
  <si>
    <t>Fluctuation_M2C</t>
  </si>
  <si>
    <t>Fluctuation_C2P</t>
  </si>
  <si>
    <t>Fluctuation_P2O</t>
  </si>
  <si>
    <t>Count of Drop</t>
  </si>
  <si>
    <t>Count of Raise</t>
  </si>
  <si>
    <t>Fluctuations Count</t>
  </si>
  <si>
    <t>Drop</t>
  </si>
  <si>
    <t>Last_week_conv_L2M</t>
  </si>
  <si>
    <t>Last_week_conv_M2C</t>
  </si>
  <si>
    <t>Last_week_conv_C2P</t>
  </si>
  <si>
    <t>Last_week_conv_P2O</t>
  </si>
  <si>
    <t>Over all Conversion change with respect to same day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</si>
</sst>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9" fontId="0" fillId="0" borderId="0" xfId="1" applyFont="1"/>
    <xf numFmtId="0" fontId="2" fillId="2" borderId="2" xfId="0" applyFont="1" applyFill="1" applyBorder="1"/>
    <xf numFmtId="1" fontId="0" fillId="0" borderId="0" xfId="0" applyNumberFormat="1" applyBorder="1"/>
    <xf numFmtId="9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NumberFormat="1"/>
    <xf numFmtId="9" fontId="0" fillId="0" borderId="0" xfId="1" applyNumberFormat="1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0" fontId="0" fillId="0" borderId="0" xfId="0" applyNumberFormat="1"/>
    <xf numFmtId="14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left"/>
    </xf>
    <xf numFmtId="9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0" fontId="0" fillId="0" borderId="1" xfId="0" applyNumberFormat="1" applyBorder="1"/>
    <xf numFmtId="2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1" fontId="0" fillId="0" borderId="0" xfId="0" applyNumberFormat="1"/>
    <xf numFmtId="14" fontId="0" fillId="0" borderId="0" xfId="0" applyNumberFormat="1" applyBorder="1"/>
    <xf numFmtId="0" fontId="0" fillId="0" borderId="0" xfId="0" applyBorder="1"/>
    <xf numFmtId="9" fontId="0" fillId="0" borderId="0" xfId="1" applyFont="1" applyBorder="1"/>
    <xf numFmtId="10" fontId="4" fillId="7" borderId="0" xfId="1" applyNumberFormat="1" applyFont="1" applyFill="1"/>
    <xf numFmtId="10" fontId="4" fillId="4" borderId="0" xfId="1" applyNumberFormat="1" applyFont="1" applyFill="1"/>
    <xf numFmtId="10" fontId="4" fillId="8" borderId="0" xfId="1" applyNumberFormat="1" applyFont="1" applyFill="1"/>
    <xf numFmtId="10" fontId="4" fillId="9" borderId="0" xfId="1" applyNumberFormat="1" applyFont="1" applyFill="1"/>
    <xf numFmtId="0" fontId="4" fillId="7" borderId="1" xfId="0" applyFont="1" applyFill="1" applyBorder="1" applyAlignment="1">
      <alignment horizontal="left" vertical="center"/>
    </xf>
    <xf numFmtId="0" fontId="3" fillId="12" borderId="1" xfId="0" applyFont="1" applyFill="1" applyBorder="1"/>
    <xf numFmtId="2" fontId="0" fillId="0" borderId="1" xfId="0" applyNumberFormat="1" applyFill="1" applyBorder="1" applyAlignment="1"/>
    <xf numFmtId="0" fontId="0" fillId="0" borderId="1" xfId="0" applyFill="1" applyBorder="1" applyAlignment="1"/>
    <xf numFmtId="2" fontId="0" fillId="11" borderId="1" xfId="0" applyNumberFormat="1" applyFill="1" applyBorder="1" applyAlignment="1"/>
    <xf numFmtId="0" fontId="3" fillId="6" borderId="1" xfId="0" applyFont="1" applyFill="1" applyBorder="1"/>
    <xf numFmtId="2" fontId="0" fillId="3" borderId="1" xfId="0" applyNumberFormat="1" applyFill="1" applyBorder="1" applyAlignment="1"/>
    <xf numFmtId="0" fontId="3" fillId="13" borderId="1" xfId="0" applyFont="1" applyFill="1" applyBorder="1"/>
    <xf numFmtId="2" fontId="5" fillId="11" borderId="1" xfId="0" applyNumberFormat="1" applyFont="1" applyFill="1" applyBorder="1" applyAlignment="1"/>
    <xf numFmtId="0" fontId="0" fillId="3" borderId="1" xfId="0" applyFill="1" applyBorder="1" applyAlignment="1"/>
    <xf numFmtId="0" fontId="0" fillId="3" borderId="0" xfId="0" applyFill="1"/>
    <xf numFmtId="0" fontId="4" fillId="7" borderId="2" xfId="0" applyFont="1" applyFill="1" applyBorder="1" applyAlignment="1">
      <alignment horizontal="left" vertical="center"/>
    </xf>
    <xf numFmtId="0" fontId="0" fillId="0" borderId="0" xfId="0" applyFill="1"/>
    <xf numFmtId="0" fontId="4" fillId="7" borderId="4" xfId="0" applyFont="1" applyFill="1" applyBorder="1" applyAlignment="1">
      <alignment horizontal="left" vertical="center"/>
    </xf>
    <xf numFmtId="0" fontId="3" fillId="12" borderId="1" xfId="0" applyFont="1" applyFill="1" applyBorder="1" applyAlignment="1"/>
    <xf numFmtId="0" fontId="0" fillId="0" borderId="0" xfId="0" applyAlignment="1"/>
    <xf numFmtId="0" fontId="3" fillId="6" borderId="1" xfId="0" applyFont="1" applyFill="1" applyBorder="1" applyAlignment="1"/>
    <xf numFmtId="0" fontId="3" fillId="13" borderId="1" xfId="0" applyFont="1" applyFill="1" applyBorder="1" applyAlignment="1"/>
    <xf numFmtId="0" fontId="2" fillId="2" borderId="1" xfId="0" applyFont="1" applyFill="1" applyBorder="1" applyAlignment="1"/>
    <xf numFmtId="14" fontId="2" fillId="2" borderId="0" xfId="0" applyNumberFormat="1" applyFont="1" applyFill="1" applyBorder="1" applyAlignment="1">
      <alignment horizontal="center"/>
    </xf>
    <xf numFmtId="0" fontId="0" fillId="0" borderId="0" xfId="0" pivotButton="1"/>
    <xf numFmtId="2" fontId="0" fillId="0" borderId="0" xfId="0" applyNumberFormat="1" applyAlignment="1">
      <alignment wrapText="1"/>
    </xf>
    <xf numFmtId="2" fontId="0" fillId="3" borderId="0" xfId="0" applyNumberFormat="1" applyFill="1"/>
    <xf numFmtId="0" fontId="3" fillId="11" borderId="2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pivotButton="1" applyAlignment="1">
      <alignment wrapText="1"/>
    </xf>
    <xf numFmtId="0" fontId="4" fillId="8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7" borderId="1" xfId="0" applyFont="1" applyFill="1" applyBorder="1" applyAlignment="1">
      <alignment horizontal="left" vertical="top" wrapText="1"/>
    </xf>
    <xf numFmtId="0" fontId="3" fillId="12" borderId="1" xfId="0" applyFont="1" applyFill="1" applyBorder="1" applyAlignment="1">
      <alignment horizontal="left" vertical="top" wrapText="1"/>
    </xf>
    <xf numFmtId="2" fontId="0" fillId="12" borderId="1" xfId="0" applyNumberForma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2" fontId="0" fillId="10" borderId="1" xfId="0" applyNumberForma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2" fontId="0" fillId="5" borderId="1" xfId="0" applyNumberFormat="1" applyFill="1" applyBorder="1" applyAlignment="1">
      <alignment horizontal="left" vertical="top" wrapText="1"/>
    </xf>
    <xf numFmtId="2" fontId="5" fillId="5" borderId="1" xfId="0" applyNumberFormat="1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3" fillId="15" borderId="1" xfId="0" applyFont="1" applyFill="1" applyBorder="1" applyAlignment="1">
      <alignment horizontal="left" vertical="top" wrapText="1"/>
    </xf>
    <xf numFmtId="2" fontId="0" fillId="15" borderId="1" xfId="0" applyNumberForma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4" fillId="7" borderId="2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14" borderId="0" xfId="0" applyFill="1" applyAlignment="1">
      <alignment vertical="top"/>
    </xf>
    <xf numFmtId="0" fontId="0" fillId="11" borderId="0" xfId="0" applyFill="1" applyAlignment="1">
      <alignment vertical="top"/>
    </xf>
    <xf numFmtId="9" fontId="0" fillId="0" borderId="0" xfId="1" applyFont="1" applyFill="1" applyBorder="1"/>
    <xf numFmtId="1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Border="1"/>
    <xf numFmtId="0" fontId="0" fillId="8" borderId="1" xfId="0" applyFont="1" applyFill="1" applyBorder="1"/>
    <xf numFmtId="1" fontId="0" fillId="0" borderId="0" xfId="1" applyNumberFormat="1" applyFont="1"/>
    <xf numFmtId="0" fontId="6" fillId="0" borderId="0" xfId="0" applyFont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9" fontId="6" fillId="0" borderId="0" xfId="0" applyNumberFormat="1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1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across</a:t>
            </a:r>
            <a:r>
              <a:rPr lang="en-US" baseline="0"/>
              <a:t> conversion stages in year -2019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Standard Deviation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Charts!$A$2:$A$5</c:f>
              <c:strCache>
                <c:ptCount val="4"/>
                <c:pt idx="0">
                  <c:v>Listing to Menu</c:v>
                </c:pt>
                <c:pt idx="1">
                  <c:v>Menu to Cart</c:v>
                </c:pt>
                <c:pt idx="2">
                  <c:v>Cart to Payment</c:v>
                </c:pt>
                <c:pt idx="3">
                  <c:v>Payment to Order</c:v>
                </c:pt>
              </c:strCache>
            </c:strRef>
          </c:cat>
          <c:val>
            <c:numRef>
              <c:f>Charts!$B$2:$B$5</c:f>
              <c:numCache>
                <c:formatCode>0.00%</c:formatCode>
                <c:ptCount val="4"/>
                <c:pt idx="0">
                  <c:v>2.2036860376597453E-2</c:v>
                </c:pt>
                <c:pt idx="1">
                  <c:v>3.95564053520105E-2</c:v>
                </c:pt>
                <c:pt idx="2">
                  <c:v>4.3246150280646753E-2</c:v>
                </c:pt>
                <c:pt idx="3">
                  <c:v>3.8530789563120754E-2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0153216"/>
        <c:axId val="250193408"/>
      </c:barChart>
      <c:catAx>
        <c:axId val="2501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Conversion stages</a:t>
                </a:r>
              </a:p>
            </c:rich>
          </c:tx>
          <c:layout>
            <c:manualLayout>
              <c:xMode val="edge"/>
              <c:yMode val="edge"/>
              <c:x val="0.42566837040106831"/>
              <c:y val="0.9017326091811293"/>
            </c:manualLayout>
          </c:layout>
          <c:overlay val="0"/>
        </c:title>
        <c:majorTickMark val="out"/>
        <c:minorTickMark val="none"/>
        <c:tickLblPos val="nextTo"/>
        <c:crossAx val="250193408"/>
        <c:crosses val="autoZero"/>
        <c:auto val="1"/>
        <c:lblAlgn val="ctr"/>
        <c:lblOffset val="100"/>
        <c:noMultiLvlLbl val="0"/>
      </c:catAx>
      <c:valAx>
        <c:axId val="25019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400"/>
                  <a:t>Deviation</a:t>
                </a:r>
              </a:p>
            </c:rich>
          </c:tx>
          <c:layout>
            <c:manualLayout>
              <c:xMode val="edge"/>
              <c:yMode val="edge"/>
              <c:x val="2.9209068164725029E-3"/>
              <c:y val="0.39832998352683391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25015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across all variables in 2019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Charts!$Q$1</c:f>
              <c:strCache>
                <c:ptCount val="1"/>
                <c:pt idx="0">
                  <c:v>Standard Deviation</c:v>
                </c:pt>
              </c:strCache>
            </c:strRef>
          </c:tx>
          <c:invertIfNegative val="0"/>
          <c:cat>
            <c:strRef>
              <c:f>Charts!$P$2:$P$8</c:f>
              <c:strCache>
                <c:ptCount val="7"/>
                <c:pt idx="0">
                  <c:v>Avg Discount</c:v>
                </c:pt>
                <c:pt idx="1">
                  <c:v>Out of stock Items per restaurant</c:v>
                </c:pt>
                <c:pt idx="2">
                  <c:v>Avg Packaging charges</c:v>
                </c:pt>
                <c:pt idx="3">
                  <c:v>Avg Delivery Charges</c:v>
                </c:pt>
                <c:pt idx="4">
                  <c:v>Avg Cost for two</c:v>
                </c:pt>
                <c:pt idx="5">
                  <c:v>No of images per restaurant</c:v>
                </c:pt>
                <c:pt idx="6">
                  <c:v>Success Rate of payments</c:v>
                </c:pt>
              </c:strCache>
            </c:strRef>
          </c:cat>
          <c:val>
            <c:numRef>
              <c:f>Charts!$Q$2:$Q$8</c:f>
              <c:numCache>
                <c:formatCode>0.00</c:formatCode>
                <c:ptCount val="7"/>
                <c:pt idx="0" formatCode="0">
                  <c:v>1.087654781191786E-2</c:v>
                </c:pt>
                <c:pt idx="1">
                  <c:v>5.3126277730795115</c:v>
                </c:pt>
                <c:pt idx="2">
                  <c:v>1.8039098911857896</c:v>
                </c:pt>
                <c:pt idx="3">
                  <c:v>2.2952657355519723</c:v>
                </c:pt>
                <c:pt idx="4">
                  <c:v>15.128170546669015</c:v>
                </c:pt>
                <c:pt idx="5">
                  <c:v>3.1815447036470963</c:v>
                </c:pt>
                <c:pt idx="6">
                  <c:v>2.0702613275205225E-2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214400"/>
        <c:axId val="262215936"/>
      </c:barChart>
      <c:catAx>
        <c:axId val="2622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215936"/>
        <c:crosses val="autoZero"/>
        <c:auto val="1"/>
        <c:lblAlgn val="ctr"/>
        <c:lblOffset val="100"/>
        <c:noMultiLvlLbl val="0"/>
      </c:catAx>
      <c:valAx>
        <c:axId val="26221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Deviation</a:t>
                </a:r>
              </a:p>
            </c:rich>
          </c:tx>
          <c:layout>
            <c:manualLayout>
              <c:xMode val="edge"/>
              <c:yMode val="edge"/>
              <c:x val="9.0395480225988704E-3"/>
              <c:y val="0.3579531204432779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6221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Traffic Fluctuations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Charts!$O$23</c:f>
              <c:strCache>
                <c:ptCount val="1"/>
                <c:pt idx="0">
                  <c:v>Minimum</c:v>
                </c:pt>
              </c:strCache>
            </c:strRef>
          </c:tx>
          <c:invertIfNegative val="0"/>
          <c:cat>
            <c:strRef>
              <c:f>Charts!$P$20:$S$20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Charts!$P$23:$S$23</c:f>
              <c:numCache>
                <c:formatCode>0%</c:formatCode>
                <c:ptCount val="4"/>
                <c:pt idx="0">
                  <c:v>-0.94841710998530149</c:v>
                </c:pt>
                <c:pt idx="1">
                  <c:v>-0.64693892254082896</c:v>
                </c:pt>
                <c:pt idx="2">
                  <c:v>-0.87590011321220818</c:v>
                </c:pt>
                <c:pt idx="3">
                  <c:v>-0.60437207174092422</c:v>
                </c:pt>
              </c:numCache>
            </c:numRef>
          </c:val>
        </c:ser>
        <c:ser>
          <c:idx val="0"/>
          <c:order val="1"/>
          <c:tx>
            <c:strRef>
              <c:f>Charts!$O$21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Charts!$P$20:$S$20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Charts!$P$21:$S$21</c:f>
              <c:numCache>
                <c:formatCode>0%</c:formatCode>
                <c:ptCount val="4"/>
                <c:pt idx="0">
                  <c:v>5.6100729506259626E-2</c:v>
                </c:pt>
                <c:pt idx="1">
                  <c:v>7.9956548478649428E-3</c:v>
                </c:pt>
                <c:pt idx="2">
                  <c:v>2.2656674589232356E-2</c:v>
                </c:pt>
                <c:pt idx="3">
                  <c:v>5.7449397600034084E-3</c:v>
                </c:pt>
              </c:numCache>
            </c:numRef>
          </c:val>
        </c:ser>
        <c:ser>
          <c:idx val="1"/>
          <c:order val="2"/>
          <c:tx>
            <c:strRef>
              <c:f>Charts!$O$22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Charts!$P$20:$S$20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Charts!$P$22:$S$22</c:f>
              <c:numCache>
                <c:formatCode>0%</c:formatCode>
                <c:ptCount val="4"/>
                <c:pt idx="0">
                  <c:v>19.799855872051577</c:v>
                </c:pt>
                <c:pt idx="1">
                  <c:v>1.9768798121875975</c:v>
                </c:pt>
                <c:pt idx="2">
                  <c:v>7.4691475779420955</c:v>
                </c:pt>
                <c:pt idx="3">
                  <c:v>1.6565878173136039</c:v>
                </c:pt>
              </c:numCache>
            </c:numRef>
          </c:val>
        </c:ser>
        <c:ser>
          <c:idx val="3"/>
          <c:order val="3"/>
          <c:tx>
            <c:strRef>
              <c:f>Charts!$O$24</c:f>
              <c:strCache>
                <c:ptCount val="1"/>
                <c:pt idx="0">
                  <c:v>Standard Deviation</c:v>
                </c:pt>
              </c:strCache>
            </c:strRef>
          </c:tx>
          <c:invertIfNegative val="0"/>
          <c:cat>
            <c:strRef>
              <c:f>Charts!$P$20:$S$20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Charts!$P$24:$S$24</c:f>
              <c:numCache>
                <c:formatCode>0.00</c:formatCode>
                <c:ptCount val="4"/>
                <c:pt idx="0">
                  <c:v>1.0488128598262396</c:v>
                </c:pt>
                <c:pt idx="1">
                  <c:v>0.15027845242159235</c:v>
                </c:pt>
                <c:pt idx="2">
                  <c:v>0.40941212811295785</c:v>
                </c:pt>
                <c:pt idx="3">
                  <c:v>0.12346742560352232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788288"/>
        <c:axId val="291790208"/>
      </c:barChart>
      <c:catAx>
        <c:axId val="29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790208"/>
        <c:crosses val="autoZero"/>
        <c:auto val="1"/>
        <c:lblAlgn val="ctr"/>
        <c:lblOffset val="100"/>
        <c:noMultiLvlLbl val="0"/>
      </c:catAx>
      <c:valAx>
        <c:axId val="291790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17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Charts!$O$34</c:f>
              <c:strCache>
                <c:ptCount val="1"/>
                <c:pt idx="0">
                  <c:v>Minimum</c:v>
                </c:pt>
              </c:strCache>
            </c:strRef>
          </c:tx>
          <c:invertIfNegative val="0"/>
          <c:cat>
            <c:strRef>
              <c:f>Charts!$P$30:$S$30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P2O</c:v>
                </c:pt>
              </c:strCache>
            </c:strRef>
          </c:cat>
          <c:val>
            <c:numRef>
              <c:f>Charts!$P$34:$S$34</c:f>
              <c:numCache>
                <c:formatCode>0.00</c:formatCode>
                <c:ptCount val="4"/>
                <c:pt idx="0">
                  <c:v>9.9999985459109E-2</c:v>
                </c:pt>
                <c:pt idx="1">
                  <c:v>0.13599997342105244</c:v>
                </c:pt>
                <c:pt idx="2">
                  <c:v>0.32639989286683241</c:v>
                </c:pt>
                <c:pt idx="3">
                  <c:v>0.38539988387533919</c:v>
                </c:pt>
              </c:numCache>
            </c:numRef>
          </c:val>
        </c:ser>
        <c:ser>
          <c:idx val="1"/>
          <c:order val="1"/>
          <c:tx>
            <c:strRef>
              <c:f>Charts!$O$32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Charts!$P$30:$S$30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P2O</c:v>
                </c:pt>
              </c:strCache>
            </c:strRef>
          </c:cat>
          <c:val>
            <c:numRef>
              <c:f>Charts!$P$32:$S$32</c:f>
              <c:numCache>
                <c:formatCode>0.00</c:formatCode>
                <c:ptCount val="4"/>
                <c:pt idx="0">
                  <c:v>0.23790189479718354</c:v>
                </c:pt>
                <c:pt idx="1">
                  <c:v>0.38142017114371218</c:v>
                </c:pt>
                <c:pt idx="2">
                  <c:v>0.7110553972433189</c:v>
                </c:pt>
                <c:pt idx="3">
                  <c:v>0.80646881448032726</c:v>
                </c:pt>
              </c:numCache>
            </c:numRef>
          </c:val>
        </c:ser>
        <c:ser>
          <c:idx val="2"/>
          <c:order val="2"/>
          <c:tx>
            <c:strRef>
              <c:f>Charts!$O$33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Charts!$P$30:$S$30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P2O</c:v>
                </c:pt>
              </c:strCache>
            </c:strRef>
          </c:cat>
          <c:val>
            <c:numRef>
              <c:f>Charts!$P$33:$S$33</c:f>
              <c:numCache>
                <c:formatCode>0.00</c:formatCode>
                <c:ptCount val="4"/>
                <c:pt idx="0">
                  <c:v>0.26249996979645729</c:v>
                </c:pt>
                <c:pt idx="1">
                  <c:v>0.67199992761866711</c:v>
                </c:pt>
                <c:pt idx="2">
                  <c:v>0.76650015845159969</c:v>
                </c:pt>
                <c:pt idx="3">
                  <c:v>0.86100053552302747</c:v>
                </c:pt>
              </c:numCache>
            </c:numRef>
          </c:val>
        </c:ser>
        <c:ser>
          <c:idx val="0"/>
          <c:order val="3"/>
          <c:tx>
            <c:strRef>
              <c:f>Charts!$O$31</c:f>
              <c:strCache>
                <c:ptCount val="1"/>
                <c:pt idx="0">
                  <c:v>Standard Deviation</c:v>
                </c:pt>
              </c:strCache>
            </c:strRef>
          </c:tx>
          <c:invertIfNegative val="0"/>
          <c:cat>
            <c:strRef>
              <c:f>Charts!$P$30:$S$30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P2O</c:v>
                </c:pt>
              </c:strCache>
            </c:strRef>
          </c:cat>
          <c:val>
            <c:numRef>
              <c:f>Charts!$P$31:$S$31</c:f>
              <c:numCache>
                <c:formatCode>0%</c:formatCode>
                <c:ptCount val="4"/>
                <c:pt idx="0">
                  <c:v>2.2036860376597453E-2</c:v>
                </c:pt>
                <c:pt idx="1">
                  <c:v>3.95564053520105E-2</c:v>
                </c:pt>
                <c:pt idx="2">
                  <c:v>4.3246150280646753E-2</c:v>
                </c:pt>
                <c:pt idx="3">
                  <c:v>3.8530789563120754E-2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072256"/>
        <c:axId val="267211136"/>
      </c:barChart>
      <c:catAx>
        <c:axId val="2670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11136"/>
        <c:crosses val="autoZero"/>
        <c:auto val="1"/>
        <c:lblAlgn val="ctr"/>
        <c:lblOffset val="100"/>
        <c:noMultiLvlLbl val="0"/>
      </c:catAx>
      <c:valAx>
        <c:axId val="267211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70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Fluctuations compared to same day last week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Charts!$AA$2</c:f>
              <c:strCache>
                <c:ptCount val="1"/>
                <c:pt idx="0">
                  <c:v>Drop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Charts!$AB$1:$AE$1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P2O</c:v>
                </c:pt>
              </c:strCache>
            </c:strRef>
          </c:cat>
          <c:val>
            <c:numRef>
              <c:f>Charts!$AB$2:$AE$2</c:f>
              <c:numCache>
                <c:formatCode>0%</c:formatCode>
                <c:ptCount val="4"/>
                <c:pt idx="0">
                  <c:v>0.67123287671232879</c:v>
                </c:pt>
                <c:pt idx="1">
                  <c:v>0.86575342465753424</c:v>
                </c:pt>
                <c:pt idx="2">
                  <c:v>0.8246575342465754</c:v>
                </c:pt>
                <c:pt idx="3">
                  <c:v>0.79726027397260268</c:v>
                </c:pt>
              </c:numCache>
            </c:numRef>
          </c:val>
        </c:ser>
        <c:ser>
          <c:idx val="1"/>
          <c:order val="1"/>
          <c:tx>
            <c:strRef>
              <c:f>Charts!$AA$3</c:f>
              <c:strCache>
                <c:ptCount val="1"/>
                <c:pt idx="0">
                  <c:v>Raise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Charts!$AB$1:$AE$1</c:f>
              <c:strCache>
                <c:ptCount val="4"/>
                <c:pt idx="0">
                  <c:v>L2M</c:v>
                </c:pt>
                <c:pt idx="1">
                  <c:v>M2C</c:v>
                </c:pt>
                <c:pt idx="2">
                  <c:v>C2P</c:v>
                </c:pt>
                <c:pt idx="3">
                  <c:v>P2O</c:v>
                </c:pt>
              </c:strCache>
            </c:strRef>
          </c:cat>
          <c:val>
            <c:numRef>
              <c:f>Charts!$AB$3:$AE$3</c:f>
              <c:numCache>
                <c:formatCode>0%</c:formatCode>
                <c:ptCount val="4"/>
                <c:pt idx="0">
                  <c:v>0.32876712328767121</c:v>
                </c:pt>
                <c:pt idx="1">
                  <c:v>0.13424657534246576</c:v>
                </c:pt>
                <c:pt idx="2">
                  <c:v>0.17534246575342466</c:v>
                </c:pt>
                <c:pt idx="3">
                  <c:v>0.20273972602739726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362880"/>
        <c:axId val="34628736"/>
      </c:barChart>
      <c:catAx>
        <c:axId val="343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28736"/>
        <c:crosses val="autoZero"/>
        <c:auto val="1"/>
        <c:lblAlgn val="ctr"/>
        <c:lblOffset val="100"/>
        <c:noMultiLvlLbl val="0"/>
      </c:catAx>
      <c:valAx>
        <c:axId val="3462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No of Days</a:t>
                </a:r>
              </a:p>
            </c:rich>
          </c:tx>
          <c:layout>
            <c:manualLayout>
              <c:xMode val="edge"/>
              <c:yMode val="edge"/>
              <c:x val="1.1534025374855825E-2"/>
              <c:y val="0.3496894138232720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343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Charts!$B$97</c:f>
              <c:strCache>
                <c:ptCount val="1"/>
                <c:pt idx="0">
                  <c:v>Last_week_conv_L2M</c:v>
                </c:pt>
              </c:strCache>
            </c:strRef>
          </c:tx>
          <c:spPr>
            <a:ln w="19050">
              <a:noFill/>
            </a:ln>
          </c:spPr>
          <c:xVal>
            <c:numRef>
              <c:f>Charts!$A$98:$A$456</c:f>
              <c:numCache>
                <c:formatCode>0%</c:formatCode>
                <c:ptCount val="359"/>
                <c:pt idx="0">
                  <c:v>-9.8975840699184747E-3</c:v>
                </c:pt>
                <c:pt idx="1">
                  <c:v>0.16009068776474278</c:v>
                </c:pt>
                <c:pt idx="2">
                  <c:v>7.3142421741578811E-2</c:v>
                </c:pt>
                <c:pt idx="3">
                  <c:v>-8.5422909280729042E-2</c:v>
                </c:pt>
                <c:pt idx="4">
                  <c:v>5.2871319138911188E-2</c:v>
                </c:pt>
                <c:pt idx="5">
                  <c:v>-3.0208490451984704E-2</c:v>
                </c:pt>
                <c:pt idx="6">
                  <c:v>0.15338638269325777</c:v>
                </c:pt>
                <c:pt idx="7">
                  <c:v>-6.7801118225535251E-2</c:v>
                </c:pt>
                <c:pt idx="8">
                  <c:v>-9.992947065385005E-3</c:v>
                </c:pt>
                <c:pt idx="9">
                  <c:v>-2.0218102601444077E-2</c:v>
                </c:pt>
                <c:pt idx="10">
                  <c:v>8.136309880269077E-2</c:v>
                </c:pt>
                <c:pt idx="11">
                  <c:v>-4.0356817681399204E-2</c:v>
                </c:pt>
                <c:pt idx="12">
                  <c:v>0.16176175666511861</c:v>
                </c:pt>
                <c:pt idx="13">
                  <c:v>0.17305434588235169</c:v>
                </c:pt>
                <c:pt idx="14">
                  <c:v>5.041546377221362E-2</c:v>
                </c:pt>
                <c:pt idx="15">
                  <c:v>-1.9234237688042999E-2</c:v>
                </c:pt>
                <c:pt idx="16">
                  <c:v>-0.10570602224444781</c:v>
                </c:pt>
                <c:pt idx="17">
                  <c:v>1.3064150220491788E-2</c:v>
                </c:pt>
                <c:pt idx="18">
                  <c:v>-1.120141309767364E-2</c:v>
                </c:pt>
                <c:pt idx="19">
                  <c:v>-3.9044050937170782E-2</c:v>
                </c:pt>
                <c:pt idx="20">
                  <c:v>-7.6275872039646142E-2</c:v>
                </c:pt>
                <c:pt idx="21">
                  <c:v>-0.52481642115115479</c:v>
                </c:pt>
                <c:pt idx="22">
                  <c:v>-0.11382460416483964</c:v>
                </c:pt>
                <c:pt idx="23">
                  <c:v>0.18808824770202981</c:v>
                </c:pt>
                <c:pt idx="24">
                  <c:v>7.1616556279585408E-2</c:v>
                </c:pt>
                <c:pt idx="25">
                  <c:v>-3.7682418004241769E-2</c:v>
                </c:pt>
                <c:pt idx="26">
                  <c:v>7.1441590279339273E-2</c:v>
                </c:pt>
                <c:pt idx="27">
                  <c:v>-8.5806571239552931E-2</c:v>
                </c:pt>
                <c:pt idx="28">
                  <c:v>1.1476852728398028</c:v>
                </c:pt>
                <c:pt idx="29">
                  <c:v>8.2018928090899168E-2</c:v>
                </c:pt>
                <c:pt idx="30">
                  <c:v>2.0226294989381444E-2</c:v>
                </c:pt>
                <c:pt idx="31">
                  <c:v>-0.11349911342902064</c:v>
                </c:pt>
                <c:pt idx="32">
                  <c:v>0.1719690371610445</c:v>
                </c:pt>
                <c:pt idx="33">
                  <c:v>-7.6923385166750902E-2</c:v>
                </c:pt>
                <c:pt idx="34">
                  <c:v>3.0406225507084272E-2</c:v>
                </c:pt>
                <c:pt idx="35">
                  <c:v>2.0696661547025652E-2</c:v>
                </c:pt>
                <c:pt idx="36">
                  <c:v>3.3079740772048449E-2</c:v>
                </c:pt>
                <c:pt idx="37">
                  <c:v>-0.1146512661343102</c:v>
                </c:pt>
                <c:pt idx="38">
                  <c:v>5.2197752992891644E-2</c:v>
                </c:pt>
                <c:pt idx="39">
                  <c:v>-8.4071011828148912E-2</c:v>
                </c:pt>
                <c:pt idx="40">
                  <c:v>-0.10490968822811508</c:v>
                </c:pt>
                <c:pt idx="41">
                  <c:v>0.13674683432312817</c:v>
                </c:pt>
                <c:pt idx="42">
                  <c:v>-0.54090360183579034</c:v>
                </c:pt>
                <c:pt idx="43">
                  <c:v>-0.13962220826808736</c:v>
                </c:pt>
                <c:pt idx="44">
                  <c:v>1.0808988820465437E-4</c:v>
                </c:pt>
                <c:pt idx="45">
                  <c:v>3.9797604387794561E-2</c:v>
                </c:pt>
                <c:pt idx="46">
                  <c:v>-0.13261936790607654</c:v>
                </c:pt>
                <c:pt idx="47">
                  <c:v>6.1855927551318857E-2</c:v>
                </c:pt>
                <c:pt idx="48">
                  <c:v>-8.427797764023226E-2</c:v>
                </c:pt>
                <c:pt idx="49">
                  <c:v>1.157692572996929</c:v>
                </c:pt>
                <c:pt idx="50">
                  <c:v>0.11504171088598958</c:v>
                </c:pt>
                <c:pt idx="51">
                  <c:v>0.12915198644756454</c:v>
                </c:pt>
                <c:pt idx="52">
                  <c:v>4.8751131692233107E-2</c:v>
                </c:pt>
                <c:pt idx="53">
                  <c:v>-0.42394678407179354</c:v>
                </c:pt>
                <c:pt idx="54">
                  <c:v>4.0879231697923846E-2</c:v>
                </c:pt>
                <c:pt idx="55">
                  <c:v>4.9047362073294742E-2</c:v>
                </c:pt>
                <c:pt idx="56">
                  <c:v>-5.019594469533617E-2</c:v>
                </c:pt>
                <c:pt idx="57">
                  <c:v>-0.14801352667323064</c:v>
                </c:pt>
                <c:pt idx="58">
                  <c:v>-9.6217447676498091E-2</c:v>
                </c:pt>
                <c:pt idx="59">
                  <c:v>-1.8015952207970032E-2</c:v>
                </c:pt>
                <c:pt idx="60">
                  <c:v>1.0202070652584103</c:v>
                </c:pt>
                <c:pt idx="61">
                  <c:v>-3.8690508997938244E-2</c:v>
                </c:pt>
                <c:pt idx="62">
                  <c:v>-9.4505617921909368E-2</c:v>
                </c:pt>
                <c:pt idx="63">
                  <c:v>4.2939390057935123E-2</c:v>
                </c:pt>
                <c:pt idx="64">
                  <c:v>8.2473883361452227E-2</c:v>
                </c:pt>
                <c:pt idx="65">
                  <c:v>-1.1109586894921697E-2</c:v>
                </c:pt>
                <c:pt idx="66">
                  <c:v>-0.14006314434263278</c:v>
                </c:pt>
                <c:pt idx="67">
                  <c:v>9.2109075948952679E-2</c:v>
                </c:pt>
                <c:pt idx="68">
                  <c:v>-4.6995639117804022E-2</c:v>
                </c:pt>
                <c:pt idx="69">
                  <c:v>2.1275401907066005E-2</c:v>
                </c:pt>
                <c:pt idx="70">
                  <c:v>-0.46627457709544307</c:v>
                </c:pt>
                <c:pt idx="71">
                  <c:v>0.14054944127308611</c:v>
                </c:pt>
                <c:pt idx="72">
                  <c:v>2.1960584274233863E-2</c:v>
                </c:pt>
                <c:pt idx="73">
                  <c:v>0.17388231354858696</c:v>
                </c:pt>
                <c:pt idx="74">
                  <c:v>-9.2303210420231485E-3</c:v>
                </c:pt>
                <c:pt idx="75">
                  <c:v>0.14996853706998059</c:v>
                </c:pt>
                <c:pt idx="76">
                  <c:v>3.1850312992747876E-2</c:v>
                </c:pt>
                <c:pt idx="77">
                  <c:v>0.87233982685769784</c:v>
                </c:pt>
                <c:pt idx="78">
                  <c:v>-0.14793895342886554</c:v>
                </c:pt>
                <c:pt idx="79">
                  <c:v>7.2942959217582981E-2</c:v>
                </c:pt>
                <c:pt idx="80">
                  <c:v>-5.6837532644808841E-2</c:v>
                </c:pt>
                <c:pt idx="81">
                  <c:v>-7.6538827195012704E-2</c:v>
                </c:pt>
                <c:pt idx="82">
                  <c:v>-5.1556850626484518E-2</c:v>
                </c:pt>
                <c:pt idx="83">
                  <c:v>7.068280972632901E-2</c:v>
                </c:pt>
                <c:pt idx="84">
                  <c:v>-4.9253701326889554E-2</c:v>
                </c:pt>
                <c:pt idx="85">
                  <c:v>8.267155931340886E-2</c:v>
                </c:pt>
                <c:pt idx="86">
                  <c:v>-0.53497129252622422</c:v>
                </c:pt>
                <c:pt idx="87">
                  <c:v>0.13736127433753009</c:v>
                </c:pt>
                <c:pt idx="88">
                  <c:v>2.0701126404354619E-2</c:v>
                </c:pt>
                <c:pt idx="89">
                  <c:v>-9.306149424507737E-2</c:v>
                </c:pt>
                <c:pt idx="90">
                  <c:v>-9.46773840710885E-2</c:v>
                </c:pt>
                <c:pt idx="91">
                  <c:v>6.0293457293017383E-2</c:v>
                </c:pt>
                <c:pt idx="92">
                  <c:v>-5.7303449393291017E-2</c:v>
                </c:pt>
                <c:pt idx="93">
                  <c:v>1.0656657324153227</c:v>
                </c:pt>
                <c:pt idx="94">
                  <c:v>-0.20426414390111858</c:v>
                </c:pt>
                <c:pt idx="95">
                  <c:v>-6.6934520025885735E-2</c:v>
                </c:pt>
                <c:pt idx="96">
                  <c:v>0.18501496110113713</c:v>
                </c:pt>
                <c:pt idx="97">
                  <c:v>0.14922199083466747</c:v>
                </c:pt>
                <c:pt idx="98">
                  <c:v>-5.7402254702145883E-2</c:v>
                </c:pt>
                <c:pt idx="99">
                  <c:v>8.1946286990884687E-2</c:v>
                </c:pt>
                <c:pt idx="100">
                  <c:v>0.56544473803340667</c:v>
                </c:pt>
                <c:pt idx="101">
                  <c:v>0.16165402428030418</c:v>
                </c:pt>
                <c:pt idx="102">
                  <c:v>-3.1587584771085031E-2</c:v>
                </c:pt>
                <c:pt idx="103">
                  <c:v>-3.0611356968823777E-4</c:v>
                </c:pt>
                <c:pt idx="104">
                  <c:v>3.9903763779018941E-2</c:v>
                </c:pt>
                <c:pt idx="105">
                  <c:v>-3.0035885633198478E-2</c:v>
                </c:pt>
                <c:pt idx="106">
                  <c:v>0.11648537803467307</c:v>
                </c:pt>
                <c:pt idx="107">
                  <c:v>-0.38690483590402214</c:v>
                </c:pt>
                <c:pt idx="108">
                  <c:v>-7.8703103693101739E-2</c:v>
                </c:pt>
                <c:pt idx="109">
                  <c:v>3.0036259982926472E-2</c:v>
                </c:pt>
                <c:pt idx="110">
                  <c:v>-0.13967029406360465</c:v>
                </c:pt>
                <c:pt idx="111">
                  <c:v>-0.16222114050726522</c:v>
                </c:pt>
                <c:pt idx="112">
                  <c:v>6.2916929318195036E-2</c:v>
                </c:pt>
                <c:pt idx="113">
                  <c:v>-5.8163292711358228E-2</c:v>
                </c:pt>
                <c:pt idx="114">
                  <c:v>7.3493350129709034E-2</c:v>
                </c:pt>
                <c:pt idx="115">
                  <c:v>2.3600726438755881E-2</c:v>
                </c:pt>
                <c:pt idx="116">
                  <c:v>-6.750862993794049E-2</c:v>
                </c:pt>
                <c:pt idx="117">
                  <c:v>-2.040821472079013E-2</c:v>
                </c:pt>
                <c:pt idx="118">
                  <c:v>-8.8199297954515754E-2</c:v>
                </c:pt>
                <c:pt idx="119">
                  <c:v>-1.5685873449249321E-3</c:v>
                </c:pt>
                <c:pt idx="120">
                  <c:v>-8.6084544765537951E-2</c:v>
                </c:pt>
                <c:pt idx="121">
                  <c:v>-4.7888842250930708E-2</c:v>
                </c:pt>
                <c:pt idx="122">
                  <c:v>5.030110358845441E-2</c:v>
                </c:pt>
                <c:pt idx="123">
                  <c:v>6.2225331093838321E-2</c:v>
                </c:pt>
                <c:pt idx="124">
                  <c:v>5.2631662751314368E-2</c:v>
                </c:pt>
                <c:pt idx="125">
                  <c:v>0.10303040441717126</c:v>
                </c:pt>
                <c:pt idx="126">
                  <c:v>6.4314761142194588E-2</c:v>
                </c:pt>
                <c:pt idx="127">
                  <c:v>-3.808489907213275E-4</c:v>
                </c:pt>
                <c:pt idx="128">
                  <c:v>0.13802425552968423</c:v>
                </c:pt>
                <c:pt idx="129">
                  <c:v>-9.5194386138206633E-2</c:v>
                </c:pt>
                <c:pt idx="130">
                  <c:v>6.0996746463022111E-2</c:v>
                </c:pt>
                <c:pt idx="131">
                  <c:v>-0.10499583351411135</c:v>
                </c:pt>
                <c:pt idx="132">
                  <c:v>-6.7884564093682043E-3</c:v>
                </c:pt>
                <c:pt idx="133">
                  <c:v>-0.12207205602369087</c:v>
                </c:pt>
                <c:pt idx="134">
                  <c:v>0.15003704647287197</c:v>
                </c:pt>
                <c:pt idx="135">
                  <c:v>-4.8715414015697567E-2</c:v>
                </c:pt>
                <c:pt idx="136">
                  <c:v>8.5867035803239844E-3</c:v>
                </c:pt>
                <c:pt idx="137">
                  <c:v>1.1012069955020243E-2</c:v>
                </c:pt>
                <c:pt idx="138">
                  <c:v>9.5919983195178471E-2</c:v>
                </c:pt>
                <c:pt idx="139">
                  <c:v>-8.7664341280365043E-2</c:v>
                </c:pt>
                <c:pt idx="140">
                  <c:v>-1.1325414179724769E-2</c:v>
                </c:pt>
                <c:pt idx="141">
                  <c:v>-8.3996786140808966E-2</c:v>
                </c:pt>
                <c:pt idx="142">
                  <c:v>-5.7429295590083362E-2</c:v>
                </c:pt>
                <c:pt idx="143">
                  <c:v>1.3929081297989754E-3</c:v>
                </c:pt>
                <c:pt idx="144">
                  <c:v>-2.9319611085045327E-2</c:v>
                </c:pt>
                <c:pt idx="145">
                  <c:v>9.4099022787118125E-2</c:v>
                </c:pt>
                <c:pt idx="146">
                  <c:v>3.1991867100849225E-2</c:v>
                </c:pt>
                <c:pt idx="147">
                  <c:v>0.14045409093362049</c:v>
                </c:pt>
                <c:pt idx="148">
                  <c:v>-9.5267434512274041E-2</c:v>
                </c:pt>
                <c:pt idx="149">
                  <c:v>0.12608664294970828</c:v>
                </c:pt>
                <c:pt idx="150">
                  <c:v>0.10356052207278021</c:v>
                </c:pt>
                <c:pt idx="151">
                  <c:v>-0.12319219560193007</c:v>
                </c:pt>
                <c:pt idx="152">
                  <c:v>-6.8363854398706181E-2</c:v>
                </c:pt>
                <c:pt idx="153">
                  <c:v>8.3015224738292037E-2</c:v>
                </c:pt>
                <c:pt idx="154">
                  <c:v>-5.9319416552465198E-2</c:v>
                </c:pt>
                <c:pt idx="155">
                  <c:v>0.1803841215113724</c:v>
                </c:pt>
                <c:pt idx="156">
                  <c:v>-5.8551754357687225E-2</c:v>
                </c:pt>
                <c:pt idx="157">
                  <c:v>-0.1037210854847157</c:v>
                </c:pt>
                <c:pt idx="158">
                  <c:v>8.4675173934962045E-2</c:v>
                </c:pt>
                <c:pt idx="159">
                  <c:v>1.0914606376010827E-2</c:v>
                </c:pt>
                <c:pt idx="160">
                  <c:v>8.786453090797286E-3</c:v>
                </c:pt>
                <c:pt idx="161">
                  <c:v>1.8907512904191792E-2</c:v>
                </c:pt>
                <c:pt idx="162">
                  <c:v>-0.11113157881144275</c:v>
                </c:pt>
                <c:pt idx="163">
                  <c:v>-2.9227939289827587E-2</c:v>
                </c:pt>
                <c:pt idx="164">
                  <c:v>0.10535381835640178</c:v>
                </c:pt>
                <c:pt idx="165">
                  <c:v>-3.0612460052788726E-2</c:v>
                </c:pt>
                <c:pt idx="166">
                  <c:v>2.9713781430229513E-2</c:v>
                </c:pt>
                <c:pt idx="167">
                  <c:v>-3.8095650777910106E-2</c:v>
                </c:pt>
                <c:pt idx="168">
                  <c:v>-5.6293200720880954E-2</c:v>
                </c:pt>
                <c:pt idx="169">
                  <c:v>1.1847403142917212E-2</c:v>
                </c:pt>
                <c:pt idx="170">
                  <c:v>-2.0201338783159994E-2</c:v>
                </c:pt>
                <c:pt idx="171">
                  <c:v>-8.5714112641505413E-2</c:v>
                </c:pt>
                <c:pt idx="172">
                  <c:v>5.2845667812594366E-2</c:v>
                </c:pt>
                <c:pt idx="173">
                  <c:v>7.9980163558943662E-3</c:v>
                </c:pt>
                <c:pt idx="174">
                  <c:v>4.1089359547503923E-2</c:v>
                </c:pt>
                <c:pt idx="175">
                  <c:v>6.1868978100542371E-2</c:v>
                </c:pt>
                <c:pt idx="176">
                  <c:v>0.11494911270569252</c:v>
                </c:pt>
                <c:pt idx="177">
                  <c:v>2.0188825160964097E-2</c:v>
                </c:pt>
                <c:pt idx="178">
                  <c:v>4.9472116926095211E-2</c:v>
                </c:pt>
                <c:pt idx="179">
                  <c:v>5.2721107588917349E-2</c:v>
                </c:pt>
                <c:pt idx="180">
                  <c:v>-2.5742636969883437E-2</c:v>
                </c:pt>
                <c:pt idx="181">
                  <c:v>-1.2990350767172476E-4</c:v>
                </c:pt>
                <c:pt idx="182">
                  <c:v>-8.7989362657882042E-3</c:v>
                </c:pt>
                <c:pt idx="183">
                  <c:v>6.7533513105622056E-4</c:v>
                </c:pt>
                <c:pt idx="184">
                  <c:v>3.2188045919904207E-2</c:v>
                </c:pt>
                <c:pt idx="185">
                  <c:v>8.4742372860435511E-2</c:v>
                </c:pt>
                <c:pt idx="186">
                  <c:v>9.2529574645995316E-2</c:v>
                </c:pt>
                <c:pt idx="187">
                  <c:v>0.11513432192936301</c:v>
                </c:pt>
                <c:pt idx="188">
                  <c:v>8.1737912064450136E-4</c:v>
                </c:pt>
                <c:pt idx="189">
                  <c:v>-0.59195909830169868</c:v>
                </c:pt>
                <c:pt idx="190">
                  <c:v>-9.4645522449875008E-2</c:v>
                </c:pt>
                <c:pt idx="191">
                  <c:v>4.8022317863873454E-2</c:v>
                </c:pt>
                <c:pt idx="192">
                  <c:v>3.8645054922947786E-4</c:v>
                </c:pt>
                <c:pt idx="193">
                  <c:v>-8.6889612823776385E-2</c:v>
                </c:pt>
                <c:pt idx="194">
                  <c:v>-0.13192459574277737</c:v>
                </c:pt>
                <c:pt idx="195">
                  <c:v>-9.0266927359072824E-3</c:v>
                </c:pt>
                <c:pt idx="196">
                  <c:v>1.2783695472773182</c:v>
                </c:pt>
                <c:pt idx="197">
                  <c:v>-1.0709258556743761E-2</c:v>
                </c:pt>
                <c:pt idx="198">
                  <c:v>-3.730591560322627E-2</c:v>
                </c:pt>
                <c:pt idx="199">
                  <c:v>-0.10415794523589839</c:v>
                </c:pt>
                <c:pt idx="200">
                  <c:v>-2.7380393138674131E-2</c:v>
                </c:pt>
                <c:pt idx="201">
                  <c:v>5.1084068867474519E-2</c:v>
                </c:pt>
                <c:pt idx="202">
                  <c:v>8.6768603846072434E-3</c:v>
                </c:pt>
                <c:pt idx="203">
                  <c:v>5.2115674848858706E-2</c:v>
                </c:pt>
                <c:pt idx="204">
                  <c:v>-8.9048033763017287E-4</c:v>
                </c:pt>
                <c:pt idx="205">
                  <c:v>8.2550620688114362E-2</c:v>
                </c:pt>
                <c:pt idx="206">
                  <c:v>-1.9731828856234923E-2</c:v>
                </c:pt>
                <c:pt idx="207">
                  <c:v>3.8726246750083293E-2</c:v>
                </c:pt>
                <c:pt idx="208">
                  <c:v>-1.2251521325334913E-4</c:v>
                </c:pt>
                <c:pt idx="209">
                  <c:v>-0.10479725582919641</c:v>
                </c:pt>
                <c:pt idx="210">
                  <c:v>-6.6915166081014887E-2</c:v>
                </c:pt>
                <c:pt idx="211">
                  <c:v>-0.1131429362930747</c:v>
                </c:pt>
                <c:pt idx="212">
                  <c:v>-0.12983617632590294</c:v>
                </c:pt>
                <c:pt idx="213">
                  <c:v>9.8902085477963197E-3</c:v>
                </c:pt>
                <c:pt idx="214">
                  <c:v>3.034072503699603E-2</c:v>
                </c:pt>
                <c:pt idx="215">
                  <c:v>-0.54353363205176897</c:v>
                </c:pt>
                <c:pt idx="216">
                  <c:v>0.11642771774342786</c:v>
                </c:pt>
                <c:pt idx="217">
                  <c:v>0.18355907610830524</c:v>
                </c:pt>
                <c:pt idx="218">
                  <c:v>0.12829034045226972</c:v>
                </c:pt>
                <c:pt idx="219">
                  <c:v>1.282411120364646E-4</c:v>
                </c:pt>
                <c:pt idx="220">
                  <c:v>8.9013287957289133E-3</c:v>
                </c:pt>
                <c:pt idx="221">
                  <c:v>-1.7757083979647148E-2</c:v>
                </c:pt>
                <c:pt idx="222">
                  <c:v>1.0047958049198824</c:v>
                </c:pt>
                <c:pt idx="223">
                  <c:v>-2.9654919022056192E-2</c:v>
                </c:pt>
                <c:pt idx="224">
                  <c:v>-8.4136934900688187E-3</c:v>
                </c:pt>
                <c:pt idx="225">
                  <c:v>2.1192888138839239E-2</c:v>
                </c:pt>
                <c:pt idx="226">
                  <c:v>7.2482342701778446E-2</c:v>
                </c:pt>
                <c:pt idx="227">
                  <c:v>5.2222706978747313E-2</c:v>
                </c:pt>
                <c:pt idx="228">
                  <c:v>-5.0184499692650153E-2</c:v>
                </c:pt>
                <c:pt idx="229">
                  <c:v>0.15084106110314699</c:v>
                </c:pt>
                <c:pt idx="230">
                  <c:v>-3.7842943679128327E-2</c:v>
                </c:pt>
                <c:pt idx="231">
                  <c:v>-0.13070798323030053</c:v>
                </c:pt>
                <c:pt idx="232">
                  <c:v>7.2577383428818587E-2</c:v>
                </c:pt>
                <c:pt idx="233">
                  <c:v>-3.0091209481699188E-2</c:v>
                </c:pt>
                <c:pt idx="234">
                  <c:v>-0.11223955456262158</c:v>
                </c:pt>
                <c:pt idx="235">
                  <c:v>-2.8989335768633939E-2</c:v>
                </c:pt>
                <c:pt idx="236">
                  <c:v>-3.0314011898338933E-2</c:v>
                </c:pt>
                <c:pt idx="237">
                  <c:v>3.9555395003414651E-2</c:v>
                </c:pt>
                <c:pt idx="238">
                  <c:v>-6.048916245671776E-2</c:v>
                </c:pt>
                <c:pt idx="239">
                  <c:v>-9.575492033928612E-2</c:v>
                </c:pt>
                <c:pt idx="240">
                  <c:v>1.1079153928673646E-2</c:v>
                </c:pt>
                <c:pt idx="241">
                  <c:v>7.2248309081100803E-2</c:v>
                </c:pt>
                <c:pt idx="242">
                  <c:v>-0.12391018917833363</c:v>
                </c:pt>
                <c:pt idx="243">
                  <c:v>1.1614961360688625E-2</c:v>
                </c:pt>
                <c:pt idx="244">
                  <c:v>0.11630134678243675</c:v>
                </c:pt>
                <c:pt idx="245">
                  <c:v>2.2230491269751518E-2</c:v>
                </c:pt>
                <c:pt idx="246">
                  <c:v>9.7337970480873004E-3</c:v>
                </c:pt>
                <c:pt idx="247">
                  <c:v>9.0232202419324725E-3</c:v>
                </c:pt>
                <c:pt idx="248">
                  <c:v>7.9921670952536328E-3</c:v>
                </c:pt>
                <c:pt idx="249">
                  <c:v>-0.51246522327334754</c:v>
                </c:pt>
                <c:pt idx="250">
                  <c:v>1.9301475412422109E-2</c:v>
                </c:pt>
                <c:pt idx="251">
                  <c:v>-0.1386259606732676</c:v>
                </c:pt>
                <c:pt idx="252">
                  <c:v>0.1490642303386287</c:v>
                </c:pt>
                <c:pt idx="253">
                  <c:v>-6.0051581152846811E-2</c:v>
                </c:pt>
                <c:pt idx="254">
                  <c:v>-5.8118700610633511E-2</c:v>
                </c:pt>
                <c:pt idx="255">
                  <c:v>-2.7094564633703744E-2</c:v>
                </c:pt>
                <c:pt idx="256">
                  <c:v>1.1368590113895878</c:v>
                </c:pt>
                <c:pt idx="257">
                  <c:v>2.9120939913092947E-2</c:v>
                </c:pt>
                <c:pt idx="258">
                  <c:v>3.9562903178103515E-2</c:v>
                </c:pt>
                <c:pt idx="259">
                  <c:v>1.9145493840471151E-3</c:v>
                </c:pt>
                <c:pt idx="260">
                  <c:v>0.18644887986219594</c:v>
                </c:pt>
                <c:pt idx="261">
                  <c:v>1.0841668673604143E-2</c:v>
                </c:pt>
                <c:pt idx="262">
                  <c:v>-1.0483275344697396E-2</c:v>
                </c:pt>
                <c:pt idx="263">
                  <c:v>7.4326534989770598E-2</c:v>
                </c:pt>
                <c:pt idx="264">
                  <c:v>-0.11191867301316905</c:v>
                </c:pt>
                <c:pt idx="265">
                  <c:v>-2.7840014980976324E-2</c:v>
                </c:pt>
                <c:pt idx="266">
                  <c:v>-0.12234217065560604</c:v>
                </c:pt>
                <c:pt idx="267">
                  <c:v>-0.18866770670729816</c:v>
                </c:pt>
                <c:pt idx="268">
                  <c:v>3.0204094001616832E-2</c:v>
                </c:pt>
                <c:pt idx="269">
                  <c:v>-6.835710938419326E-2</c:v>
                </c:pt>
                <c:pt idx="270">
                  <c:v>-9.2741097247820425E-3</c:v>
                </c:pt>
                <c:pt idx="271">
                  <c:v>6.3022897668794764E-2</c:v>
                </c:pt>
                <c:pt idx="272">
                  <c:v>0.12621014308084444</c:v>
                </c:pt>
                <c:pt idx="273">
                  <c:v>6.077359956079853E-2</c:v>
                </c:pt>
                <c:pt idx="274">
                  <c:v>0.27002486365627365</c:v>
                </c:pt>
                <c:pt idx="275">
                  <c:v>-0.14034239487284683</c:v>
                </c:pt>
                <c:pt idx="276">
                  <c:v>8.443873126744883E-2</c:v>
                </c:pt>
                <c:pt idx="277">
                  <c:v>1.824321460587619E-2</c:v>
                </c:pt>
                <c:pt idx="278">
                  <c:v>-1.1775966432756246E-2</c:v>
                </c:pt>
                <c:pt idx="279">
                  <c:v>-0.17324037076778254</c:v>
                </c:pt>
                <c:pt idx="280">
                  <c:v>-9.557094157605317E-2</c:v>
                </c:pt>
                <c:pt idx="281">
                  <c:v>-6.7221653766484812E-2</c:v>
                </c:pt>
                <c:pt idx="282">
                  <c:v>1.9790133004043975E-2</c:v>
                </c:pt>
                <c:pt idx="283">
                  <c:v>9.4032957054515309E-2</c:v>
                </c:pt>
                <c:pt idx="284">
                  <c:v>1.1740599986385547E-2</c:v>
                </c:pt>
                <c:pt idx="285">
                  <c:v>2.0011698673675582E-2</c:v>
                </c:pt>
                <c:pt idx="286">
                  <c:v>0.21035794983323086</c:v>
                </c:pt>
                <c:pt idx="287">
                  <c:v>0.21066231862763574</c:v>
                </c:pt>
                <c:pt idx="288">
                  <c:v>-3.8095234455086113E-2</c:v>
                </c:pt>
                <c:pt idx="289">
                  <c:v>0.15084054746076969</c:v>
                </c:pt>
                <c:pt idx="290">
                  <c:v>-0.13050517372885584</c:v>
                </c:pt>
                <c:pt idx="291">
                  <c:v>-2.0522190478220792E-2</c:v>
                </c:pt>
                <c:pt idx="292">
                  <c:v>-4.7898905788276158E-2</c:v>
                </c:pt>
                <c:pt idx="293">
                  <c:v>-9.5463647951307462E-2</c:v>
                </c:pt>
                <c:pt idx="294">
                  <c:v>-0.14845985603752898</c:v>
                </c:pt>
                <c:pt idx="295">
                  <c:v>4.9563101571539425E-2</c:v>
                </c:pt>
                <c:pt idx="296">
                  <c:v>-0.16514598922513912</c:v>
                </c:pt>
                <c:pt idx="297">
                  <c:v>9.2949441541099409E-2</c:v>
                </c:pt>
                <c:pt idx="298">
                  <c:v>-4.9889370600798899E-2</c:v>
                </c:pt>
                <c:pt idx="299">
                  <c:v>-3.8632880455784169E-2</c:v>
                </c:pt>
                <c:pt idx="300">
                  <c:v>-0.13272610594787992</c:v>
                </c:pt>
                <c:pt idx="301">
                  <c:v>0.14058576428391034</c:v>
                </c:pt>
                <c:pt idx="302">
                  <c:v>-0.15543983474545175</c:v>
                </c:pt>
                <c:pt idx="303">
                  <c:v>0.11760414033937483</c:v>
                </c:pt>
                <c:pt idx="304">
                  <c:v>-3.0024016065268277E-2</c:v>
                </c:pt>
                <c:pt idx="305">
                  <c:v>0.17595846284092165</c:v>
                </c:pt>
                <c:pt idx="306">
                  <c:v>-4.0893951308222043E-2</c:v>
                </c:pt>
                <c:pt idx="307">
                  <c:v>0.15184914843385378</c:v>
                </c:pt>
                <c:pt idx="308">
                  <c:v>-1.2294868742359966E-2</c:v>
                </c:pt>
                <c:pt idx="309">
                  <c:v>0.17160385385363841</c:v>
                </c:pt>
                <c:pt idx="310">
                  <c:v>0.11609911089315084</c:v>
                </c:pt>
                <c:pt idx="311">
                  <c:v>4.2080679274687949E-2</c:v>
                </c:pt>
                <c:pt idx="312">
                  <c:v>-0.18323809520645018</c:v>
                </c:pt>
                <c:pt idx="313">
                  <c:v>-0.53933524904808428</c:v>
                </c:pt>
                <c:pt idx="314">
                  <c:v>0.10417685896933171</c:v>
                </c:pt>
                <c:pt idx="315">
                  <c:v>-5.6484303590193408E-2</c:v>
                </c:pt>
                <c:pt idx="316">
                  <c:v>-5.5141409677109565E-2</c:v>
                </c:pt>
                <c:pt idx="317">
                  <c:v>-0.11413731364380297</c:v>
                </c:pt>
                <c:pt idx="318">
                  <c:v>9.1826306587758255E-2</c:v>
                </c:pt>
                <c:pt idx="319">
                  <c:v>8.5424964342455612E-2</c:v>
                </c:pt>
                <c:pt idx="320">
                  <c:v>1.2404609829743283</c:v>
                </c:pt>
                <c:pt idx="321">
                  <c:v>-3.7037498881522302E-2</c:v>
                </c:pt>
                <c:pt idx="322">
                  <c:v>6.1530869494502038E-2</c:v>
                </c:pt>
                <c:pt idx="323">
                  <c:v>-1.2876429342059903E-2</c:v>
                </c:pt>
                <c:pt idx="324">
                  <c:v>-9.2762280506242245E-3</c:v>
                </c:pt>
                <c:pt idx="325">
                  <c:v>-5.6304066449077927E-2</c:v>
                </c:pt>
                <c:pt idx="326">
                  <c:v>2.9261643718434538E-2</c:v>
                </c:pt>
                <c:pt idx="327">
                  <c:v>0.19586457141979285</c:v>
                </c:pt>
                <c:pt idx="328">
                  <c:v>-1.0577041867413484E-2</c:v>
                </c:pt>
                <c:pt idx="329">
                  <c:v>2.9839310724341761E-2</c:v>
                </c:pt>
                <c:pt idx="330">
                  <c:v>1.0993685157453914E-2</c:v>
                </c:pt>
                <c:pt idx="331">
                  <c:v>0.10576126944543618</c:v>
                </c:pt>
                <c:pt idx="332">
                  <c:v>9.7796811497079528E-3</c:v>
                </c:pt>
                <c:pt idx="333">
                  <c:v>3.2602745358070839E-2</c:v>
                </c:pt>
                <c:pt idx="334">
                  <c:v>-0.12903470660769212</c:v>
                </c:pt>
                <c:pt idx="335">
                  <c:v>-9.5505540022857272E-2</c:v>
                </c:pt>
                <c:pt idx="336">
                  <c:v>-6.5906180667517744E-2</c:v>
                </c:pt>
                <c:pt idx="337">
                  <c:v>-7.6145772394388356E-2</c:v>
                </c:pt>
                <c:pt idx="338">
                  <c:v>1.0913163478365462E-3</c:v>
                </c:pt>
                <c:pt idx="339">
                  <c:v>-9.5656311802413296E-2</c:v>
                </c:pt>
                <c:pt idx="340">
                  <c:v>2.8854477169268922E-2</c:v>
                </c:pt>
                <c:pt idx="341">
                  <c:v>-0.13360031512605031</c:v>
                </c:pt>
                <c:pt idx="342">
                  <c:v>0.12890665337088447</c:v>
                </c:pt>
                <c:pt idx="343">
                  <c:v>-8.7909009173535724E-2</c:v>
                </c:pt>
                <c:pt idx="344">
                  <c:v>4.0318275564798389E-2</c:v>
                </c:pt>
                <c:pt idx="345">
                  <c:v>-8.5762654837664987E-2</c:v>
                </c:pt>
                <c:pt idx="346">
                  <c:v>-3.1082865026457518E-2</c:v>
                </c:pt>
                <c:pt idx="347">
                  <c:v>-0.16588672574431385</c:v>
                </c:pt>
                <c:pt idx="348">
                  <c:v>0.21029166080314066</c:v>
                </c:pt>
                <c:pt idx="349">
                  <c:v>-0.10599042774802347</c:v>
                </c:pt>
                <c:pt idx="350">
                  <c:v>0.17607161132846216</c:v>
                </c:pt>
                <c:pt idx="351">
                  <c:v>6.2689336322857558E-2</c:v>
                </c:pt>
                <c:pt idx="352">
                  <c:v>9.1748987542926042E-2</c:v>
                </c:pt>
                <c:pt idx="353">
                  <c:v>5.3033153630440921E-2</c:v>
                </c:pt>
                <c:pt idx="354">
                  <c:v>0.2003332689885069</c:v>
                </c:pt>
                <c:pt idx="355">
                  <c:v>-5.8039291353914724E-2</c:v>
                </c:pt>
                <c:pt idx="356">
                  <c:v>-4.8916880802986507E-2</c:v>
                </c:pt>
                <c:pt idx="357">
                  <c:v>-5.0417495501231424E-2</c:v>
                </c:pt>
                <c:pt idx="358">
                  <c:v>-3.0412231062971751E-2</c:v>
                </c:pt>
              </c:numCache>
            </c:numRef>
          </c:xVal>
          <c:yVal>
            <c:numRef>
              <c:f>Charts!$B$98:$B$456</c:f>
              <c:numCache>
                <c:formatCode>0%</c:formatCode>
                <c:ptCount val="359"/>
                <c:pt idx="0">
                  <c:v>3.5239395845820809E-9</c:v>
                </c:pt>
                <c:pt idx="1">
                  <c:v>-4.8076781212392117E-2</c:v>
                </c:pt>
                <c:pt idx="2">
                  <c:v>-2.9126228779561947E-2</c:v>
                </c:pt>
                <c:pt idx="3">
                  <c:v>9.3749970968704188E-2</c:v>
                </c:pt>
                <c:pt idx="4">
                  <c:v>-2.9702953877586147E-2</c:v>
                </c:pt>
                <c:pt idx="5">
                  <c:v>-4.9504949548772381E-2</c:v>
                </c:pt>
                <c:pt idx="6">
                  <c:v>-6.8627547575221826E-2</c:v>
                </c:pt>
                <c:pt idx="7">
                  <c:v>3.1579060124122371E-2</c:v>
                </c:pt>
                <c:pt idx="8">
                  <c:v>-9.5238168666715861E-3</c:v>
                </c:pt>
                <c:pt idx="9">
                  <c:v>1.9801925404960841E-2</c:v>
                </c:pt>
                <c:pt idx="10">
                  <c:v>-7.6923074493690957E-2</c:v>
                </c:pt>
                <c:pt idx="11">
                  <c:v>4.1237089666668059E-2</c:v>
                </c:pt>
                <c:pt idx="12">
                  <c:v>2.0201999313063768E-2</c:v>
                </c:pt>
                <c:pt idx="13">
                  <c:v>-1.9230681909352731E-2</c:v>
                </c:pt>
                <c:pt idx="14">
                  <c:v>-8.6538568001757965E-2</c:v>
                </c:pt>
                <c:pt idx="15">
                  <c:v>3.960385147120693E-2</c:v>
                </c:pt>
                <c:pt idx="16">
                  <c:v>6.31580482162728E-2</c:v>
                </c:pt>
                <c:pt idx="17">
                  <c:v>6.1224561359410234E-2</c:v>
                </c:pt>
                <c:pt idx="18">
                  <c:v>-3.9603883958245434E-2</c:v>
                </c:pt>
                <c:pt idx="19">
                  <c:v>-1.9801991586020806E-2</c:v>
                </c:pt>
                <c:pt idx="20">
                  <c:v>5.0505090481275161E-2</c:v>
                </c:pt>
                <c:pt idx="21">
                  <c:v>1.2127658908108403</c:v>
                </c:pt>
                <c:pt idx="22">
                  <c:v>2.0201961083404996E-2</c:v>
                </c:pt>
                <c:pt idx="23">
                  <c:v>-6.8627482282342056E-2</c:v>
                </c:pt>
                <c:pt idx="24">
                  <c:v>0</c:v>
                </c:pt>
                <c:pt idx="25">
                  <c:v>2.0202015866200407E-2</c:v>
                </c:pt>
                <c:pt idx="26">
                  <c:v>-1.9417507856958283E-2</c:v>
                </c:pt>
                <c:pt idx="27">
                  <c:v>4.2105283982661668E-2</c:v>
                </c:pt>
                <c:pt idx="28">
                  <c:v>-0.5523809037224372</c:v>
                </c:pt>
                <c:pt idx="29">
                  <c:v>-4.8076900834756131E-2</c:v>
                </c:pt>
                <c:pt idx="30">
                  <c:v>3.0302988900947403E-2</c:v>
                </c:pt>
                <c:pt idx="31">
                  <c:v>3.1578734576871659E-2</c:v>
                </c:pt>
                <c:pt idx="32">
                  <c:v>-3.5154062216768978E-8</c:v>
                </c:pt>
                <c:pt idx="33">
                  <c:v>6.9808424152384418E-8</c:v>
                </c:pt>
                <c:pt idx="34">
                  <c:v>-1.186291302968101E-7</c:v>
                </c:pt>
                <c:pt idx="35">
                  <c:v>2.941177219109159E-2</c:v>
                </c:pt>
                <c:pt idx="36">
                  <c:v>2.9703039858398839E-2</c:v>
                </c:pt>
                <c:pt idx="37">
                  <c:v>2.0618554959398017E-2</c:v>
                </c:pt>
                <c:pt idx="38">
                  <c:v>-6.8627322548156622E-2</c:v>
                </c:pt>
                <c:pt idx="39">
                  <c:v>-2.9411798121602661E-2</c:v>
                </c:pt>
                <c:pt idx="40">
                  <c:v>-9.6153737687981744E-3</c:v>
                </c:pt>
                <c:pt idx="41">
                  <c:v>-7.7669938068985034E-2</c:v>
                </c:pt>
                <c:pt idx="42">
                  <c:v>-9.7088544585984815E-3</c:v>
                </c:pt>
                <c:pt idx="43">
                  <c:v>3.0612238935885383E-2</c:v>
                </c:pt>
                <c:pt idx="44">
                  <c:v>1.0416578330082471E-2</c:v>
                </c:pt>
                <c:pt idx="45">
                  <c:v>-9.7087736517568191E-3</c:v>
                </c:pt>
                <c:pt idx="46">
                  <c:v>2.0000053170004417E-2</c:v>
                </c:pt>
                <c:pt idx="47">
                  <c:v>8.3333249954660626E-2</c:v>
                </c:pt>
                <c:pt idx="48">
                  <c:v>7.2916826845861538E-2</c:v>
                </c:pt>
                <c:pt idx="49">
                  <c:v>5.1020524265571021E-2</c:v>
                </c:pt>
                <c:pt idx="50">
                  <c:v>-3.9215639521830714E-2</c:v>
                </c:pt>
                <c:pt idx="51">
                  <c:v>-5.8823427447840526E-2</c:v>
                </c:pt>
                <c:pt idx="52">
                  <c:v>-9.6153523272434205E-3</c:v>
                </c:pt>
                <c:pt idx="53">
                  <c:v>-2.5500001443745646E-8</c:v>
                </c:pt>
                <c:pt idx="54">
                  <c:v>-1.0309248673866733E-2</c:v>
                </c:pt>
                <c:pt idx="55">
                  <c:v>-8.5714310101731361E-2</c:v>
                </c:pt>
                <c:pt idx="56">
                  <c:v>1.030913971321179E-2</c:v>
                </c:pt>
                <c:pt idx="57">
                  <c:v>4.0816396971239177E-2</c:v>
                </c:pt>
                <c:pt idx="58">
                  <c:v>7.3684137664872917E-2</c:v>
                </c:pt>
                <c:pt idx="59">
                  <c:v>-9.5237813991888576E-3</c:v>
                </c:pt>
                <c:pt idx="60">
                  <c:v>1.0100988246096509E-2</c:v>
                </c:pt>
                <c:pt idx="61">
                  <c:v>-6.73077026453619E-2</c:v>
                </c:pt>
                <c:pt idx="62">
                  <c:v>9.3749924626825853E-2</c:v>
                </c:pt>
                <c:pt idx="63">
                  <c:v>-3.9603921645920193E-2</c:v>
                </c:pt>
                <c:pt idx="64">
                  <c:v>-6.6666706632110717E-2</c:v>
                </c:pt>
                <c:pt idx="65">
                  <c:v>7.385850286922846E-8</c:v>
                </c:pt>
                <c:pt idx="66">
                  <c:v>0.10526315588482871</c:v>
                </c:pt>
                <c:pt idx="67">
                  <c:v>-4.8076896430144567E-2</c:v>
                </c:pt>
                <c:pt idx="68">
                  <c:v>7.2164941422161455E-2</c:v>
                </c:pt>
                <c:pt idx="69">
                  <c:v>1.1860512350025942E-8</c:v>
                </c:pt>
                <c:pt idx="70">
                  <c:v>-3.8095157096012078E-2</c:v>
                </c:pt>
                <c:pt idx="71">
                  <c:v>2.941167005671419E-2</c:v>
                </c:pt>
                <c:pt idx="72">
                  <c:v>-5.0000116211724066E-2</c:v>
                </c:pt>
                <c:pt idx="73">
                  <c:v>-9.523808991142968E-2</c:v>
                </c:pt>
                <c:pt idx="74">
                  <c:v>9.7087431800000346E-3</c:v>
                </c:pt>
                <c:pt idx="75">
                  <c:v>-2.0201932898620933E-2</c:v>
                </c:pt>
                <c:pt idx="76">
                  <c:v>-3.0303128826454806E-2</c:v>
                </c:pt>
                <c:pt idx="77">
                  <c:v>7.1428504783559665E-2</c:v>
                </c:pt>
                <c:pt idx="78">
                  <c:v>2.0000057440235697E-2</c:v>
                </c:pt>
                <c:pt idx="79">
                  <c:v>2.040834051568674E-2</c:v>
                </c:pt>
                <c:pt idx="80">
                  <c:v>3.9603957971571901E-2</c:v>
                </c:pt>
                <c:pt idx="81">
                  <c:v>-1.9047682858168269E-2</c:v>
                </c:pt>
                <c:pt idx="82">
                  <c:v>3.1249901929032209E-2</c:v>
                </c:pt>
                <c:pt idx="83">
                  <c:v>-3.8834810240205409E-2</c:v>
                </c:pt>
                <c:pt idx="84">
                  <c:v>-1.9999922872681597E-2</c:v>
                </c:pt>
                <c:pt idx="85">
                  <c:v>1.0100885834918971E-2</c:v>
                </c:pt>
                <c:pt idx="86">
                  <c:v>-6.6666694364975521E-2</c:v>
                </c:pt>
                <c:pt idx="87">
                  <c:v>-3.8095216240782936E-2</c:v>
                </c:pt>
                <c:pt idx="88">
                  <c:v>2.9411862941186362E-2</c:v>
                </c:pt>
                <c:pt idx="89">
                  <c:v>7.3088971763723976E-8</c:v>
                </c:pt>
                <c:pt idx="90">
                  <c:v>-1.1937628086045038E-7</c:v>
                </c:pt>
                <c:pt idx="91">
                  <c:v>-2.9126332640235453E-2</c:v>
                </c:pt>
                <c:pt idx="92">
                  <c:v>-9.9998350385120949E-3</c:v>
                </c:pt>
                <c:pt idx="93">
                  <c:v>6.0606025721516632E-2</c:v>
                </c:pt>
                <c:pt idx="94">
                  <c:v>7.142859185751349E-2</c:v>
                </c:pt>
                <c:pt idx="95">
                  <c:v>9.9009436035657483E-3</c:v>
                </c:pt>
                <c:pt idx="96">
                  <c:v>-4.0000033320002015E-2</c:v>
                </c:pt>
                <c:pt idx="97">
                  <c:v>-9.6153488981320923E-3</c:v>
                </c:pt>
                <c:pt idx="98">
                  <c:v>-9.6152518030205858E-3</c:v>
                </c:pt>
                <c:pt idx="99">
                  <c:v>3.0927769213005663E-2</c:v>
                </c:pt>
                <c:pt idx="100">
                  <c:v>4.2105274819763672E-2</c:v>
                </c:pt>
                <c:pt idx="101">
                  <c:v>-2.0000038861250458E-2</c:v>
                </c:pt>
                <c:pt idx="102">
                  <c:v>-1.941746037162273E-2</c:v>
                </c:pt>
                <c:pt idx="103">
                  <c:v>-2.9126249165803419E-2</c:v>
                </c:pt>
                <c:pt idx="104">
                  <c:v>9.7087658813352906E-3</c:v>
                </c:pt>
                <c:pt idx="105">
                  <c:v>9.4736872622654955E-2</c:v>
                </c:pt>
                <c:pt idx="106">
                  <c:v>-7.6190424558734593E-2</c:v>
                </c:pt>
                <c:pt idx="107">
                  <c:v>-4.9999991229302765E-2</c:v>
                </c:pt>
                <c:pt idx="108">
                  <c:v>-3.8461565173546375E-2</c:v>
                </c:pt>
                <c:pt idx="109">
                  <c:v>1.9802016486524687E-2</c:v>
                </c:pt>
                <c:pt idx="110">
                  <c:v>8.4210566295270572E-2</c:v>
                </c:pt>
                <c:pt idx="111">
                  <c:v>1.980190144822358E-2</c:v>
                </c:pt>
                <c:pt idx="112">
                  <c:v>-5.9406004101729359E-2</c:v>
                </c:pt>
                <c:pt idx="113">
                  <c:v>8.2474220931513242E-2</c:v>
                </c:pt>
                <c:pt idx="114">
                  <c:v>-3.8461633684388818E-2</c:v>
                </c:pt>
                <c:pt idx="115">
                  <c:v>2.9702881944341675E-2</c:v>
                </c:pt>
                <c:pt idx="116">
                  <c:v>-1.9417477023889518E-2</c:v>
                </c:pt>
                <c:pt idx="117">
                  <c:v>-1.0416692990422138E-2</c:v>
                </c:pt>
                <c:pt idx="118">
                  <c:v>6.3157960043302985E-2</c:v>
                </c:pt>
                <c:pt idx="119">
                  <c:v>-3.8095199014950176E-2</c:v>
                </c:pt>
                <c:pt idx="120">
                  <c:v>-3.9603953517735602E-2</c:v>
                </c:pt>
                <c:pt idx="121">
                  <c:v>7.2164987035573169E-2</c:v>
                </c:pt>
                <c:pt idx="122">
                  <c:v>2.0202085968571648E-2</c:v>
                </c:pt>
                <c:pt idx="123">
                  <c:v>-1.9047638739230766E-2</c:v>
                </c:pt>
                <c:pt idx="124">
                  <c:v>-3.9999989200121377E-2</c:v>
                </c:pt>
                <c:pt idx="125">
                  <c:v>-8.6538512554217628E-2</c:v>
                </c:pt>
                <c:pt idx="126">
                  <c:v>4.9999986908445759E-2</c:v>
                </c:pt>
                <c:pt idx="127">
                  <c:v>9.9999114159654567E-3</c:v>
                </c:pt>
                <c:pt idx="128">
                  <c:v>-5.8252378859563247E-2</c:v>
                </c:pt>
                <c:pt idx="129">
                  <c:v>-3.8834980589866119E-2</c:v>
                </c:pt>
                <c:pt idx="130">
                  <c:v>6.0605992800733421E-2</c:v>
                </c:pt>
                <c:pt idx="131">
                  <c:v>5.2631605757722077E-2</c:v>
                </c:pt>
                <c:pt idx="132">
                  <c:v>6.1224633175618992E-2</c:v>
                </c:pt>
                <c:pt idx="133">
                  <c:v>3.0927803950875798E-2</c:v>
                </c:pt>
                <c:pt idx="134">
                  <c:v>-2.9126241095072669E-2</c:v>
                </c:pt>
                <c:pt idx="135">
                  <c:v>1.9801963445450266E-2</c:v>
                </c:pt>
                <c:pt idx="136">
                  <c:v>8.4210516621862075E-2</c:v>
                </c:pt>
                <c:pt idx="137">
                  <c:v>-1.0000004652365835E-2</c:v>
                </c:pt>
                <c:pt idx="138">
                  <c:v>-4.0404081635985301E-2</c:v>
                </c:pt>
                <c:pt idx="139">
                  <c:v>2.0833364474493576E-2</c:v>
                </c:pt>
                <c:pt idx="140">
                  <c:v>-5.6661204617114436E-8</c:v>
                </c:pt>
                <c:pt idx="141">
                  <c:v>9.8040221804835959E-3</c:v>
                </c:pt>
                <c:pt idx="142">
                  <c:v>-7.254656486654909E-8</c:v>
                </c:pt>
                <c:pt idx="143">
                  <c:v>-1.0416639502165093E-2</c:v>
                </c:pt>
                <c:pt idx="144">
                  <c:v>-3.8461512376668283E-2</c:v>
                </c:pt>
                <c:pt idx="145">
                  <c:v>-9.999988614392108E-3</c:v>
                </c:pt>
                <c:pt idx="146">
                  <c:v>-4.0000017952393829E-2</c:v>
                </c:pt>
                <c:pt idx="147">
                  <c:v>-5.8252395736066442E-2</c:v>
                </c:pt>
                <c:pt idx="148">
                  <c:v>3.030288194835995E-2</c:v>
                </c:pt>
                <c:pt idx="149">
                  <c:v>-2.8846083620664431E-2</c:v>
                </c:pt>
                <c:pt idx="150">
                  <c:v>-7.6923111993314031E-2</c:v>
                </c:pt>
                <c:pt idx="151">
                  <c:v>8.3333308754315327E-2</c:v>
                </c:pt>
                <c:pt idx="152">
                  <c:v>-3.8461518158602881E-2</c:v>
                </c:pt>
                <c:pt idx="153">
                  <c:v>3.0927769213005663E-2</c:v>
                </c:pt>
                <c:pt idx="154">
                  <c:v>0</c:v>
                </c:pt>
                <c:pt idx="155">
                  <c:v>-5.7142723110930271E-2</c:v>
                </c:pt>
                <c:pt idx="156">
                  <c:v>2.9702929789497734E-2</c:v>
                </c:pt>
                <c:pt idx="157">
                  <c:v>6.6649816998776146E-8</c:v>
                </c:pt>
                <c:pt idx="158">
                  <c:v>1.052633311988127E-2</c:v>
                </c:pt>
                <c:pt idx="159">
                  <c:v>8.3333297583332522E-2</c:v>
                </c:pt>
                <c:pt idx="160">
                  <c:v>-7.6190401965354759E-2</c:v>
                </c:pt>
                <c:pt idx="161">
                  <c:v>-1.9047562638857984E-2</c:v>
                </c:pt>
                <c:pt idx="162">
                  <c:v>0.10526316990331264</c:v>
                </c:pt>
                <c:pt idx="163">
                  <c:v>2.0202207484633083E-2</c:v>
                </c:pt>
                <c:pt idx="164">
                  <c:v>7.2164911301358048E-2</c:v>
                </c:pt>
                <c:pt idx="165">
                  <c:v>-4.0404056612060146E-2</c:v>
                </c:pt>
                <c:pt idx="166">
                  <c:v>-1.030918401827674E-2</c:v>
                </c:pt>
                <c:pt idx="167">
                  <c:v>0.10526316858245233</c:v>
                </c:pt>
                <c:pt idx="168">
                  <c:v>4.9999950567019891E-2</c:v>
                </c:pt>
                <c:pt idx="169">
                  <c:v>-7.7669947000708062E-2</c:v>
                </c:pt>
                <c:pt idx="170">
                  <c:v>-3.883511415763552E-2</c:v>
                </c:pt>
                <c:pt idx="171">
                  <c:v>-3.960389528908248E-2</c:v>
                </c:pt>
                <c:pt idx="172">
                  <c:v>-2.9411686941168691E-2</c:v>
                </c:pt>
                <c:pt idx="173">
                  <c:v>2.1052528910918911E-2</c:v>
                </c:pt>
                <c:pt idx="174">
                  <c:v>-2.0618625519236877E-2</c:v>
                </c:pt>
                <c:pt idx="175">
                  <c:v>4.1666598171696823E-2</c:v>
                </c:pt>
                <c:pt idx="176">
                  <c:v>-1.9047554399575506E-2</c:v>
                </c:pt>
                <c:pt idx="177">
                  <c:v>0</c:v>
                </c:pt>
                <c:pt idx="178">
                  <c:v>6.3157931536669931E-2</c:v>
                </c:pt>
                <c:pt idx="179">
                  <c:v>3.0302947753900966E-2</c:v>
                </c:pt>
                <c:pt idx="180">
                  <c:v>-4.9999983734808739E-2</c:v>
                </c:pt>
                <c:pt idx="181">
                  <c:v>-2.020197093419962E-2</c:v>
                </c:pt>
                <c:pt idx="182">
                  <c:v>-3.0302926551784903E-2</c:v>
                </c:pt>
                <c:pt idx="183">
                  <c:v>2.9411755411675955E-2</c:v>
                </c:pt>
                <c:pt idx="184">
                  <c:v>4.0404024131684535E-2</c:v>
                </c:pt>
                <c:pt idx="185">
                  <c:v>-4.0404225803631899E-2</c:v>
                </c:pt>
                <c:pt idx="186">
                  <c:v>-5.7142871575510235E-2</c:v>
                </c:pt>
                <c:pt idx="187">
                  <c:v>-1.9607854789165158E-2</c:v>
                </c:pt>
                <c:pt idx="188">
                  <c:v>-4.8076990254217078E-2</c:v>
                </c:pt>
                <c:pt idx="189">
                  <c:v>1.475000038660311</c:v>
                </c:pt>
                <c:pt idx="190">
                  <c:v>4.0816366815843663E-2</c:v>
                </c:pt>
                <c:pt idx="191">
                  <c:v>-4.8076880083743223E-2</c:v>
                </c:pt>
                <c:pt idx="192">
                  <c:v>-4.8076765695995616E-2</c:v>
                </c:pt>
                <c:pt idx="193">
                  <c:v>5.0000027886182519E-2</c:v>
                </c:pt>
                <c:pt idx="194">
                  <c:v>2.8829895803994532E-8</c:v>
                </c:pt>
                <c:pt idx="195">
                  <c:v>5.0505037217472237E-2</c:v>
                </c:pt>
                <c:pt idx="196">
                  <c:v>-0.57894735988289758</c:v>
                </c:pt>
                <c:pt idx="197">
                  <c:v>-3.9215884946083635E-2</c:v>
                </c:pt>
                <c:pt idx="198">
                  <c:v>-9.5237949848553383E-3</c:v>
                </c:pt>
                <c:pt idx="199">
                  <c:v>2.9702929477319007E-2</c:v>
                </c:pt>
                <c:pt idx="200">
                  <c:v>-1.9607810911465462E-2</c:v>
                </c:pt>
                <c:pt idx="201">
                  <c:v>6.2500020727954686E-2</c:v>
                </c:pt>
                <c:pt idx="202">
                  <c:v>-3.8835011080519122E-2</c:v>
                </c:pt>
                <c:pt idx="203">
                  <c:v>-5.0000066269663468E-2</c:v>
                </c:pt>
                <c:pt idx="204">
                  <c:v>2.0000033736787381E-2</c:v>
                </c:pt>
                <c:pt idx="205">
                  <c:v>1.9417422958669217E-2</c:v>
                </c:pt>
                <c:pt idx="206">
                  <c:v>-9.8038902790611449E-3</c:v>
                </c:pt>
                <c:pt idx="207">
                  <c:v>7.3684193040178148E-2</c:v>
                </c:pt>
                <c:pt idx="208">
                  <c:v>-2.0408181578441265E-2</c:v>
                </c:pt>
                <c:pt idx="209">
                  <c:v>2.9999999534887412E-2</c:v>
                </c:pt>
                <c:pt idx="210">
                  <c:v>4.1666597486742063E-2</c:v>
                </c:pt>
                <c:pt idx="211">
                  <c:v>5.2631593664869358E-2</c:v>
                </c:pt>
                <c:pt idx="212">
                  <c:v>1.9801930514845356E-2</c:v>
                </c:pt>
                <c:pt idx="213">
                  <c:v>3.0302967700995609E-2</c:v>
                </c:pt>
                <c:pt idx="214">
                  <c:v>-1.0416639664787231E-2</c:v>
                </c:pt>
                <c:pt idx="215">
                  <c:v>-6.6666694157435091E-2</c:v>
                </c:pt>
                <c:pt idx="216">
                  <c:v>4.8469638969095286E-8</c:v>
                </c:pt>
                <c:pt idx="217">
                  <c:v>-5.8823427958503816E-2</c:v>
                </c:pt>
                <c:pt idx="218">
                  <c:v>-2.0618526585082342E-2</c:v>
                </c:pt>
                <c:pt idx="219">
                  <c:v>-2.8846110351492649E-2</c:v>
                </c:pt>
                <c:pt idx="220">
                  <c:v>-3.8834900482573653E-2</c:v>
                </c:pt>
                <c:pt idx="221">
                  <c:v>-6.7961215043831791E-2</c:v>
                </c:pt>
                <c:pt idx="222">
                  <c:v>5.000000043351549E-2</c:v>
                </c:pt>
                <c:pt idx="223">
                  <c:v>5.2631580525326793E-2</c:v>
                </c:pt>
                <c:pt idx="224">
                  <c:v>-2.857145018544982E-2</c:v>
                </c:pt>
                <c:pt idx="225">
                  <c:v>-3.0000043389645126E-2</c:v>
                </c:pt>
                <c:pt idx="226">
                  <c:v>3.9999978116677326E-2</c:v>
                </c:pt>
                <c:pt idx="227">
                  <c:v>-9.6155179722606787E-3</c:v>
                </c:pt>
                <c:pt idx="228">
                  <c:v>8.2524280520246407E-8</c:v>
                </c:pt>
                <c:pt idx="229">
                  <c:v>5.5273208232620163E-9</c:v>
                </c:pt>
                <c:pt idx="230">
                  <c:v>-2.0618506337218623E-2</c:v>
                </c:pt>
                <c:pt idx="231">
                  <c:v>9.3749882895477921E-2</c:v>
                </c:pt>
                <c:pt idx="232">
                  <c:v>-1.9607875564000676E-2</c:v>
                </c:pt>
                <c:pt idx="233">
                  <c:v>2.0408172517125456E-2</c:v>
                </c:pt>
                <c:pt idx="234">
                  <c:v>7.2165037496497497E-2</c:v>
                </c:pt>
                <c:pt idx="235">
                  <c:v>6.1855646767180916E-2</c:v>
                </c:pt>
                <c:pt idx="236">
                  <c:v>-2.9126186393732434E-2</c:v>
                </c:pt>
                <c:pt idx="237">
                  <c:v>2.4742477622297088E-8</c:v>
                </c:pt>
                <c:pt idx="238">
                  <c:v>-4.9504860593471922E-2</c:v>
                </c:pt>
                <c:pt idx="239">
                  <c:v>2.0000033736787381E-2</c:v>
                </c:pt>
                <c:pt idx="240">
                  <c:v>-3.9215626474976339E-2</c:v>
                </c:pt>
                <c:pt idx="241">
                  <c:v>-3.9604012089444418E-2</c:v>
                </c:pt>
                <c:pt idx="242">
                  <c:v>2.1052601687242323E-2</c:v>
                </c:pt>
                <c:pt idx="243">
                  <c:v>9.8038870897292352E-3</c:v>
                </c:pt>
                <c:pt idx="244">
                  <c:v>-2.0202025302823556E-2</c:v>
                </c:pt>
                <c:pt idx="245">
                  <c:v>3.0612270818396459E-2</c:v>
                </c:pt>
                <c:pt idx="246">
                  <c:v>4.1666831493992307E-2</c:v>
                </c:pt>
                <c:pt idx="247">
                  <c:v>3.0302886901327764E-2</c:v>
                </c:pt>
                <c:pt idx="248">
                  <c:v>-3.8095124524900159E-2</c:v>
                </c:pt>
                <c:pt idx="249">
                  <c:v>-5.0000020426788527E-2</c:v>
                </c:pt>
                <c:pt idx="250">
                  <c:v>4.0816315065167474E-2</c:v>
                </c:pt>
                <c:pt idx="251">
                  <c:v>-9.7918468888735788E-9</c:v>
                </c:pt>
                <c:pt idx="252">
                  <c:v>3.1578864150235919E-2</c:v>
                </c:pt>
                <c:pt idx="253">
                  <c:v>-8.5714294711881189E-2</c:v>
                </c:pt>
                <c:pt idx="254">
                  <c:v>4.2105459046282379E-2</c:v>
                </c:pt>
                <c:pt idx="255">
                  <c:v>9.3749915490683344E-2</c:v>
                </c:pt>
                <c:pt idx="256">
                  <c:v>4.1666667190579432E-2</c:v>
                </c:pt>
                <c:pt idx="257">
                  <c:v>8.3975011166970148E-8</c:v>
                </c:pt>
                <c:pt idx="258">
                  <c:v>-1.9802067721981009E-2</c:v>
                </c:pt>
                <c:pt idx="259">
                  <c:v>-8.6538443658356501E-2</c:v>
                </c:pt>
                <c:pt idx="260">
                  <c:v>-2.9809699375604737E-8</c:v>
                </c:pt>
                <c:pt idx="261">
                  <c:v>-2.0618619669612981E-2</c:v>
                </c:pt>
                <c:pt idx="262">
                  <c:v>-1.0309212133832957E-2</c:v>
                </c:pt>
                <c:pt idx="263">
                  <c:v>-3.9999956702037487E-2</c:v>
                </c:pt>
                <c:pt idx="264">
                  <c:v>-1.0101070203928364E-2</c:v>
                </c:pt>
                <c:pt idx="265">
                  <c:v>2.0202121287694608E-2</c:v>
                </c:pt>
                <c:pt idx="266">
                  <c:v>7.2164958144384395E-2</c:v>
                </c:pt>
                <c:pt idx="267">
                  <c:v>7.142863048781356E-2</c:v>
                </c:pt>
                <c:pt idx="268">
                  <c:v>-5.8252402812395965E-2</c:v>
                </c:pt>
                <c:pt idx="269">
                  <c:v>-2.0202062573087209E-2</c:v>
                </c:pt>
                <c:pt idx="270">
                  <c:v>1.0101002474135701E-2</c:v>
                </c:pt>
                <c:pt idx="271">
                  <c:v>-1.000000035444415E-2</c:v>
                </c:pt>
                <c:pt idx="272">
                  <c:v>-5.7142831248419568E-2</c:v>
                </c:pt>
                <c:pt idx="273">
                  <c:v>-2.0202120890332353E-2</c:v>
                </c:pt>
                <c:pt idx="274">
                  <c:v>-6.6666714618737188E-2</c:v>
                </c:pt>
                <c:pt idx="275">
                  <c:v>4.0404059579993712E-2</c:v>
                </c:pt>
                <c:pt idx="276">
                  <c:v>5.9394106743937414E-8</c:v>
                </c:pt>
                <c:pt idx="277">
                  <c:v>4.2105240783688824E-2</c:v>
                </c:pt>
                <c:pt idx="278">
                  <c:v>-3.846146970657538E-2</c:v>
                </c:pt>
                <c:pt idx="279">
                  <c:v>7.1428469070728751E-2</c:v>
                </c:pt>
                <c:pt idx="280">
                  <c:v>4.2105258885900332E-2</c:v>
                </c:pt>
                <c:pt idx="281">
                  <c:v>9.615257346738515E-3</c:v>
                </c:pt>
                <c:pt idx="282">
                  <c:v>-2.9411874336401578E-2</c:v>
                </c:pt>
                <c:pt idx="283">
                  <c:v>-2.9411772851861251E-2</c:v>
                </c:pt>
                <c:pt idx="284">
                  <c:v>-2.0618540925354756E-2</c:v>
                </c:pt>
                <c:pt idx="285">
                  <c:v>2.9702914250596679E-2</c:v>
                </c:pt>
                <c:pt idx="286">
                  <c:v>-1.9999922872681597E-2</c:v>
                </c:pt>
                <c:pt idx="287">
                  <c:v>-4.9999970366335411E-2</c:v>
                </c:pt>
                <c:pt idx="288">
                  <c:v>6.1224553587697184E-2</c:v>
                </c:pt>
                <c:pt idx="289">
                  <c:v>9.9010614480756765E-3</c:v>
                </c:pt>
                <c:pt idx="290">
                  <c:v>3.0302953209563332E-2</c:v>
                </c:pt>
                <c:pt idx="291">
                  <c:v>-3.9603937701568448E-2</c:v>
                </c:pt>
                <c:pt idx="292">
                  <c:v>-1.9417426774431701E-2</c:v>
                </c:pt>
                <c:pt idx="293">
                  <c:v>-2.9126224983104132E-2</c:v>
                </c:pt>
                <c:pt idx="294">
                  <c:v>5.2631711501085698E-2</c:v>
                </c:pt>
                <c:pt idx="295">
                  <c:v>-6.6666580790614605E-2</c:v>
                </c:pt>
                <c:pt idx="296">
                  <c:v>4.1237047881249378E-2</c:v>
                </c:pt>
                <c:pt idx="297">
                  <c:v>3.1250098741558041E-2</c:v>
                </c:pt>
                <c:pt idx="298">
                  <c:v>-9.8039548611168481E-3</c:v>
                </c:pt>
                <c:pt idx="299">
                  <c:v>1.9801922723259757E-2</c:v>
                </c:pt>
                <c:pt idx="300">
                  <c:v>7.2916605317270511E-2</c:v>
                </c:pt>
                <c:pt idx="301">
                  <c:v>-8.6538583307640193E-2</c:v>
                </c:pt>
                <c:pt idx="302">
                  <c:v>0.10526313728032233</c:v>
                </c:pt>
                <c:pt idx="303">
                  <c:v>-3.9603978287560682E-2</c:v>
                </c:pt>
                <c:pt idx="304">
                  <c:v>-1.0309367145995618E-2</c:v>
                </c:pt>
                <c:pt idx="305">
                  <c:v>9.9009837314405491E-3</c:v>
                </c:pt>
                <c:pt idx="306">
                  <c:v>-9.8038751355855602E-3</c:v>
                </c:pt>
                <c:pt idx="307">
                  <c:v>-5.8823487948713393E-2</c:v>
                </c:pt>
                <c:pt idx="308">
                  <c:v>9.4737037295163917E-2</c:v>
                </c:pt>
                <c:pt idx="309">
                  <c:v>-9.5238078363256706E-2</c:v>
                </c:pt>
                <c:pt idx="310">
                  <c:v>2.0201975178486986E-2</c:v>
                </c:pt>
                <c:pt idx="311">
                  <c:v>1.0416713753711893E-2</c:v>
                </c:pt>
                <c:pt idx="312">
                  <c:v>6.3157916879879261E-2</c:v>
                </c:pt>
                <c:pt idx="313">
                  <c:v>9.9009830645313546E-3</c:v>
                </c:pt>
                <c:pt idx="314">
                  <c:v>-2.8571396309145847E-2</c:v>
                </c:pt>
                <c:pt idx="315">
                  <c:v>-5.9405973151498426E-2</c:v>
                </c:pt>
                <c:pt idx="316">
                  <c:v>3.9603833735201599E-2</c:v>
                </c:pt>
                <c:pt idx="317">
                  <c:v>4.2105459046282379E-2</c:v>
                </c:pt>
                <c:pt idx="318">
                  <c:v>-1.0309267444238657E-2</c:v>
                </c:pt>
                <c:pt idx="319">
                  <c:v>-4.040402845158042E-2</c:v>
                </c:pt>
                <c:pt idx="320">
                  <c:v>9.999932166073755E-3</c:v>
                </c:pt>
                <c:pt idx="321">
                  <c:v>3.9603808900783966E-2</c:v>
                </c:pt>
                <c:pt idx="322">
                  <c:v>-1.9417491885906801E-2</c:v>
                </c:pt>
                <c:pt idx="323">
                  <c:v>-3.8095129057491461E-2</c:v>
                </c:pt>
                <c:pt idx="324">
                  <c:v>-1.041670767054792E-2</c:v>
                </c:pt>
                <c:pt idx="325">
                  <c:v>-4.9019607590233716E-2</c:v>
                </c:pt>
                <c:pt idx="326">
                  <c:v>-3.8834948542498915E-2</c:v>
                </c:pt>
                <c:pt idx="327">
                  <c:v>-3.8461517290399483E-2</c:v>
                </c:pt>
                <c:pt idx="328">
                  <c:v>-3.8095089766028156E-2</c:v>
                </c:pt>
                <c:pt idx="329">
                  <c:v>-9.6155105992770107E-3</c:v>
                </c:pt>
                <c:pt idx="330">
                  <c:v>1.9417412740144302E-2</c:v>
                </c:pt>
                <c:pt idx="331">
                  <c:v>-6.7961159861817055E-2</c:v>
                </c:pt>
                <c:pt idx="332">
                  <c:v>5.1546330881256264E-2</c:v>
                </c:pt>
                <c:pt idx="333">
                  <c:v>4.0404021636444298E-2</c:v>
                </c:pt>
                <c:pt idx="334">
                  <c:v>4.00000358040844E-2</c:v>
                </c:pt>
                <c:pt idx="335">
                  <c:v>7.1428476331592439E-2</c:v>
                </c:pt>
                <c:pt idx="336">
                  <c:v>7.2165058671331384E-2</c:v>
                </c:pt>
                <c:pt idx="337">
                  <c:v>6.1855634643845248E-2</c:v>
                </c:pt>
                <c:pt idx="338">
                  <c:v>-1.1255412679656018E-7</c:v>
                </c:pt>
                <c:pt idx="339">
                  <c:v>-6.7307627211961596E-2</c:v>
                </c:pt>
                <c:pt idx="340">
                  <c:v>3.124995792410612E-2</c:v>
                </c:pt>
                <c:pt idx="341">
                  <c:v>4.1666683305876084E-2</c:v>
                </c:pt>
                <c:pt idx="342">
                  <c:v>-3.9215705509771825E-2</c:v>
                </c:pt>
                <c:pt idx="343">
                  <c:v>-2.6906242567292793E-8</c:v>
                </c:pt>
                <c:pt idx="344">
                  <c:v>5.6661207725738905E-8</c:v>
                </c:pt>
                <c:pt idx="345">
                  <c:v>4.0404112241072987E-2</c:v>
                </c:pt>
                <c:pt idx="346">
                  <c:v>9.4736828551197583E-2</c:v>
                </c:pt>
                <c:pt idx="347">
                  <c:v>8.969748499509933E-8</c:v>
                </c:pt>
                <c:pt idx="348">
                  <c:v>-4.9504987324774152E-2</c:v>
                </c:pt>
                <c:pt idx="349">
                  <c:v>7.3684307293636619E-2</c:v>
                </c:pt>
                <c:pt idx="350">
                  <c:v>-3.0000020882071543E-2</c:v>
                </c:pt>
                <c:pt idx="351">
                  <c:v>-4.9019593098599046E-2</c:v>
                </c:pt>
                <c:pt idx="352">
                  <c:v>-1.980207749913665E-2</c:v>
                </c:pt>
                <c:pt idx="353">
                  <c:v>-5.940603405956435E-2</c:v>
                </c:pt>
                <c:pt idx="354">
                  <c:v>-4.0000085531296747E-2</c:v>
                </c:pt>
                <c:pt idx="355">
                  <c:v>5.2083353720774106E-2</c:v>
                </c:pt>
                <c:pt idx="356">
                  <c:v>-1.041663125596759E-2</c:v>
                </c:pt>
                <c:pt idx="357">
                  <c:v>3.0927864623246926E-2</c:v>
                </c:pt>
                <c:pt idx="358">
                  <c:v>3.0303034457147104E-2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27584"/>
        <c:axId val="267024256"/>
      </c:scatterChart>
      <c:valAx>
        <c:axId val="2670275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67024256"/>
        <c:crosses val="autoZero"/>
        <c:crossBetween val="midCat"/>
      </c:valAx>
      <c:valAx>
        <c:axId val="267024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702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Charts!$C$97</c:f>
              <c:strCache>
                <c:ptCount val="1"/>
                <c:pt idx="0">
                  <c:v>Last_week_conv_M2C</c:v>
                </c:pt>
              </c:strCache>
            </c:strRef>
          </c:tx>
          <c:spPr>
            <a:ln w="19050">
              <a:noFill/>
            </a:ln>
          </c:spPr>
          <c:xVal>
            <c:numRef>
              <c:f>Charts!$A$98:$A$456</c:f>
              <c:numCache>
                <c:formatCode>0%</c:formatCode>
                <c:ptCount val="359"/>
                <c:pt idx="0">
                  <c:v>-9.8975840699184747E-3</c:v>
                </c:pt>
                <c:pt idx="1">
                  <c:v>0.16009068776474278</c:v>
                </c:pt>
                <c:pt idx="2">
                  <c:v>7.3142421741578811E-2</c:v>
                </c:pt>
                <c:pt idx="3">
                  <c:v>-8.5422909280729042E-2</c:v>
                </c:pt>
                <c:pt idx="4">
                  <c:v>5.2871319138911188E-2</c:v>
                </c:pt>
                <c:pt idx="5">
                  <c:v>-3.0208490451984704E-2</c:v>
                </c:pt>
                <c:pt idx="6">
                  <c:v>0.15338638269325777</c:v>
                </c:pt>
                <c:pt idx="7">
                  <c:v>-6.7801118225535251E-2</c:v>
                </c:pt>
                <c:pt idx="8">
                  <c:v>-9.992947065385005E-3</c:v>
                </c:pt>
                <c:pt idx="9">
                  <c:v>-2.0218102601444077E-2</c:v>
                </c:pt>
                <c:pt idx="10">
                  <c:v>8.136309880269077E-2</c:v>
                </c:pt>
                <c:pt idx="11">
                  <c:v>-4.0356817681399204E-2</c:v>
                </c:pt>
                <c:pt idx="12">
                  <c:v>0.16176175666511861</c:v>
                </c:pt>
                <c:pt idx="13">
                  <c:v>0.17305434588235169</c:v>
                </c:pt>
                <c:pt idx="14">
                  <c:v>5.041546377221362E-2</c:v>
                </c:pt>
                <c:pt idx="15">
                  <c:v>-1.9234237688042999E-2</c:v>
                </c:pt>
                <c:pt idx="16">
                  <c:v>-0.10570602224444781</c:v>
                </c:pt>
                <c:pt idx="17">
                  <c:v>1.3064150220491788E-2</c:v>
                </c:pt>
                <c:pt idx="18">
                  <c:v>-1.120141309767364E-2</c:v>
                </c:pt>
                <c:pt idx="19">
                  <c:v>-3.9044050937170782E-2</c:v>
                </c:pt>
                <c:pt idx="20">
                  <c:v>-7.6275872039646142E-2</c:v>
                </c:pt>
                <c:pt idx="21">
                  <c:v>-0.52481642115115479</c:v>
                </c:pt>
                <c:pt idx="22">
                  <c:v>-0.11382460416483964</c:v>
                </c:pt>
                <c:pt idx="23">
                  <c:v>0.18808824770202981</c:v>
                </c:pt>
                <c:pt idx="24">
                  <c:v>7.1616556279585408E-2</c:v>
                </c:pt>
                <c:pt idx="25">
                  <c:v>-3.7682418004241769E-2</c:v>
                </c:pt>
                <c:pt idx="26">
                  <c:v>7.1441590279339273E-2</c:v>
                </c:pt>
                <c:pt idx="27">
                  <c:v>-8.5806571239552931E-2</c:v>
                </c:pt>
                <c:pt idx="28">
                  <c:v>1.1476852728398028</c:v>
                </c:pt>
                <c:pt idx="29">
                  <c:v>8.2018928090899168E-2</c:v>
                </c:pt>
                <c:pt idx="30">
                  <c:v>2.0226294989381444E-2</c:v>
                </c:pt>
                <c:pt idx="31">
                  <c:v>-0.11349911342902064</c:v>
                </c:pt>
                <c:pt idx="32">
                  <c:v>0.1719690371610445</c:v>
                </c:pt>
                <c:pt idx="33">
                  <c:v>-7.6923385166750902E-2</c:v>
                </c:pt>
                <c:pt idx="34">
                  <c:v>3.0406225507084272E-2</c:v>
                </c:pt>
                <c:pt idx="35">
                  <c:v>2.0696661547025652E-2</c:v>
                </c:pt>
                <c:pt idx="36">
                  <c:v>3.3079740772048449E-2</c:v>
                </c:pt>
                <c:pt idx="37">
                  <c:v>-0.1146512661343102</c:v>
                </c:pt>
                <c:pt idx="38">
                  <c:v>5.2197752992891644E-2</c:v>
                </c:pt>
                <c:pt idx="39">
                  <c:v>-8.4071011828148912E-2</c:v>
                </c:pt>
                <c:pt idx="40">
                  <c:v>-0.10490968822811508</c:v>
                </c:pt>
                <c:pt idx="41">
                  <c:v>0.13674683432312817</c:v>
                </c:pt>
                <c:pt idx="42">
                  <c:v>-0.54090360183579034</c:v>
                </c:pt>
                <c:pt idx="43">
                  <c:v>-0.13962220826808736</c:v>
                </c:pt>
                <c:pt idx="44">
                  <c:v>1.0808988820465437E-4</c:v>
                </c:pt>
                <c:pt idx="45">
                  <c:v>3.9797604387794561E-2</c:v>
                </c:pt>
                <c:pt idx="46">
                  <c:v>-0.13261936790607654</c:v>
                </c:pt>
                <c:pt idx="47">
                  <c:v>6.1855927551318857E-2</c:v>
                </c:pt>
                <c:pt idx="48">
                  <c:v>-8.427797764023226E-2</c:v>
                </c:pt>
                <c:pt idx="49">
                  <c:v>1.157692572996929</c:v>
                </c:pt>
                <c:pt idx="50">
                  <c:v>0.11504171088598958</c:v>
                </c:pt>
                <c:pt idx="51">
                  <c:v>0.12915198644756454</c:v>
                </c:pt>
                <c:pt idx="52">
                  <c:v>4.8751131692233107E-2</c:v>
                </c:pt>
                <c:pt idx="53">
                  <c:v>-0.42394678407179354</c:v>
                </c:pt>
                <c:pt idx="54">
                  <c:v>4.0879231697923846E-2</c:v>
                </c:pt>
                <c:pt idx="55">
                  <c:v>4.9047362073294742E-2</c:v>
                </c:pt>
                <c:pt idx="56">
                  <c:v>-5.019594469533617E-2</c:v>
                </c:pt>
                <c:pt idx="57">
                  <c:v>-0.14801352667323064</c:v>
                </c:pt>
                <c:pt idx="58">
                  <c:v>-9.6217447676498091E-2</c:v>
                </c:pt>
                <c:pt idx="59">
                  <c:v>-1.8015952207970032E-2</c:v>
                </c:pt>
                <c:pt idx="60">
                  <c:v>1.0202070652584103</c:v>
                </c:pt>
                <c:pt idx="61">
                  <c:v>-3.8690508997938244E-2</c:v>
                </c:pt>
                <c:pt idx="62">
                  <c:v>-9.4505617921909368E-2</c:v>
                </c:pt>
                <c:pt idx="63">
                  <c:v>4.2939390057935123E-2</c:v>
                </c:pt>
                <c:pt idx="64">
                  <c:v>8.2473883361452227E-2</c:v>
                </c:pt>
                <c:pt idx="65">
                  <c:v>-1.1109586894921697E-2</c:v>
                </c:pt>
                <c:pt idx="66">
                  <c:v>-0.14006314434263278</c:v>
                </c:pt>
                <c:pt idx="67">
                  <c:v>9.2109075948952679E-2</c:v>
                </c:pt>
                <c:pt idx="68">
                  <c:v>-4.6995639117804022E-2</c:v>
                </c:pt>
                <c:pt idx="69">
                  <c:v>2.1275401907066005E-2</c:v>
                </c:pt>
                <c:pt idx="70">
                  <c:v>-0.46627457709544307</c:v>
                </c:pt>
                <c:pt idx="71">
                  <c:v>0.14054944127308611</c:v>
                </c:pt>
                <c:pt idx="72">
                  <c:v>2.1960584274233863E-2</c:v>
                </c:pt>
                <c:pt idx="73">
                  <c:v>0.17388231354858696</c:v>
                </c:pt>
                <c:pt idx="74">
                  <c:v>-9.2303210420231485E-3</c:v>
                </c:pt>
                <c:pt idx="75">
                  <c:v>0.14996853706998059</c:v>
                </c:pt>
                <c:pt idx="76">
                  <c:v>3.1850312992747876E-2</c:v>
                </c:pt>
                <c:pt idx="77">
                  <c:v>0.87233982685769784</c:v>
                </c:pt>
                <c:pt idx="78">
                  <c:v>-0.14793895342886554</c:v>
                </c:pt>
                <c:pt idx="79">
                  <c:v>7.2942959217582981E-2</c:v>
                </c:pt>
                <c:pt idx="80">
                  <c:v>-5.6837532644808841E-2</c:v>
                </c:pt>
                <c:pt idx="81">
                  <c:v>-7.6538827195012704E-2</c:v>
                </c:pt>
                <c:pt idx="82">
                  <c:v>-5.1556850626484518E-2</c:v>
                </c:pt>
                <c:pt idx="83">
                  <c:v>7.068280972632901E-2</c:v>
                </c:pt>
                <c:pt idx="84">
                  <c:v>-4.9253701326889554E-2</c:v>
                </c:pt>
                <c:pt idx="85">
                  <c:v>8.267155931340886E-2</c:v>
                </c:pt>
                <c:pt idx="86">
                  <c:v>-0.53497129252622422</c:v>
                </c:pt>
                <c:pt idx="87">
                  <c:v>0.13736127433753009</c:v>
                </c:pt>
                <c:pt idx="88">
                  <c:v>2.0701126404354619E-2</c:v>
                </c:pt>
                <c:pt idx="89">
                  <c:v>-9.306149424507737E-2</c:v>
                </c:pt>
                <c:pt idx="90">
                  <c:v>-9.46773840710885E-2</c:v>
                </c:pt>
                <c:pt idx="91">
                  <c:v>6.0293457293017383E-2</c:v>
                </c:pt>
                <c:pt idx="92">
                  <c:v>-5.7303449393291017E-2</c:v>
                </c:pt>
                <c:pt idx="93">
                  <c:v>1.0656657324153227</c:v>
                </c:pt>
                <c:pt idx="94">
                  <c:v>-0.20426414390111858</c:v>
                </c:pt>
                <c:pt idx="95">
                  <c:v>-6.6934520025885735E-2</c:v>
                </c:pt>
                <c:pt idx="96">
                  <c:v>0.18501496110113713</c:v>
                </c:pt>
                <c:pt idx="97">
                  <c:v>0.14922199083466747</c:v>
                </c:pt>
                <c:pt idx="98">
                  <c:v>-5.7402254702145883E-2</c:v>
                </c:pt>
                <c:pt idx="99">
                  <c:v>8.1946286990884687E-2</c:v>
                </c:pt>
                <c:pt idx="100">
                  <c:v>0.56544473803340667</c:v>
                </c:pt>
                <c:pt idx="101">
                  <c:v>0.16165402428030418</c:v>
                </c:pt>
                <c:pt idx="102">
                  <c:v>-3.1587584771085031E-2</c:v>
                </c:pt>
                <c:pt idx="103">
                  <c:v>-3.0611356968823777E-4</c:v>
                </c:pt>
                <c:pt idx="104">
                  <c:v>3.9903763779018941E-2</c:v>
                </c:pt>
                <c:pt idx="105">
                  <c:v>-3.0035885633198478E-2</c:v>
                </c:pt>
                <c:pt idx="106">
                  <c:v>0.11648537803467307</c:v>
                </c:pt>
                <c:pt idx="107">
                  <c:v>-0.38690483590402214</c:v>
                </c:pt>
                <c:pt idx="108">
                  <c:v>-7.8703103693101739E-2</c:v>
                </c:pt>
                <c:pt idx="109">
                  <c:v>3.0036259982926472E-2</c:v>
                </c:pt>
                <c:pt idx="110">
                  <c:v>-0.13967029406360465</c:v>
                </c:pt>
                <c:pt idx="111">
                  <c:v>-0.16222114050726522</c:v>
                </c:pt>
                <c:pt idx="112">
                  <c:v>6.2916929318195036E-2</c:v>
                </c:pt>
                <c:pt idx="113">
                  <c:v>-5.8163292711358228E-2</c:v>
                </c:pt>
                <c:pt idx="114">
                  <c:v>7.3493350129709034E-2</c:v>
                </c:pt>
                <c:pt idx="115">
                  <c:v>2.3600726438755881E-2</c:v>
                </c:pt>
                <c:pt idx="116">
                  <c:v>-6.750862993794049E-2</c:v>
                </c:pt>
                <c:pt idx="117">
                  <c:v>-2.040821472079013E-2</c:v>
                </c:pt>
                <c:pt idx="118">
                  <c:v>-8.8199297954515754E-2</c:v>
                </c:pt>
                <c:pt idx="119">
                  <c:v>-1.5685873449249321E-3</c:v>
                </c:pt>
                <c:pt idx="120">
                  <c:v>-8.6084544765537951E-2</c:v>
                </c:pt>
                <c:pt idx="121">
                  <c:v>-4.7888842250930708E-2</c:v>
                </c:pt>
                <c:pt idx="122">
                  <c:v>5.030110358845441E-2</c:v>
                </c:pt>
                <c:pt idx="123">
                  <c:v>6.2225331093838321E-2</c:v>
                </c:pt>
                <c:pt idx="124">
                  <c:v>5.2631662751314368E-2</c:v>
                </c:pt>
                <c:pt idx="125">
                  <c:v>0.10303040441717126</c:v>
                </c:pt>
                <c:pt idx="126">
                  <c:v>6.4314761142194588E-2</c:v>
                </c:pt>
                <c:pt idx="127">
                  <c:v>-3.808489907213275E-4</c:v>
                </c:pt>
                <c:pt idx="128">
                  <c:v>0.13802425552968423</c:v>
                </c:pt>
                <c:pt idx="129">
                  <c:v>-9.5194386138206633E-2</c:v>
                </c:pt>
                <c:pt idx="130">
                  <c:v>6.0996746463022111E-2</c:v>
                </c:pt>
                <c:pt idx="131">
                  <c:v>-0.10499583351411135</c:v>
                </c:pt>
                <c:pt idx="132">
                  <c:v>-6.7884564093682043E-3</c:v>
                </c:pt>
                <c:pt idx="133">
                  <c:v>-0.12207205602369087</c:v>
                </c:pt>
                <c:pt idx="134">
                  <c:v>0.15003704647287197</c:v>
                </c:pt>
                <c:pt idx="135">
                  <c:v>-4.8715414015697567E-2</c:v>
                </c:pt>
                <c:pt idx="136">
                  <c:v>8.5867035803239844E-3</c:v>
                </c:pt>
                <c:pt idx="137">
                  <c:v>1.1012069955020243E-2</c:v>
                </c:pt>
                <c:pt idx="138">
                  <c:v>9.5919983195178471E-2</c:v>
                </c:pt>
                <c:pt idx="139">
                  <c:v>-8.7664341280365043E-2</c:v>
                </c:pt>
                <c:pt idx="140">
                  <c:v>-1.1325414179724769E-2</c:v>
                </c:pt>
                <c:pt idx="141">
                  <c:v>-8.3996786140808966E-2</c:v>
                </c:pt>
                <c:pt idx="142">
                  <c:v>-5.7429295590083362E-2</c:v>
                </c:pt>
                <c:pt idx="143">
                  <c:v>1.3929081297989754E-3</c:v>
                </c:pt>
                <c:pt idx="144">
                  <c:v>-2.9319611085045327E-2</c:v>
                </c:pt>
                <c:pt idx="145">
                  <c:v>9.4099022787118125E-2</c:v>
                </c:pt>
                <c:pt idx="146">
                  <c:v>3.1991867100849225E-2</c:v>
                </c:pt>
                <c:pt idx="147">
                  <c:v>0.14045409093362049</c:v>
                </c:pt>
                <c:pt idx="148">
                  <c:v>-9.5267434512274041E-2</c:v>
                </c:pt>
                <c:pt idx="149">
                  <c:v>0.12608664294970828</c:v>
                </c:pt>
                <c:pt idx="150">
                  <c:v>0.10356052207278021</c:v>
                </c:pt>
                <c:pt idx="151">
                  <c:v>-0.12319219560193007</c:v>
                </c:pt>
                <c:pt idx="152">
                  <c:v>-6.8363854398706181E-2</c:v>
                </c:pt>
                <c:pt idx="153">
                  <c:v>8.3015224738292037E-2</c:v>
                </c:pt>
                <c:pt idx="154">
                  <c:v>-5.9319416552465198E-2</c:v>
                </c:pt>
                <c:pt idx="155">
                  <c:v>0.1803841215113724</c:v>
                </c:pt>
                <c:pt idx="156">
                  <c:v>-5.8551754357687225E-2</c:v>
                </c:pt>
                <c:pt idx="157">
                  <c:v>-0.1037210854847157</c:v>
                </c:pt>
                <c:pt idx="158">
                  <c:v>8.4675173934962045E-2</c:v>
                </c:pt>
                <c:pt idx="159">
                  <c:v>1.0914606376010827E-2</c:v>
                </c:pt>
                <c:pt idx="160">
                  <c:v>8.786453090797286E-3</c:v>
                </c:pt>
                <c:pt idx="161">
                  <c:v>1.8907512904191792E-2</c:v>
                </c:pt>
                <c:pt idx="162">
                  <c:v>-0.11113157881144275</c:v>
                </c:pt>
                <c:pt idx="163">
                  <c:v>-2.9227939289827587E-2</c:v>
                </c:pt>
                <c:pt idx="164">
                  <c:v>0.10535381835640178</c:v>
                </c:pt>
                <c:pt idx="165">
                  <c:v>-3.0612460052788726E-2</c:v>
                </c:pt>
                <c:pt idx="166">
                  <c:v>2.9713781430229513E-2</c:v>
                </c:pt>
                <c:pt idx="167">
                  <c:v>-3.8095650777910106E-2</c:v>
                </c:pt>
                <c:pt idx="168">
                  <c:v>-5.6293200720880954E-2</c:v>
                </c:pt>
                <c:pt idx="169">
                  <c:v>1.1847403142917212E-2</c:v>
                </c:pt>
                <c:pt idx="170">
                  <c:v>-2.0201338783159994E-2</c:v>
                </c:pt>
                <c:pt idx="171">
                  <c:v>-8.5714112641505413E-2</c:v>
                </c:pt>
                <c:pt idx="172">
                  <c:v>5.2845667812594366E-2</c:v>
                </c:pt>
                <c:pt idx="173">
                  <c:v>7.9980163558943662E-3</c:v>
                </c:pt>
                <c:pt idx="174">
                  <c:v>4.1089359547503923E-2</c:v>
                </c:pt>
                <c:pt idx="175">
                  <c:v>6.1868978100542371E-2</c:v>
                </c:pt>
                <c:pt idx="176">
                  <c:v>0.11494911270569252</c:v>
                </c:pt>
                <c:pt idx="177">
                  <c:v>2.0188825160964097E-2</c:v>
                </c:pt>
                <c:pt idx="178">
                  <c:v>4.9472116926095211E-2</c:v>
                </c:pt>
                <c:pt idx="179">
                  <c:v>5.2721107588917349E-2</c:v>
                </c:pt>
                <c:pt idx="180">
                  <c:v>-2.5742636969883437E-2</c:v>
                </c:pt>
                <c:pt idx="181">
                  <c:v>-1.2990350767172476E-4</c:v>
                </c:pt>
                <c:pt idx="182">
                  <c:v>-8.7989362657882042E-3</c:v>
                </c:pt>
                <c:pt idx="183">
                  <c:v>6.7533513105622056E-4</c:v>
                </c:pt>
                <c:pt idx="184">
                  <c:v>3.2188045919904207E-2</c:v>
                </c:pt>
                <c:pt idx="185">
                  <c:v>8.4742372860435511E-2</c:v>
                </c:pt>
                <c:pt idx="186">
                  <c:v>9.2529574645995316E-2</c:v>
                </c:pt>
                <c:pt idx="187">
                  <c:v>0.11513432192936301</c:v>
                </c:pt>
                <c:pt idx="188">
                  <c:v>8.1737912064450136E-4</c:v>
                </c:pt>
                <c:pt idx="189">
                  <c:v>-0.59195909830169868</c:v>
                </c:pt>
                <c:pt idx="190">
                  <c:v>-9.4645522449875008E-2</c:v>
                </c:pt>
                <c:pt idx="191">
                  <c:v>4.8022317863873454E-2</c:v>
                </c:pt>
                <c:pt idx="192">
                  <c:v>3.8645054922947786E-4</c:v>
                </c:pt>
                <c:pt idx="193">
                  <c:v>-8.6889612823776385E-2</c:v>
                </c:pt>
                <c:pt idx="194">
                  <c:v>-0.13192459574277737</c:v>
                </c:pt>
                <c:pt idx="195">
                  <c:v>-9.0266927359072824E-3</c:v>
                </c:pt>
                <c:pt idx="196">
                  <c:v>1.2783695472773182</c:v>
                </c:pt>
                <c:pt idx="197">
                  <c:v>-1.0709258556743761E-2</c:v>
                </c:pt>
                <c:pt idx="198">
                  <c:v>-3.730591560322627E-2</c:v>
                </c:pt>
                <c:pt idx="199">
                  <c:v>-0.10415794523589839</c:v>
                </c:pt>
                <c:pt idx="200">
                  <c:v>-2.7380393138674131E-2</c:v>
                </c:pt>
                <c:pt idx="201">
                  <c:v>5.1084068867474519E-2</c:v>
                </c:pt>
                <c:pt idx="202">
                  <c:v>8.6768603846072434E-3</c:v>
                </c:pt>
                <c:pt idx="203">
                  <c:v>5.2115674848858706E-2</c:v>
                </c:pt>
                <c:pt idx="204">
                  <c:v>-8.9048033763017287E-4</c:v>
                </c:pt>
                <c:pt idx="205">
                  <c:v>8.2550620688114362E-2</c:v>
                </c:pt>
                <c:pt idx="206">
                  <c:v>-1.9731828856234923E-2</c:v>
                </c:pt>
                <c:pt idx="207">
                  <c:v>3.8726246750083293E-2</c:v>
                </c:pt>
                <c:pt idx="208">
                  <c:v>-1.2251521325334913E-4</c:v>
                </c:pt>
                <c:pt idx="209">
                  <c:v>-0.10479725582919641</c:v>
                </c:pt>
                <c:pt idx="210">
                  <c:v>-6.6915166081014887E-2</c:v>
                </c:pt>
                <c:pt idx="211">
                  <c:v>-0.1131429362930747</c:v>
                </c:pt>
                <c:pt idx="212">
                  <c:v>-0.12983617632590294</c:v>
                </c:pt>
                <c:pt idx="213">
                  <c:v>9.8902085477963197E-3</c:v>
                </c:pt>
                <c:pt idx="214">
                  <c:v>3.034072503699603E-2</c:v>
                </c:pt>
                <c:pt idx="215">
                  <c:v>-0.54353363205176897</c:v>
                </c:pt>
                <c:pt idx="216">
                  <c:v>0.11642771774342786</c:v>
                </c:pt>
                <c:pt idx="217">
                  <c:v>0.18355907610830524</c:v>
                </c:pt>
                <c:pt idx="218">
                  <c:v>0.12829034045226972</c:v>
                </c:pt>
                <c:pt idx="219">
                  <c:v>1.282411120364646E-4</c:v>
                </c:pt>
                <c:pt idx="220">
                  <c:v>8.9013287957289133E-3</c:v>
                </c:pt>
                <c:pt idx="221">
                  <c:v>-1.7757083979647148E-2</c:v>
                </c:pt>
                <c:pt idx="222">
                  <c:v>1.0047958049198824</c:v>
                </c:pt>
                <c:pt idx="223">
                  <c:v>-2.9654919022056192E-2</c:v>
                </c:pt>
                <c:pt idx="224">
                  <c:v>-8.4136934900688187E-3</c:v>
                </c:pt>
                <c:pt idx="225">
                  <c:v>2.1192888138839239E-2</c:v>
                </c:pt>
                <c:pt idx="226">
                  <c:v>7.2482342701778446E-2</c:v>
                </c:pt>
                <c:pt idx="227">
                  <c:v>5.2222706978747313E-2</c:v>
                </c:pt>
                <c:pt idx="228">
                  <c:v>-5.0184499692650153E-2</c:v>
                </c:pt>
                <c:pt idx="229">
                  <c:v>0.15084106110314699</c:v>
                </c:pt>
                <c:pt idx="230">
                  <c:v>-3.7842943679128327E-2</c:v>
                </c:pt>
                <c:pt idx="231">
                  <c:v>-0.13070798323030053</c:v>
                </c:pt>
                <c:pt idx="232">
                  <c:v>7.2577383428818587E-2</c:v>
                </c:pt>
                <c:pt idx="233">
                  <c:v>-3.0091209481699188E-2</c:v>
                </c:pt>
                <c:pt idx="234">
                  <c:v>-0.11223955456262158</c:v>
                </c:pt>
                <c:pt idx="235">
                  <c:v>-2.8989335768633939E-2</c:v>
                </c:pt>
                <c:pt idx="236">
                  <c:v>-3.0314011898338933E-2</c:v>
                </c:pt>
                <c:pt idx="237">
                  <c:v>3.9555395003414651E-2</c:v>
                </c:pt>
                <c:pt idx="238">
                  <c:v>-6.048916245671776E-2</c:v>
                </c:pt>
                <c:pt idx="239">
                  <c:v>-9.575492033928612E-2</c:v>
                </c:pt>
                <c:pt idx="240">
                  <c:v>1.1079153928673646E-2</c:v>
                </c:pt>
                <c:pt idx="241">
                  <c:v>7.2248309081100803E-2</c:v>
                </c:pt>
                <c:pt idx="242">
                  <c:v>-0.12391018917833363</c:v>
                </c:pt>
                <c:pt idx="243">
                  <c:v>1.1614961360688625E-2</c:v>
                </c:pt>
                <c:pt idx="244">
                  <c:v>0.11630134678243675</c:v>
                </c:pt>
                <c:pt idx="245">
                  <c:v>2.2230491269751518E-2</c:v>
                </c:pt>
                <c:pt idx="246">
                  <c:v>9.7337970480873004E-3</c:v>
                </c:pt>
                <c:pt idx="247">
                  <c:v>9.0232202419324725E-3</c:v>
                </c:pt>
                <c:pt idx="248">
                  <c:v>7.9921670952536328E-3</c:v>
                </c:pt>
                <c:pt idx="249">
                  <c:v>-0.51246522327334754</c:v>
                </c:pt>
                <c:pt idx="250">
                  <c:v>1.9301475412422109E-2</c:v>
                </c:pt>
                <c:pt idx="251">
                  <c:v>-0.1386259606732676</c:v>
                </c:pt>
                <c:pt idx="252">
                  <c:v>0.1490642303386287</c:v>
                </c:pt>
                <c:pt idx="253">
                  <c:v>-6.0051581152846811E-2</c:v>
                </c:pt>
                <c:pt idx="254">
                  <c:v>-5.8118700610633511E-2</c:v>
                </c:pt>
                <c:pt idx="255">
                  <c:v>-2.7094564633703744E-2</c:v>
                </c:pt>
                <c:pt idx="256">
                  <c:v>1.1368590113895878</c:v>
                </c:pt>
                <c:pt idx="257">
                  <c:v>2.9120939913092947E-2</c:v>
                </c:pt>
                <c:pt idx="258">
                  <c:v>3.9562903178103515E-2</c:v>
                </c:pt>
                <c:pt idx="259">
                  <c:v>1.9145493840471151E-3</c:v>
                </c:pt>
                <c:pt idx="260">
                  <c:v>0.18644887986219594</c:v>
                </c:pt>
                <c:pt idx="261">
                  <c:v>1.0841668673604143E-2</c:v>
                </c:pt>
                <c:pt idx="262">
                  <c:v>-1.0483275344697396E-2</c:v>
                </c:pt>
                <c:pt idx="263">
                  <c:v>7.4326534989770598E-2</c:v>
                </c:pt>
                <c:pt idx="264">
                  <c:v>-0.11191867301316905</c:v>
                </c:pt>
                <c:pt idx="265">
                  <c:v>-2.7840014980976324E-2</c:v>
                </c:pt>
                <c:pt idx="266">
                  <c:v>-0.12234217065560604</c:v>
                </c:pt>
                <c:pt idx="267">
                  <c:v>-0.18866770670729816</c:v>
                </c:pt>
                <c:pt idx="268">
                  <c:v>3.0204094001616832E-2</c:v>
                </c:pt>
                <c:pt idx="269">
                  <c:v>-6.835710938419326E-2</c:v>
                </c:pt>
                <c:pt idx="270">
                  <c:v>-9.2741097247820425E-3</c:v>
                </c:pt>
                <c:pt idx="271">
                  <c:v>6.3022897668794764E-2</c:v>
                </c:pt>
                <c:pt idx="272">
                  <c:v>0.12621014308084444</c:v>
                </c:pt>
                <c:pt idx="273">
                  <c:v>6.077359956079853E-2</c:v>
                </c:pt>
                <c:pt idx="274">
                  <c:v>0.27002486365627365</c:v>
                </c:pt>
                <c:pt idx="275">
                  <c:v>-0.14034239487284683</c:v>
                </c:pt>
                <c:pt idx="276">
                  <c:v>8.443873126744883E-2</c:v>
                </c:pt>
                <c:pt idx="277">
                  <c:v>1.824321460587619E-2</c:v>
                </c:pt>
                <c:pt idx="278">
                  <c:v>-1.1775966432756246E-2</c:v>
                </c:pt>
                <c:pt idx="279">
                  <c:v>-0.17324037076778254</c:v>
                </c:pt>
                <c:pt idx="280">
                  <c:v>-9.557094157605317E-2</c:v>
                </c:pt>
                <c:pt idx="281">
                  <c:v>-6.7221653766484812E-2</c:v>
                </c:pt>
                <c:pt idx="282">
                  <c:v>1.9790133004043975E-2</c:v>
                </c:pt>
                <c:pt idx="283">
                  <c:v>9.4032957054515309E-2</c:v>
                </c:pt>
                <c:pt idx="284">
                  <c:v>1.1740599986385547E-2</c:v>
                </c:pt>
                <c:pt idx="285">
                  <c:v>2.0011698673675582E-2</c:v>
                </c:pt>
                <c:pt idx="286">
                  <c:v>0.21035794983323086</c:v>
                </c:pt>
                <c:pt idx="287">
                  <c:v>0.21066231862763574</c:v>
                </c:pt>
                <c:pt idx="288">
                  <c:v>-3.8095234455086113E-2</c:v>
                </c:pt>
                <c:pt idx="289">
                  <c:v>0.15084054746076969</c:v>
                </c:pt>
                <c:pt idx="290">
                  <c:v>-0.13050517372885584</c:v>
                </c:pt>
                <c:pt idx="291">
                  <c:v>-2.0522190478220792E-2</c:v>
                </c:pt>
                <c:pt idx="292">
                  <c:v>-4.7898905788276158E-2</c:v>
                </c:pt>
                <c:pt idx="293">
                  <c:v>-9.5463647951307462E-2</c:v>
                </c:pt>
                <c:pt idx="294">
                  <c:v>-0.14845985603752898</c:v>
                </c:pt>
                <c:pt idx="295">
                  <c:v>4.9563101571539425E-2</c:v>
                </c:pt>
                <c:pt idx="296">
                  <c:v>-0.16514598922513912</c:v>
                </c:pt>
                <c:pt idx="297">
                  <c:v>9.2949441541099409E-2</c:v>
                </c:pt>
                <c:pt idx="298">
                  <c:v>-4.9889370600798899E-2</c:v>
                </c:pt>
                <c:pt idx="299">
                  <c:v>-3.8632880455784169E-2</c:v>
                </c:pt>
                <c:pt idx="300">
                  <c:v>-0.13272610594787992</c:v>
                </c:pt>
                <c:pt idx="301">
                  <c:v>0.14058576428391034</c:v>
                </c:pt>
                <c:pt idx="302">
                  <c:v>-0.15543983474545175</c:v>
                </c:pt>
                <c:pt idx="303">
                  <c:v>0.11760414033937483</c:v>
                </c:pt>
                <c:pt idx="304">
                  <c:v>-3.0024016065268277E-2</c:v>
                </c:pt>
                <c:pt idx="305">
                  <c:v>0.17595846284092165</c:v>
                </c:pt>
                <c:pt idx="306">
                  <c:v>-4.0893951308222043E-2</c:v>
                </c:pt>
                <c:pt idx="307">
                  <c:v>0.15184914843385378</c:v>
                </c:pt>
                <c:pt idx="308">
                  <c:v>-1.2294868742359966E-2</c:v>
                </c:pt>
                <c:pt idx="309">
                  <c:v>0.17160385385363841</c:v>
                </c:pt>
                <c:pt idx="310">
                  <c:v>0.11609911089315084</c:v>
                </c:pt>
                <c:pt idx="311">
                  <c:v>4.2080679274687949E-2</c:v>
                </c:pt>
                <c:pt idx="312">
                  <c:v>-0.18323809520645018</c:v>
                </c:pt>
                <c:pt idx="313">
                  <c:v>-0.53933524904808428</c:v>
                </c:pt>
                <c:pt idx="314">
                  <c:v>0.10417685896933171</c:v>
                </c:pt>
                <c:pt idx="315">
                  <c:v>-5.6484303590193408E-2</c:v>
                </c:pt>
                <c:pt idx="316">
                  <c:v>-5.5141409677109565E-2</c:v>
                </c:pt>
                <c:pt idx="317">
                  <c:v>-0.11413731364380297</c:v>
                </c:pt>
                <c:pt idx="318">
                  <c:v>9.1826306587758255E-2</c:v>
                </c:pt>
                <c:pt idx="319">
                  <c:v>8.5424964342455612E-2</c:v>
                </c:pt>
                <c:pt idx="320">
                  <c:v>1.2404609829743283</c:v>
                </c:pt>
                <c:pt idx="321">
                  <c:v>-3.7037498881522302E-2</c:v>
                </c:pt>
                <c:pt idx="322">
                  <c:v>6.1530869494502038E-2</c:v>
                </c:pt>
                <c:pt idx="323">
                  <c:v>-1.2876429342059903E-2</c:v>
                </c:pt>
                <c:pt idx="324">
                  <c:v>-9.2762280506242245E-3</c:v>
                </c:pt>
                <c:pt idx="325">
                  <c:v>-5.6304066449077927E-2</c:v>
                </c:pt>
                <c:pt idx="326">
                  <c:v>2.9261643718434538E-2</c:v>
                </c:pt>
                <c:pt idx="327">
                  <c:v>0.19586457141979285</c:v>
                </c:pt>
                <c:pt idx="328">
                  <c:v>-1.0577041867413484E-2</c:v>
                </c:pt>
                <c:pt idx="329">
                  <c:v>2.9839310724341761E-2</c:v>
                </c:pt>
                <c:pt idx="330">
                  <c:v>1.0993685157453914E-2</c:v>
                </c:pt>
                <c:pt idx="331">
                  <c:v>0.10576126944543618</c:v>
                </c:pt>
                <c:pt idx="332">
                  <c:v>9.7796811497079528E-3</c:v>
                </c:pt>
                <c:pt idx="333">
                  <c:v>3.2602745358070839E-2</c:v>
                </c:pt>
                <c:pt idx="334">
                  <c:v>-0.12903470660769212</c:v>
                </c:pt>
                <c:pt idx="335">
                  <c:v>-9.5505540022857272E-2</c:v>
                </c:pt>
                <c:pt idx="336">
                  <c:v>-6.5906180667517744E-2</c:v>
                </c:pt>
                <c:pt idx="337">
                  <c:v>-7.6145772394388356E-2</c:v>
                </c:pt>
                <c:pt idx="338">
                  <c:v>1.0913163478365462E-3</c:v>
                </c:pt>
                <c:pt idx="339">
                  <c:v>-9.5656311802413296E-2</c:v>
                </c:pt>
                <c:pt idx="340">
                  <c:v>2.8854477169268922E-2</c:v>
                </c:pt>
                <c:pt idx="341">
                  <c:v>-0.13360031512605031</c:v>
                </c:pt>
                <c:pt idx="342">
                  <c:v>0.12890665337088447</c:v>
                </c:pt>
                <c:pt idx="343">
                  <c:v>-8.7909009173535724E-2</c:v>
                </c:pt>
                <c:pt idx="344">
                  <c:v>4.0318275564798389E-2</c:v>
                </c:pt>
                <c:pt idx="345">
                  <c:v>-8.5762654837664987E-2</c:v>
                </c:pt>
                <c:pt idx="346">
                  <c:v>-3.1082865026457518E-2</c:v>
                </c:pt>
                <c:pt idx="347">
                  <c:v>-0.16588672574431385</c:v>
                </c:pt>
                <c:pt idx="348">
                  <c:v>0.21029166080314066</c:v>
                </c:pt>
                <c:pt idx="349">
                  <c:v>-0.10599042774802347</c:v>
                </c:pt>
                <c:pt idx="350">
                  <c:v>0.17607161132846216</c:v>
                </c:pt>
                <c:pt idx="351">
                  <c:v>6.2689336322857558E-2</c:v>
                </c:pt>
                <c:pt idx="352">
                  <c:v>9.1748987542926042E-2</c:v>
                </c:pt>
                <c:pt idx="353">
                  <c:v>5.3033153630440921E-2</c:v>
                </c:pt>
                <c:pt idx="354">
                  <c:v>0.2003332689885069</c:v>
                </c:pt>
                <c:pt idx="355">
                  <c:v>-5.8039291353914724E-2</c:v>
                </c:pt>
                <c:pt idx="356">
                  <c:v>-4.8916880802986507E-2</c:v>
                </c:pt>
                <c:pt idx="357">
                  <c:v>-5.0417495501231424E-2</c:v>
                </c:pt>
                <c:pt idx="358">
                  <c:v>-3.0412231062971751E-2</c:v>
                </c:pt>
              </c:numCache>
            </c:numRef>
          </c:xVal>
          <c:yVal>
            <c:numRef>
              <c:f>Charts!$C$98:$C$456</c:f>
              <c:numCache>
                <c:formatCode>0%</c:formatCode>
                <c:ptCount val="359"/>
                <c:pt idx="0">
                  <c:v>5.1020409131943723E-2</c:v>
                </c:pt>
                <c:pt idx="1">
                  <c:v>-9.9014917430637617E-3</c:v>
                </c:pt>
                <c:pt idx="2">
                  <c:v>-1.0308465244409204E-2</c:v>
                </c:pt>
                <c:pt idx="3">
                  <c:v>-5.6296559081125963E-8</c:v>
                </c:pt>
                <c:pt idx="4">
                  <c:v>-2.000014532417882E-2</c:v>
                </c:pt>
                <c:pt idx="5">
                  <c:v>2.0202121558136055E-2</c:v>
                </c:pt>
                <c:pt idx="6">
                  <c:v>-1.0309293780731865E-2</c:v>
                </c:pt>
                <c:pt idx="7">
                  <c:v>-2.9703146805021841E-2</c:v>
                </c:pt>
                <c:pt idx="8">
                  <c:v>-1.9417286787750676E-2</c:v>
                </c:pt>
                <c:pt idx="9">
                  <c:v>1.0416208632981538E-2</c:v>
                </c:pt>
                <c:pt idx="10">
                  <c:v>-2.8846269551336623E-2</c:v>
                </c:pt>
                <c:pt idx="11">
                  <c:v>2.0408061566538738E-2</c:v>
                </c:pt>
                <c:pt idx="12">
                  <c:v>-4.8077169365484562E-2</c:v>
                </c:pt>
                <c:pt idx="13">
                  <c:v>-6.7307697255946763E-2</c:v>
                </c:pt>
                <c:pt idx="14">
                  <c:v>5.2083487566098485E-2</c:v>
                </c:pt>
                <c:pt idx="15">
                  <c:v>-9.615231529327195E-3</c:v>
                </c:pt>
                <c:pt idx="16">
                  <c:v>1.052609763577661E-2</c:v>
                </c:pt>
                <c:pt idx="17">
                  <c:v>3.999990971341294E-2</c:v>
                </c:pt>
                <c:pt idx="18">
                  <c:v>-6.6666682751703288E-2</c:v>
                </c:pt>
                <c:pt idx="19">
                  <c:v>1.0942488715137699E-7</c:v>
                </c:pt>
                <c:pt idx="20">
                  <c:v>7.2165128162773096E-2</c:v>
                </c:pt>
                <c:pt idx="21">
                  <c:v>-7.6922417255334663E-2</c:v>
                </c:pt>
                <c:pt idx="22">
                  <c:v>1.7656809547794694E-7</c:v>
                </c:pt>
                <c:pt idx="23">
                  <c:v>-5.9405906620197846E-2</c:v>
                </c:pt>
                <c:pt idx="24">
                  <c:v>-2.9125971169821407E-2</c:v>
                </c:pt>
                <c:pt idx="25">
                  <c:v>8.2474143587956128E-2</c:v>
                </c:pt>
                <c:pt idx="26">
                  <c:v>5.0505044534288501E-2</c:v>
                </c:pt>
                <c:pt idx="27">
                  <c:v>-2.0202191170794803E-2</c:v>
                </c:pt>
                <c:pt idx="28">
                  <c:v>2.970229437685612E-2</c:v>
                </c:pt>
                <c:pt idx="29">
                  <c:v>3.9999695948906844E-2</c:v>
                </c:pt>
                <c:pt idx="30">
                  <c:v>9.9998063170438911E-3</c:v>
                </c:pt>
                <c:pt idx="31">
                  <c:v>1.9802010476748011E-2</c:v>
                </c:pt>
                <c:pt idx="32">
                  <c:v>-7.6190434596462353E-2</c:v>
                </c:pt>
                <c:pt idx="33">
                  <c:v>-3.8200201668558975E-8</c:v>
                </c:pt>
                <c:pt idx="34">
                  <c:v>-9.9997996101182096E-3</c:v>
                </c:pt>
                <c:pt idx="35">
                  <c:v>4.1236979877047553E-2</c:v>
                </c:pt>
                <c:pt idx="36">
                  <c:v>-2.9125987805455944E-2</c:v>
                </c:pt>
                <c:pt idx="37">
                  <c:v>5.2631781205750405E-2</c:v>
                </c:pt>
                <c:pt idx="38">
                  <c:v>-2.9383309940733682E-7</c:v>
                </c:pt>
                <c:pt idx="39">
                  <c:v>5.000010778267705E-2</c:v>
                </c:pt>
                <c:pt idx="40">
                  <c:v>3.1249894667100708E-2</c:v>
                </c:pt>
                <c:pt idx="41">
                  <c:v>-4.7619194875093029E-2</c:v>
                </c:pt>
                <c:pt idx="42">
                  <c:v>1.3095238525613073</c:v>
                </c:pt>
                <c:pt idx="43">
                  <c:v>6.1855447222378013E-2</c:v>
                </c:pt>
                <c:pt idx="44">
                  <c:v>-1.0416663556120143E-2</c:v>
                </c:pt>
                <c:pt idx="45">
                  <c:v>-5.6719667185234357E-8</c:v>
                </c:pt>
                <c:pt idx="46">
                  <c:v>5.2631735075600261E-2</c:v>
                </c:pt>
                <c:pt idx="47">
                  <c:v>-7.692300567286936E-2</c:v>
                </c:pt>
                <c:pt idx="48">
                  <c:v>3.9604124850731059E-2</c:v>
                </c:pt>
                <c:pt idx="49">
                  <c:v>-0.59223293712277147</c:v>
                </c:pt>
                <c:pt idx="50">
                  <c:v>1.0416611018219557E-2</c:v>
                </c:pt>
                <c:pt idx="51">
                  <c:v>-3.0302940763585196E-2</c:v>
                </c:pt>
                <c:pt idx="52">
                  <c:v>-3.8095067253749781E-2</c:v>
                </c:pt>
                <c:pt idx="53">
                  <c:v>-5.0000180775023773E-2</c:v>
                </c:pt>
                <c:pt idx="54">
                  <c:v>8.3333317151031538E-2</c:v>
                </c:pt>
                <c:pt idx="55">
                  <c:v>-2.8846343063818058E-2</c:v>
                </c:pt>
                <c:pt idx="56">
                  <c:v>8.4210802624805625E-2</c:v>
                </c:pt>
                <c:pt idx="57">
                  <c:v>-1.0309091410970139E-2</c:v>
                </c:pt>
                <c:pt idx="58">
                  <c:v>1.5999556590706732E-7</c:v>
                </c:pt>
                <c:pt idx="59">
                  <c:v>6.8973458944299182E-8</c:v>
                </c:pt>
                <c:pt idx="60">
                  <c:v>1.0100930945820874E-2</c:v>
                </c:pt>
                <c:pt idx="61">
                  <c:v>-5.8823533554364316E-2</c:v>
                </c:pt>
                <c:pt idx="62">
                  <c:v>9.7087495350300923E-3</c:v>
                </c:pt>
                <c:pt idx="63">
                  <c:v>-4.0404189849315264E-2</c:v>
                </c:pt>
                <c:pt idx="64">
                  <c:v>2.105255574342868E-2</c:v>
                </c:pt>
                <c:pt idx="65">
                  <c:v>-1.904281152764753E-7</c:v>
                </c:pt>
                <c:pt idx="66">
                  <c:v>9.6153139793657694E-3</c:v>
                </c:pt>
                <c:pt idx="67">
                  <c:v>-4.8076842214255677E-2</c:v>
                </c:pt>
                <c:pt idx="68">
                  <c:v>4.0816380405539032E-2</c:v>
                </c:pt>
                <c:pt idx="69">
                  <c:v>-9.6155678643400355E-3</c:v>
                </c:pt>
                <c:pt idx="70">
                  <c:v>-5.7143220099801995E-2</c:v>
                </c:pt>
                <c:pt idx="71">
                  <c:v>-4.0403964049156915E-2</c:v>
                </c:pt>
                <c:pt idx="72">
                  <c:v>1.0204065832726261E-2</c:v>
                </c:pt>
                <c:pt idx="73">
                  <c:v>8.3333406841300972E-2</c:v>
                </c:pt>
                <c:pt idx="74">
                  <c:v>3.9999962202131201E-2</c:v>
                </c:pt>
                <c:pt idx="75">
                  <c:v>-4.8543550839414085E-2</c:v>
                </c:pt>
                <c:pt idx="76">
                  <c:v>1.9608172699136839E-2</c:v>
                </c:pt>
                <c:pt idx="77">
                  <c:v>5.0000198304068544E-2</c:v>
                </c:pt>
                <c:pt idx="78">
                  <c:v>-1.0000062493515816E-2</c:v>
                </c:pt>
                <c:pt idx="79">
                  <c:v>-3.05327754079876E-7</c:v>
                </c:pt>
                <c:pt idx="80">
                  <c:v>-1.0309497712767901E-2</c:v>
                </c:pt>
                <c:pt idx="81">
                  <c:v>-9.9008723022768752E-3</c:v>
                </c:pt>
                <c:pt idx="82">
                  <c:v>7.2916792939435204E-2</c:v>
                </c:pt>
                <c:pt idx="83">
                  <c:v>-2.8571594303230641E-2</c:v>
                </c:pt>
                <c:pt idx="84">
                  <c:v>1.0100998923032511E-2</c:v>
                </c:pt>
                <c:pt idx="85">
                  <c:v>-3.846135220316671E-2</c:v>
                </c:pt>
                <c:pt idx="86">
                  <c:v>0.9600009778873102</c:v>
                </c:pt>
                <c:pt idx="87">
                  <c:v>-4.9019615336185263E-2</c:v>
                </c:pt>
                <c:pt idx="88">
                  <c:v>-2.3121356607092025E-7</c:v>
                </c:pt>
                <c:pt idx="89">
                  <c:v>-4.950512165836285E-2</c:v>
                </c:pt>
                <c:pt idx="90">
                  <c:v>7.142891878588209E-2</c:v>
                </c:pt>
                <c:pt idx="91">
                  <c:v>-2.360184658822817E-8</c:v>
                </c:pt>
                <c:pt idx="92">
                  <c:v>8.3332781269233047E-2</c:v>
                </c:pt>
                <c:pt idx="93">
                  <c:v>-0.48453622542474029</c:v>
                </c:pt>
                <c:pt idx="94">
                  <c:v>7.3684159095327439E-2</c:v>
                </c:pt>
                <c:pt idx="95">
                  <c:v>1.0000146500019236E-2</c:v>
                </c:pt>
                <c:pt idx="96">
                  <c:v>-2.884613369918021E-2</c:v>
                </c:pt>
                <c:pt idx="97">
                  <c:v>-4.8543830171374869E-2</c:v>
                </c:pt>
                <c:pt idx="98">
                  <c:v>3.1250077488814698E-2</c:v>
                </c:pt>
                <c:pt idx="99">
                  <c:v>-6.7961037539261193E-2</c:v>
                </c:pt>
                <c:pt idx="100">
                  <c:v>-0.42261902389712969</c:v>
                </c:pt>
                <c:pt idx="101">
                  <c:v>-7.7669624158225425E-2</c:v>
                </c:pt>
                <c:pt idx="102">
                  <c:v>-9.9008156237126999E-3</c:v>
                </c:pt>
                <c:pt idx="103">
                  <c:v>9.708675860554461E-3</c:v>
                </c:pt>
                <c:pt idx="104">
                  <c:v>7.5513433284157827E-8</c:v>
                </c:pt>
                <c:pt idx="105">
                  <c:v>-1.2985641217877486E-7</c:v>
                </c:pt>
                <c:pt idx="106">
                  <c:v>9.8038253095711347E-3</c:v>
                </c:pt>
                <c:pt idx="107">
                  <c:v>0.7500002783639288</c:v>
                </c:pt>
                <c:pt idx="108">
                  <c:v>8.4210529501690612E-2</c:v>
                </c:pt>
                <c:pt idx="109">
                  <c:v>4.1236881681637749E-2</c:v>
                </c:pt>
                <c:pt idx="110">
                  <c:v>-9.6153013491810935E-3</c:v>
                </c:pt>
                <c:pt idx="111">
                  <c:v>4.0403711544745979E-2</c:v>
                </c:pt>
                <c:pt idx="112">
                  <c:v>-4.9504924961815355E-2</c:v>
                </c:pt>
                <c:pt idx="113">
                  <c:v>-9.7086022188780374E-3</c:v>
                </c:pt>
                <c:pt idx="114">
                  <c:v>-2.0408164475213875E-2</c:v>
                </c:pt>
                <c:pt idx="115">
                  <c:v>-6.8627437019819992E-2</c:v>
                </c:pt>
                <c:pt idx="116">
                  <c:v>1.0416741813959129E-2</c:v>
                </c:pt>
                <c:pt idx="117">
                  <c:v>-1.8860761730188358E-7</c:v>
                </c:pt>
                <c:pt idx="118">
                  <c:v>4.2105703715078269E-2</c:v>
                </c:pt>
                <c:pt idx="119">
                  <c:v>-9.8038163508838982E-3</c:v>
                </c:pt>
                <c:pt idx="120">
                  <c:v>8.4210675429107873E-2</c:v>
                </c:pt>
                <c:pt idx="121">
                  <c:v>-2.970311323421615E-2</c:v>
                </c:pt>
                <c:pt idx="122">
                  <c:v>-1.9230691707587622E-2</c:v>
                </c:pt>
                <c:pt idx="123">
                  <c:v>-3.0303072709480627E-2</c:v>
                </c:pt>
                <c:pt idx="124">
                  <c:v>2.110011185774141E-7</c:v>
                </c:pt>
                <c:pt idx="125">
                  <c:v>-3.1206013550999501E-7</c:v>
                </c:pt>
                <c:pt idx="126">
                  <c:v>2.0000034463686811E-2</c:v>
                </c:pt>
                <c:pt idx="127">
                  <c:v>-9.5237970355915746E-2</c:v>
                </c:pt>
                <c:pt idx="128">
                  <c:v>-2.884611028807893E-2</c:v>
                </c:pt>
                <c:pt idx="129">
                  <c:v>6.122456801331233E-2</c:v>
                </c:pt>
                <c:pt idx="130">
                  <c:v>-5.7142685887544009E-2</c:v>
                </c:pt>
                <c:pt idx="131">
                  <c:v>8.3333347973275407E-2</c:v>
                </c:pt>
                <c:pt idx="132">
                  <c:v>-3.0612339795420218E-2</c:v>
                </c:pt>
                <c:pt idx="133">
                  <c:v>1.0101024770698963E-2</c:v>
                </c:pt>
                <c:pt idx="134">
                  <c:v>-1.0235152270166026E-7</c:v>
                </c:pt>
                <c:pt idx="135">
                  <c:v>-9.5239799171787931E-3</c:v>
                </c:pt>
                <c:pt idx="136">
                  <c:v>0</c:v>
                </c:pt>
                <c:pt idx="137">
                  <c:v>9.615166969693778E-3</c:v>
                </c:pt>
                <c:pt idx="138">
                  <c:v>-4.9505126145701905E-2</c:v>
                </c:pt>
                <c:pt idx="139">
                  <c:v>2.0833663468262209E-2</c:v>
                </c:pt>
                <c:pt idx="140">
                  <c:v>2.0618768190769909E-2</c:v>
                </c:pt>
                <c:pt idx="141">
                  <c:v>2.9411626291065085E-2</c:v>
                </c:pt>
                <c:pt idx="142">
                  <c:v>7.1428814630786874E-2</c:v>
                </c:pt>
                <c:pt idx="143">
                  <c:v>-4.8543733920202392E-2</c:v>
                </c:pt>
                <c:pt idx="144">
                  <c:v>9.7088882806521948E-3</c:v>
                </c:pt>
                <c:pt idx="145">
                  <c:v>3.0612505282131552E-2</c:v>
                </c:pt>
                <c:pt idx="146">
                  <c:v>-4.0000149732771551E-2</c:v>
                </c:pt>
                <c:pt idx="147">
                  <c:v>-2.020220486391866E-2</c:v>
                </c:pt>
                <c:pt idx="148">
                  <c:v>4.0816640080606925E-2</c:v>
                </c:pt>
                <c:pt idx="149">
                  <c:v>-2.0000129423790591E-2</c:v>
                </c:pt>
                <c:pt idx="150">
                  <c:v>-9.6156999477876592E-3</c:v>
                </c:pt>
                <c:pt idx="151">
                  <c:v>8.4210391231051673E-2</c:v>
                </c:pt>
                <c:pt idx="152">
                  <c:v>-2.0000214358363633E-2</c:v>
                </c:pt>
                <c:pt idx="153">
                  <c:v>-3.8461498340932931E-2</c:v>
                </c:pt>
                <c:pt idx="154">
                  <c:v>-2.9411864827971201E-2</c:v>
                </c:pt>
                <c:pt idx="155">
                  <c:v>-6.6667119709024059E-2</c:v>
                </c:pt>
                <c:pt idx="156">
                  <c:v>4.1666652305622165E-2</c:v>
                </c:pt>
                <c:pt idx="157">
                  <c:v>6.1224474898240455E-2</c:v>
                </c:pt>
                <c:pt idx="158">
                  <c:v>-8.6538502940589734E-2</c:v>
                </c:pt>
                <c:pt idx="159">
                  <c:v>-1.9607673242906354E-2</c:v>
                </c:pt>
                <c:pt idx="160">
                  <c:v>9.4736855148548793E-2</c:v>
                </c:pt>
                <c:pt idx="161">
                  <c:v>7.3684230070976353E-2</c:v>
                </c:pt>
                <c:pt idx="162">
                  <c:v>2.9411954270812668E-2</c:v>
                </c:pt>
                <c:pt idx="163">
                  <c:v>-6.7961386350354647E-2</c:v>
                </c:pt>
                <c:pt idx="164">
                  <c:v>-4.8543710044796073E-2</c:v>
                </c:pt>
                <c:pt idx="165">
                  <c:v>9.4736876214959409E-2</c:v>
                </c:pt>
                <c:pt idx="166">
                  <c:v>-1.9230982884431369E-2</c:v>
                </c:pt>
                <c:pt idx="167">
                  <c:v>-5.940623973648651E-2</c:v>
                </c:pt>
                <c:pt idx="168">
                  <c:v>-4.0404087038908187E-2</c:v>
                </c:pt>
                <c:pt idx="169">
                  <c:v>5.1546589259691356E-2</c:v>
                </c:pt>
                <c:pt idx="170">
                  <c:v>6.1856143960803855E-2</c:v>
                </c:pt>
                <c:pt idx="171">
                  <c:v>7.2916555752380541E-2</c:v>
                </c:pt>
                <c:pt idx="172">
                  <c:v>-7.7670000347160539E-2</c:v>
                </c:pt>
                <c:pt idx="173">
                  <c:v>-9.5238022554687829E-3</c:v>
                </c:pt>
                <c:pt idx="174">
                  <c:v>-3.8095250582949491E-2</c:v>
                </c:pt>
                <c:pt idx="175">
                  <c:v>-9.9999803523542763E-3</c:v>
                </c:pt>
                <c:pt idx="176">
                  <c:v>-2.020206915662015E-2</c:v>
                </c:pt>
                <c:pt idx="177">
                  <c:v>-5.8252623559275629E-2</c:v>
                </c:pt>
                <c:pt idx="178">
                  <c:v>-7.6922868351381735E-2</c:v>
                </c:pt>
                <c:pt idx="179">
                  <c:v>1.9802282205121591E-2</c:v>
                </c:pt>
                <c:pt idx="180">
                  <c:v>3.9603962967520223E-2</c:v>
                </c:pt>
                <c:pt idx="181">
                  <c:v>9.375029455753725E-2</c:v>
                </c:pt>
                <c:pt idx="182">
                  <c:v>1.0100926816759559E-2</c:v>
                </c:pt>
                <c:pt idx="183">
                  <c:v>-3.8834931193502897E-2</c:v>
                </c:pt>
                <c:pt idx="184">
                  <c:v>1.9802173829025937E-2</c:v>
                </c:pt>
                <c:pt idx="185">
                  <c:v>9.7088746952893601E-3</c:v>
                </c:pt>
                <c:pt idx="186">
                  <c:v>-1.9417629024044203E-2</c:v>
                </c:pt>
                <c:pt idx="187">
                  <c:v>-1.9417390693369785E-2</c:v>
                </c:pt>
                <c:pt idx="188">
                  <c:v>-4.0000084990791218E-2</c:v>
                </c:pt>
                <c:pt idx="189">
                  <c:v>2.4695572609090277E-7</c:v>
                </c:pt>
                <c:pt idx="190">
                  <c:v>5.1019980302482892E-2</c:v>
                </c:pt>
                <c:pt idx="191">
                  <c:v>5.2083148655060141E-2</c:v>
                </c:pt>
                <c:pt idx="192">
                  <c:v>-9.6155725509408096E-3</c:v>
                </c:pt>
                <c:pt idx="193">
                  <c:v>-1.9047451118273107E-2</c:v>
                </c:pt>
                <c:pt idx="194">
                  <c:v>8.4210661439694023E-2</c:v>
                </c:pt>
                <c:pt idx="195">
                  <c:v>9.8479589594191452E-8</c:v>
                </c:pt>
                <c:pt idx="196">
                  <c:v>-1.7955051645479614E-7</c:v>
                </c:pt>
                <c:pt idx="197">
                  <c:v>1.513243299555711E-7</c:v>
                </c:pt>
                <c:pt idx="198">
                  <c:v>-2.0408104343512923E-2</c:v>
                </c:pt>
                <c:pt idx="199">
                  <c:v>7.2164999186303369E-2</c:v>
                </c:pt>
                <c:pt idx="200">
                  <c:v>8.2474217957002161E-2</c:v>
                </c:pt>
                <c:pt idx="201">
                  <c:v>-7.7669907723850184E-2</c:v>
                </c:pt>
                <c:pt idx="202">
                  <c:v>-9.7611191018920351E-8</c:v>
                </c:pt>
                <c:pt idx="203">
                  <c:v>1.0204056259768057E-2</c:v>
                </c:pt>
                <c:pt idx="204">
                  <c:v>-1.0100943908560422E-2</c:v>
                </c:pt>
                <c:pt idx="205">
                  <c:v>-3.9215797750115078E-2</c:v>
                </c:pt>
                <c:pt idx="206">
                  <c:v>-8.5113607606324138E-8</c:v>
                </c:pt>
                <c:pt idx="207">
                  <c:v>-5.82526146299156E-2</c:v>
                </c:pt>
                <c:pt idx="208">
                  <c:v>8.4210558934754376E-2</c:v>
                </c:pt>
                <c:pt idx="209">
                  <c:v>1.0100982733392216E-2</c:v>
                </c:pt>
                <c:pt idx="210">
                  <c:v>-4.7287070259471875E-8</c:v>
                </c:pt>
                <c:pt idx="211">
                  <c:v>1.5709736489455395E-7</c:v>
                </c:pt>
                <c:pt idx="212">
                  <c:v>-9.7084963736593366E-3</c:v>
                </c:pt>
                <c:pt idx="213">
                  <c:v>2.1052796817921715E-2</c:v>
                </c:pt>
                <c:pt idx="214">
                  <c:v>-9.6154626461847359E-3</c:v>
                </c:pt>
                <c:pt idx="215">
                  <c:v>-1.0416668069156976E-2</c:v>
                </c:pt>
                <c:pt idx="216">
                  <c:v>-9.9999666171185497E-3</c:v>
                </c:pt>
                <c:pt idx="217">
                  <c:v>-5.7692287519173879E-2</c:v>
                </c:pt>
                <c:pt idx="218">
                  <c:v>1.0203998339743725E-2</c:v>
                </c:pt>
                <c:pt idx="219">
                  <c:v>5.1020314924129506E-2</c:v>
                </c:pt>
                <c:pt idx="220">
                  <c:v>-8.6538639799836892E-2</c:v>
                </c:pt>
                <c:pt idx="221">
                  <c:v>5.0505106854961568E-2</c:v>
                </c:pt>
                <c:pt idx="222">
                  <c:v>-1.0309500012991135E-2</c:v>
                </c:pt>
                <c:pt idx="223">
                  <c:v>-1.9607527052919238E-2</c:v>
                </c:pt>
                <c:pt idx="224">
                  <c:v>4.0000240840924572E-2</c:v>
                </c:pt>
                <c:pt idx="225">
                  <c:v>-2.9702734717063861E-2</c:v>
                </c:pt>
                <c:pt idx="226">
                  <c:v>-2.0000093004132968E-2</c:v>
                </c:pt>
                <c:pt idx="227">
                  <c:v>5.0505384914489415E-2</c:v>
                </c:pt>
                <c:pt idx="228">
                  <c:v>-3.8834826927927057E-2</c:v>
                </c:pt>
                <c:pt idx="229">
                  <c:v>-7.6190297975900712E-2</c:v>
                </c:pt>
                <c:pt idx="230">
                  <c:v>1.9999666286683704E-2</c:v>
                </c:pt>
                <c:pt idx="231">
                  <c:v>2.040820957333267E-2</c:v>
                </c:pt>
                <c:pt idx="232">
                  <c:v>-1.9417843887022834E-2</c:v>
                </c:pt>
                <c:pt idx="233">
                  <c:v>2.0408337804159293E-2</c:v>
                </c:pt>
                <c:pt idx="234">
                  <c:v>-1.0000001227708499E-2</c:v>
                </c:pt>
                <c:pt idx="235">
                  <c:v>-9.6153597916889266E-3</c:v>
                </c:pt>
                <c:pt idx="236">
                  <c:v>9.6153300694126198E-3</c:v>
                </c:pt>
                <c:pt idx="237">
                  <c:v>-2.9126250240749441E-2</c:v>
                </c:pt>
                <c:pt idx="238">
                  <c:v>3.1578984059496662E-2</c:v>
                </c:pt>
                <c:pt idx="239">
                  <c:v>1.9802363081942165E-2</c:v>
                </c:pt>
                <c:pt idx="240">
                  <c:v>-3.9215848698502476E-2</c:v>
                </c:pt>
                <c:pt idx="241">
                  <c:v>1.0100758199691251E-2</c:v>
                </c:pt>
                <c:pt idx="242">
                  <c:v>5.0504855219453137E-2</c:v>
                </c:pt>
                <c:pt idx="243">
                  <c:v>2.9702832892737785E-2</c:v>
                </c:pt>
                <c:pt idx="244">
                  <c:v>-1.9047576842252889E-2</c:v>
                </c:pt>
                <c:pt idx="245">
                  <c:v>-2.0618633198124958E-2</c:v>
                </c:pt>
                <c:pt idx="246">
                  <c:v>3.0611869229351107E-2</c:v>
                </c:pt>
                <c:pt idx="247">
                  <c:v>4.0816579452565893E-2</c:v>
                </c:pt>
                <c:pt idx="248">
                  <c:v>2.0618658758885022E-2</c:v>
                </c:pt>
                <c:pt idx="249">
                  <c:v>1.2500014373310182</c:v>
                </c:pt>
                <c:pt idx="250">
                  <c:v>-2.8845987358263048E-2</c:v>
                </c:pt>
                <c:pt idx="251">
                  <c:v>9.3749880024376564E-2</c:v>
                </c:pt>
                <c:pt idx="252">
                  <c:v>-5.8252740600498343E-2</c:v>
                </c:pt>
                <c:pt idx="253">
                  <c:v>3.1579094253233908E-2</c:v>
                </c:pt>
                <c:pt idx="254">
                  <c:v>-3.921615834937997E-2</c:v>
                </c:pt>
                <c:pt idx="255">
                  <c:v>-3.0000033686274574E-2</c:v>
                </c:pt>
                <c:pt idx="256">
                  <c:v>-0.56435663877055253</c:v>
                </c:pt>
                <c:pt idx="257">
                  <c:v>-9.5239637694362056E-3</c:v>
                </c:pt>
                <c:pt idx="258">
                  <c:v>-7.6922758767206223E-2</c:v>
                </c:pt>
                <c:pt idx="259">
                  <c:v>5.102067672777455E-2</c:v>
                </c:pt>
                <c:pt idx="260">
                  <c:v>-6.8627484226455815E-2</c:v>
                </c:pt>
                <c:pt idx="261">
                  <c:v>5.75675720426716E-8</c:v>
                </c:pt>
                <c:pt idx="262">
                  <c:v>3.0927654254574444E-2</c:v>
                </c:pt>
                <c:pt idx="263">
                  <c:v>1.0000007508170317E-2</c:v>
                </c:pt>
                <c:pt idx="264">
                  <c:v>6.0606292645763116E-2</c:v>
                </c:pt>
                <c:pt idx="265">
                  <c:v>3.9999847760773699E-2</c:v>
                </c:pt>
                <c:pt idx="266">
                  <c:v>1.246946197408505E-7</c:v>
                </c:pt>
                <c:pt idx="267">
                  <c:v>3.0302824713586585E-2</c:v>
                </c:pt>
                <c:pt idx="268">
                  <c:v>5.1546771313915718E-2</c:v>
                </c:pt>
                <c:pt idx="269">
                  <c:v>-2.0202020210576377E-2</c:v>
                </c:pt>
                <c:pt idx="270">
                  <c:v>1.0100990607546878E-2</c:v>
                </c:pt>
                <c:pt idx="271">
                  <c:v>-1.9802225990313227E-2</c:v>
                </c:pt>
                <c:pt idx="272">
                  <c:v>1.0100834831509475E-2</c:v>
                </c:pt>
                <c:pt idx="273">
                  <c:v>-5.7692237216736442E-2</c:v>
                </c:pt>
                <c:pt idx="274">
                  <c:v>-9.9997412633822114E-3</c:v>
                </c:pt>
                <c:pt idx="275">
                  <c:v>1.0416580396138242E-2</c:v>
                </c:pt>
                <c:pt idx="276">
                  <c:v>2.0618895466774756E-2</c:v>
                </c:pt>
                <c:pt idx="277">
                  <c:v>2.0618716029620066E-2</c:v>
                </c:pt>
                <c:pt idx="278">
                  <c:v>5.208322373969132E-2</c:v>
                </c:pt>
                <c:pt idx="279">
                  <c:v>2.0618638670198974E-2</c:v>
                </c:pt>
                <c:pt idx="280">
                  <c:v>8.3333266560007058E-2</c:v>
                </c:pt>
                <c:pt idx="281">
                  <c:v>-4.7618859929144719E-2</c:v>
                </c:pt>
                <c:pt idx="282">
                  <c:v>1.0526324250808461E-2</c:v>
                </c:pt>
                <c:pt idx="283">
                  <c:v>-5.82524741725996E-2</c:v>
                </c:pt>
                <c:pt idx="284">
                  <c:v>-3.0000129010173571E-2</c:v>
                </c:pt>
                <c:pt idx="285">
                  <c:v>-5.8823443311911361E-2</c:v>
                </c:pt>
                <c:pt idx="286">
                  <c:v>-6.7307693950339531E-2</c:v>
                </c:pt>
                <c:pt idx="287">
                  <c:v>-1.0309608337931708E-2</c:v>
                </c:pt>
                <c:pt idx="288">
                  <c:v>7.1428273400101494E-2</c:v>
                </c:pt>
                <c:pt idx="289">
                  <c:v>-9.5238271940303321E-2</c:v>
                </c:pt>
                <c:pt idx="290">
                  <c:v>4.0403944127712865E-2</c:v>
                </c:pt>
                <c:pt idx="291">
                  <c:v>-9.9011273127643795E-3</c:v>
                </c:pt>
                <c:pt idx="292">
                  <c:v>3.0303080421844708E-2</c:v>
                </c:pt>
                <c:pt idx="293">
                  <c:v>7.2164761142922362E-2</c:v>
                </c:pt>
                <c:pt idx="294">
                  <c:v>1.0416976348766482E-2</c:v>
                </c:pt>
                <c:pt idx="295">
                  <c:v>-4.8543904062615773E-2</c:v>
                </c:pt>
                <c:pt idx="296">
                  <c:v>9.3750401473599476E-2</c:v>
                </c:pt>
                <c:pt idx="297">
                  <c:v>-4.807696813361062E-2</c:v>
                </c:pt>
                <c:pt idx="298">
                  <c:v>5.208345971101469E-2</c:v>
                </c:pt>
                <c:pt idx="299">
                  <c:v>1.6810610925510616E-7</c:v>
                </c:pt>
                <c:pt idx="300">
                  <c:v>2.1052632795604431E-2</c:v>
                </c:pt>
                <c:pt idx="301">
                  <c:v>-4.0000196565262436E-2</c:v>
                </c:pt>
                <c:pt idx="302">
                  <c:v>4.0404395923220982E-2</c:v>
                </c:pt>
                <c:pt idx="303">
                  <c:v>1.0526226694659524E-2</c:v>
                </c:pt>
                <c:pt idx="304">
                  <c:v>1.9607820255574282E-2</c:v>
                </c:pt>
                <c:pt idx="305">
                  <c:v>-5.882352973239624E-2</c:v>
                </c:pt>
                <c:pt idx="306">
                  <c:v>4.2105176831196189E-2</c:v>
                </c:pt>
                <c:pt idx="307">
                  <c:v>6.3231660130114165E-8</c:v>
                </c:pt>
                <c:pt idx="308">
                  <c:v>-2.9126164640898122E-2</c:v>
                </c:pt>
                <c:pt idx="309">
                  <c:v>-2.941174852327022E-2</c:v>
                </c:pt>
                <c:pt idx="310">
                  <c:v>-7.7669943642214023E-2</c:v>
                </c:pt>
                <c:pt idx="311">
                  <c:v>2.8130565277173503E-7</c:v>
                </c:pt>
                <c:pt idx="312">
                  <c:v>7.3684245436741902E-2</c:v>
                </c:pt>
                <c:pt idx="313">
                  <c:v>1.3750001590003587</c:v>
                </c:pt>
                <c:pt idx="314">
                  <c:v>-1.0416671776230735E-2</c:v>
                </c:pt>
                <c:pt idx="315">
                  <c:v>2.9999853060444837E-2</c:v>
                </c:pt>
                <c:pt idx="316">
                  <c:v>9.9009055301630955E-3</c:v>
                </c:pt>
                <c:pt idx="317">
                  <c:v>-9.6154386698314998E-3</c:v>
                </c:pt>
                <c:pt idx="318">
                  <c:v>-1.9230987622948614E-2</c:v>
                </c:pt>
                <c:pt idx="319">
                  <c:v>-5.9405909390873202E-2</c:v>
                </c:pt>
                <c:pt idx="320">
                  <c:v>-0.60000007575007464</c:v>
                </c:pt>
                <c:pt idx="321">
                  <c:v>-3.999980497755018E-2</c:v>
                </c:pt>
                <c:pt idx="322">
                  <c:v>-9.9009937133721637E-3</c:v>
                </c:pt>
                <c:pt idx="323">
                  <c:v>-9.8040206840392941E-3</c:v>
                </c:pt>
                <c:pt idx="324">
                  <c:v>7.2164952725417564E-2</c:v>
                </c:pt>
                <c:pt idx="325">
                  <c:v>6.1224398411841019E-2</c:v>
                </c:pt>
                <c:pt idx="326">
                  <c:v>5.2083166253239277E-2</c:v>
                </c:pt>
                <c:pt idx="327">
                  <c:v>-9.9009437268436917E-3</c:v>
                </c:pt>
                <c:pt idx="328">
                  <c:v>2.0407914414339423E-2</c:v>
                </c:pt>
                <c:pt idx="329">
                  <c:v>-2.8845905680960904E-2</c:v>
                </c:pt>
                <c:pt idx="330">
                  <c:v>3.0303191312111899E-2</c:v>
                </c:pt>
                <c:pt idx="331">
                  <c:v>-6.7307605898043299E-2</c:v>
                </c:pt>
                <c:pt idx="332">
                  <c:v>-5.7691977493229074E-2</c:v>
                </c:pt>
                <c:pt idx="333">
                  <c:v>-4.9504868360569554E-2</c:v>
                </c:pt>
                <c:pt idx="334">
                  <c:v>3.0612154225190036E-2</c:v>
                </c:pt>
                <c:pt idx="335">
                  <c:v>-3.921527307763728E-2</c:v>
                </c:pt>
                <c:pt idx="336">
                  <c:v>2.9702789145652053E-2</c:v>
                </c:pt>
                <c:pt idx="337">
                  <c:v>-1.9801895929652202E-2</c:v>
                </c:pt>
                <c:pt idx="338">
                  <c:v>4.0000089716454967E-2</c:v>
                </c:pt>
                <c:pt idx="339">
                  <c:v>8.3332876840192416E-2</c:v>
                </c:pt>
                <c:pt idx="340">
                  <c:v>-1.9417487166871306E-2</c:v>
                </c:pt>
                <c:pt idx="341">
                  <c:v>3.1579198983120227E-2</c:v>
                </c:pt>
                <c:pt idx="342">
                  <c:v>-1.3736002935083036E-7</c:v>
                </c:pt>
                <c:pt idx="343">
                  <c:v>2.0202223106018602E-2</c:v>
                </c:pt>
                <c:pt idx="344">
                  <c:v>4.1236719524567755E-2</c:v>
                </c:pt>
                <c:pt idx="345">
                  <c:v>1.0100574147884567E-2</c:v>
                </c:pt>
                <c:pt idx="346">
                  <c:v>-2.0408203189210883E-2</c:v>
                </c:pt>
                <c:pt idx="347">
                  <c:v>7.2916644263178121E-2</c:v>
                </c:pt>
                <c:pt idx="348">
                  <c:v>-9.5238077053938497E-2</c:v>
                </c:pt>
                <c:pt idx="349">
                  <c:v>7.36838665414421E-2</c:v>
                </c:pt>
                <c:pt idx="350">
                  <c:v>-1.7612828462354457E-7</c:v>
                </c:pt>
                <c:pt idx="351">
                  <c:v>-5.825221808960257E-2</c:v>
                </c:pt>
                <c:pt idx="352">
                  <c:v>-3.8834803527794559E-2</c:v>
                </c:pt>
                <c:pt idx="353">
                  <c:v>-5.7692219517489152E-2</c:v>
                </c:pt>
                <c:pt idx="354">
                  <c:v>-4.9504951832317512E-2</c:v>
                </c:pt>
                <c:pt idx="355">
                  <c:v>-2.4168891388232083E-7</c:v>
                </c:pt>
                <c:pt idx="356">
                  <c:v>-1.0416508944314895E-2</c:v>
                </c:pt>
                <c:pt idx="357">
                  <c:v>-3.9848781940854394E-8</c:v>
                </c:pt>
                <c:pt idx="358">
                  <c:v>8.421068413130528E-2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93184"/>
        <c:axId val="290890880"/>
      </c:scatterChart>
      <c:valAx>
        <c:axId val="290893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90890880"/>
        <c:crosses val="autoZero"/>
        <c:crossBetween val="midCat"/>
      </c:valAx>
      <c:valAx>
        <c:axId val="290890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089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Charts!$A$97</c:f>
              <c:strCache>
                <c:ptCount val="1"/>
                <c:pt idx="0">
                  <c:v>Over all Conversion change with respect to same day last week</c:v>
                </c:pt>
              </c:strCache>
            </c:strRef>
          </c:tx>
          <c:spPr>
            <a:ln w="19050">
              <a:noFill/>
            </a:ln>
          </c:spPr>
          <c:yVal>
            <c:numRef>
              <c:f>Charts!$A$98:$A$456</c:f>
              <c:numCache>
                <c:formatCode>0%</c:formatCode>
                <c:ptCount val="359"/>
                <c:pt idx="0">
                  <c:v>-9.8975840699184747E-3</c:v>
                </c:pt>
                <c:pt idx="1">
                  <c:v>0.16009068776474278</c:v>
                </c:pt>
                <c:pt idx="2">
                  <c:v>7.3142421741578811E-2</c:v>
                </c:pt>
                <c:pt idx="3">
                  <c:v>-8.5422909280729042E-2</c:v>
                </c:pt>
                <c:pt idx="4">
                  <c:v>5.2871319138911188E-2</c:v>
                </c:pt>
                <c:pt idx="5">
                  <c:v>-3.0208490451984704E-2</c:v>
                </c:pt>
                <c:pt idx="6">
                  <c:v>0.15338638269325777</c:v>
                </c:pt>
                <c:pt idx="7">
                  <c:v>-6.7801118225535251E-2</c:v>
                </c:pt>
                <c:pt idx="8">
                  <c:v>-9.992947065385005E-3</c:v>
                </c:pt>
                <c:pt idx="9">
                  <c:v>-2.0218102601444077E-2</c:v>
                </c:pt>
                <c:pt idx="10">
                  <c:v>8.136309880269077E-2</c:v>
                </c:pt>
                <c:pt idx="11">
                  <c:v>-4.0356817681399204E-2</c:v>
                </c:pt>
                <c:pt idx="12">
                  <c:v>0.16176175666511861</c:v>
                </c:pt>
                <c:pt idx="13">
                  <c:v>0.17305434588235169</c:v>
                </c:pt>
                <c:pt idx="14">
                  <c:v>5.041546377221362E-2</c:v>
                </c:pt>
                <c:pt idx="15">
                  <c:v>-1.9234237688042999E-2</c:v>
                </c:pt>
                <c:pt idx="16">
                  <c:v>-0.10570602224444781</c:v>
                </c:pt>
                <c:pt idx="17">
                  <c:v>1.3064150220491788E-2</c:v>
                </c:pt>
                <c:pt idx="18">
                  <c:v>-1.120141309767364E-2</c:v>
                </c:pt>
                <c:pt idx="19">
                  <c:v>-3.9044050937170782E-2</c:v>
                </c:pt>
                <c:pt idx="20">
                  <c:v>-7.6275872039646142E-2</c:v>
                </c:pt>
                <c:pt idx="21">
                  <c:v>-0.52481642115115479</c:v>
                </c:pt>
                <c:pt idx="22">
                  <c:v>-0.11382460416483964</c:v>
                </c:pt>
                <c:pt idx="23">
                  <c:v>0.18808824770202981</c:v>
                </c:pt>
                <c:pt idx="24">
                  <c:v>7.1616556279585408E-2</c:v>
                </c:pt>
                <c:pt idx="25">
                  <c:v>-3.7682418004241769E-2</c:v>
                </c:pt>
                <c:pt idx="26">
                  <c:v>7.1441590279339273E-2</c:v>
                </c:pt>
                <c:pt idx="27">
                  <c:v>-8.5806571239552931E-2</c:v>
                </c:pt>
                <c:pt idx="28">
                  <c:v>1.1476852728398028</c:v>
                </c:pt>
                <c:pt idx="29">
                  <c:v>8.2018928090899168E-2</c:v>
                </c:pt>
                <c:pt idx="30">
                  <c:v>2.0226294989381444E-2</c:v>
                </c:pt>
                <c:pt idx="31">
                  <c:v>-0.11349911342902064</c:v>
                </c:pt>
                <c:pt idx="32">
                  <c:v>0.1719690371610445</c:v>
                </c:pt>
                <c:pt idx="33">
                  <c:v>-7.6923385166750902E-2</c:v>
                </c:pt>
                <c:pt idx="34">
                  <c:v>3.0406225507084272E-2</c:v>
                </c:pt>
                <c:pt idx="35">
                  <c:v>2.0696661547025652E-2</c:v>
                </c:pt>
                <c:pt idx="36">
                  <c:v>3.3079740772048449E-2</c:v>
                </c:pt>
                <c:pt idx="37">
                  <c:v>-0.1146512661343102</c:v>
                </c:pt>
                <c:pt idx="38">
                  <c:v>5.2197752992891644E-2</c:v>
                </c:pt>
                <c:pt idx="39">
                  <c:v>-8.4071011828148912E-2</c:v>
                </c:pt>
                <c:pt idx="40">
                  <c:v>-0.10490968822811508</c:v>
                </c:pt>
                <c:pt idx="41">
                  <c:v>0.13674683432312817</c:v>
                </c:pt>
                <c:pt idx="42">
                  <c:v>-0.54090360183579034</c:v>
                </c:pt>
                <c:pt idx="43">
                  <c:v>-0.13962220826808736</c:v>
                </c:pt>
                <c:pt idx="44">
                  <c:v>1.0808988820465437E-4</c:v>
                </c:pt>
                <c:pt idx="45">
                  <c:v>3.9797604387794561E-2</c:v>
                </c:pt>
                <c:pt idx="46">
                  <c:v>-0.13261936790607654</c:v>
                </c:pt>
                <c:pt idx="47">
                  <c:v>6.1855927551318857E-2</c:v>
                </c:pt>
                <c:pt idx="48">
                  <c:v>-8.427797764023226E-2</c:v>
                </c:pt>
                <c:pt idx="49">
                  <c:v>1.157692572996929</c:v>
                </c:pt>
                <c:pt idx="50">
                  <c:v>0.11504171088598958</c:v>
                </c:pt>
                <c:pt idx="51">
                  <c:v>0.12915198644756454</c:v>
                </c:pt>
                <c:pt idx="52">
                  <c:v>4.8751131692233107E-2</c:v>
                </c:pt>
                <c:pt idx="53">
                  <c:v>-0.42394678407179354</c:v>
                </c:pt>
                <c:pt idx="54">
                  <c:v>4.0879231697923846E-2</c:v>
                </c:pt>
                <c:pt idx="55">
                  <c:v>4.9047362073294742E-2</c:v>
                </c:pt>
                <c:pt idx="56">
                  <c:v>-5.019594469533617E-2</c:v>
                </c:pt>
                <c:pt idx="57">
                  <c:v>-0.14801352667323064</c:v>
                </c:pt>
                <c:pt idx="58">
                  <c:v>-9.6217447676498091E-2</c:v>
                </c:pt>
                <c:pt idx="59">
                  <c:v>-1.8015952207970032E-2</c:v>
                </c:pt>
                <c:pt idx="60">
                  <c:v>1.0202070652584103</c:v>
                </c:pt>
                <c:pt idx="61">
                  <c:v>-3.8690508997938244E-2</c:v>
                </c:pt>
                <c:pt idx="62">
                  <c:v>-9.4505617921909368E-2</c:v>
                </c:pt>
                <c:pt idx="63">
                  <c:v>4.2939390057935123E-2</c:v>
                </c:pt>
                <c:pt idx="64">
                  <c:v>8.2473883361452227E-2</c:v>
                </c:pt>
                <c:pt idx="65">
                  <c:v>-1.1109586894921697E-2</c:v>
                </c:pt>
                <c:pt idx="66">
                  <c:v>-0.14006314434263278</c:v>
                </c:pt>
                <c:pt idx="67">
                  <c:v>9.2109075948952679E-2</c:v>
                </c:pt>
                <c:pt idx="68">
                  <c:v>-4.6995639117804022E-2</c:v>
                </c:pt>
                <c:pt idx="69">
                  <c:v>2.1275401907066005E-2</c:v>
                </c:pt>
                <c:pt idx="70">
                  <c:v>-0.46627457709544307</c:v>
                </c:pt>
                <c:pt idx="71">
                  <c:v>0.14054944127308611</c:v>
                </c:pt>
                <c:pt idx="72">
                  <c:v>2.1960584274233863E-2</c:v>
                </c:pt>
                <c:pt idx="73">
                  <c:v>0.17388231354858696</c:v>
                </c:pt>
                <c:pt idx="74">
                  <c:v>-9.2303210420231485E-3</c:v>
                </c:pt>
                <c:pt idx="75">
                  <c:v>0.14996853706998059</c:v>
                </c:pt>
                <c:pt idx="76">
                  <c:v>3.1850312992747876E-2</c:v>
                </c:pt>
                <c:pt idx="77">
                  <c:v>0.87233982685769784</c:v>
                </c:pt>
                <c:pt idx="78">
                  <c:v>-0.14793895342886554</c:v>
                </c:pt>
                <c:pt idx="79">
                  <c:v>7.2942959217582981E-2</c:v>
                </c:pt>
                <c:pt idx="80">
                  <c:v>-5.6837532644808841E-2</c:v>
                </c:pt>
                <c:pt idx="81">
                  <c:v>-7.6538827195012704E-2</c:v>
                </c:pt>
                <c:pt idx="82">
                  <c:v>-5.1556850626484518E-2</c:v>
                </c:pt>
                <c:pt idx="83">
                  <c:v>7.068280972632901E-2</c:v>
                </c:pt>
                <c:pt idx="84">
                  <c:v>-4.9253701326889554E-2</c:v>
                </c:pt>
                <c:pt idx="85">
                  <c:v>8.267155931340886E-2</c:v>
                </c:pt>
                <c:pt idx="86">
                  <c:v>-0.53497129252622422</c:v>
                </c:pt>
                <c:pt idx="87">
                  <c:v>0.13736127433753009</c:v>
                </c:pt>
                <c:pt idx="88">
                  <c:v>2.0701126404354619E-2</c:v>
                </c:pt>
                <c:pt idx="89">
                  <c:v>-9.306149424507737E-2</c:v>
                </c:pt>
                <c:pt idx="90">
                  <c:v>-9.46773840710885E-2</c:v>
                </c:pt>
                <c:pt idx="91">
                  <c:v>6.0293457293017383E-2</c:v>
                </c:pt>
                <c:pt idx="92">
                  <c:v>-5.7303449393291017E-2</c:v>
                </c:pt>
                <c:pt idx="93">
                  <c:v>1.0656657324153227</c:v>
                </c:pt>
                <c:pt idx="94">
                  <c:v>-0.20426414390111858</c:v>
                </c:pt>
                <c:pt idx="95">
                  <c:v>-6.6934520025885735E-2</c:v>
                </c:pt>
                <c:pt idx="96">
                  <c:v>0.18501496110113713</c:v>
                </c:pt>
                <c:pt idx="97">
                  <c:v>0.14922199083466747</c:v>
                </c:pt>
                <c:pt idx="98">
                  <c:v>-5.7402254702145883E-2</c:v>
                </c:pt>
                <c:pt idx="99">
                  <c:v>8.1946286990884687E-2</c:v>
                </c:pt>
                <c:pt idx="100">
                  <c:v>0.56544473803340667</c:v>
                </c:pt>
                <c:pt idx="101">
                  <c:v>0.16165402428030418</c:v>
                </c:pt>
                <c:pt idx="102">
                  <c:v>-3.1587584771085031E-2</c:v>
                </c:pt>
                <c:pt idx="103">
                  <c:v>-3.0611356968823777E-4</c:v>
                </c:pt>
                <c:pt idx="104">
                  <c:v>3.9903763779018941E-2</c:v>
                </c:pt>
                <c:pt idx="105">
                  <c:v>-3.0035885633198478E-2</c:v>
                </c:pt>
                <c:pt idx="106">
                  <c:v>0.11648537803467307</c:v>
                </c:pt>
                <c:pt idx="107">
                  <c:v>-0.38690483590402214</c:v>
                </c:pt>
                <c:pt idx="108">
                  <c:v>-7.8703103693101739E-2</c:v>
                </c:pt>
                <c:pt idx="109">
                  <c:v>3.0036259982926472E-2</c:v>
                </c:pt>
                <c:pt idx="110">
                  <c:v>-0.13967029406360465</c:v>
                </c:pt>
                <c:pt idx="111">
                  <c:v>-0.16222114050726522</c:v>
                </c:pt>
                <c:pt idx="112">
                  <c:v>6.2916929318195036E-2</c:v>
                </c:pt>
                <c:pt idx="113">
                  <c:v>-5.8163292711358228E-2</c:v>
                </c:pt>
                <c:pt idx="114">
                  <c:v>7.3493350129709034E-2</c:v>
                </c:pt>
                <c:pt idx="115">
                  <c:v>2.3600726438755881E-2</c:v>
                </c:pt>
                <c:pt idx="116">
                  <c:v>-6.750862993794049E-2</c:v>
                </c:pt>
                <c:pt idx="117">
                  <c:v>-2.040821472079013E-2</c:v>
                </c:pt>
                <c:pt idx="118">
                  <c:v>-8.8199297954515754E-2</c:v>
                </c:pt>
                <c:pt idx="119">
                  <c:v>-1.5685873449249321E-3</c:v>
                </c:pt>
                <c:pt idx="120">
                  <c:v>-8.6084544765537951E-2</c:v>
                </c:pt>
                <c:pt idx="121">
                  <c:v>-4.7888842250930708E-2</c:v>
                </c:pt>
                <c:pt idx="122">
                  <c:v>5.030110358845441E-2</c:v>
                </c:pt>
                <c:pt idx="123">
                  <c:v>6.2225331093838321E-2</c:v>
                </c:pt>
                <c:pt idx="124">
                  <c:v>5.2631662751314368E-2</c:v>
                </c:pt>
                <c:pt idx="125">
                  <c:v>0.10303040441717126</c:v>
                </c:pt>
                <c:pt idx="126">
                  <c:v>6.4314761142194588E-2</c:v>
                </c:pt>
                <c:pt idx="127">
                  <c:v>-3.808489907213275E-4</c:v>
                </c:pt>
                <c:pt idx="128">
                  <c:v>0.13802425552968423</c:v>
                </c:pt>
                <c:pt idx="129">
                  <c:v>-9.5194386138206633E-2</c:v>
                </c:pt>
                <c:pt idx="130">
                  <c:v>6.0996746463022111E-2</c:v>
                </c:pt>
                <c:pt idx="131">
                  <c:v>-0.10499583351411135</c:v>
                </c:pt>
                <c:pt idx="132">
                  <c:v>-6.7884564093682043E-3</c:v>
                </c:pt>
                <c:pt idx="133">
                  <c:v>-0.12207205602369087</c:v>
                </c:pt>
                <c:pt idx="134">
                  <c:v>0.15003704647287197</c:v>
                </c:pt>
                <c:pt idx="135">
                  <c:v>-4.8715414015697567E-2</c:v>
                </c:pt>
                <c:pt idx="136">
                  <c:v>8.5867035803239844E-3</c:v>
                </c:pt>
                <c:pt idx="137">
                  <c:v>1.1012069955020243E-2</c:v>
                </c:pt>
                <c:pt idx="138">
                  <c:v>9.5919983195178471E-2</c:v>
                </c:pt>
                <c:pt idx="139">
                  <c:v>-8.7664341280365043E-2</c:v>
                </c:pt>
                <c:pt idx="140">
                  <c:v>-1.1325414179724769E-2</c:v>
                </c:pt>
                <c:pt idx="141">
                  <c:v>-8.3996786140808966E-2</c:v>
                </c:pt>
                <c:pt idx="142">
                  <c:v>-5.7429295590083362E-2</c:v>
                </c:pt>
                <c:pt idx="143">
                  <c:v>1.3929081297989754E-3</c:v>
                </c:pt>
                <c:pt idx="144">
                  <c:v>-2.9319611085045327E-2</c:v>
                </c:pt>
                <c:pt idx="145">
                  <c:v>9.4099022787118125E-2</c:v>
                </c:pt>
                <c:pt idx="146">
                  <c:v>3.1991867100849225E-2</c:v>
                </c:pt>
                <c:pt idx="147">
                  <c:v>0.14045409093362049</c:v>
                </c:pt>
                <c:pt idx="148">
                  <c:v>-9.5267434512274041E-2</c:v>
                </c:pt>
                <c:pt idx="149">
                  <c:v>0.12608664294970828</c:v>
                </c:pt>
                <c:pt idx="150">
                  <c:v>0.10356052207278021</c:v>
                </c:pt>
                <c:pt idx="151">
                  <c:v>-0.12319219560193007</c:v>
                </c:pt>
                <c:pt idx="152">
                  <c:v>-6.8363854398706181E-2</c:v>
                </c:pt>
                <c:pt idx="153">
                  <c:v>8.3015224738292037E-2</c:v>
                </c:pt>
                <c:pt idx="154">
                  <c:v>-5.9319416552465198E-2</c:v>
                </c:pt>
                <c:pt idx="155">
                  <c:v>0.1803841215113724</c:v>
                </c:pt>
                <c:pt idx="156">
                  <c:v>-5.8551754357687225E-2</c:v>
                </c:pt>
                <c:pt idx="157">
                  <c:v>-0.1037210854847157</c:v>
                </c:pt>
                <c:pt idx="158">
                  <c:v>8.4675173934962045E-2</c:v>
                </c:pt>
                <c:pt idx="159">
                  <c:v>1.0914606376010827E-2</c:v>
                </c:pt>
                <c:pt idx="160">
                  <c:v>8.786453090797286E-3</c:v>
                </c:pt>
                <c:pt idx="161">
                  <c:v>1.8907512904191792E-2</c:v>
                </c:pt>
                <c:pt idx="162">
                  <c:v>-0.11113157881144275</c:v>
                </c:pt>
                <c:pt idx="163">
                  <c:v>-2.9227939289827587E-2</c:v>
                </c:pt>
                <c:pt idx="164">
                  <c:v>0.10535381835640178</c:v>
                </c:pt>
                <c:pt idx="165">
                  <c:v>-3.0612460052788726E-2</c:v>
                </c:pt>
                <c:pt idx="166">
                  <c:v>2.9713781430229513E-2</c:v>
                </c:pt>
                <c:pt idx="167">
                  <c:v>-3.8095650777910106E-2</c:v>
                </c:pt>
                <c:pt idx="168">
                  <c:v>-5.6293200720880954E-2</c:v>
                </c:pt>
                <c:pt idx="169">
                  <c:v>1.1847403142917212E-2</c:v>
                </c:pt>
                <c:pt idx="170">
                  <c:v>-2.0201338783159994E-2</c:v>
                </c:pt>
                <c:pt idx="171">
                  <c:v>-8.5714112641505413E-2</c:v>
                </c:pt>
                <c:pt idx="172">
                  <c:v>5.2845667812594366E-2</c:v>
                </c:pt>
                <c:pt idx="173">
                  <c:v>7.9980163558943662E-3</c:v>
                </c:pt>
                <c:pt idx="174">
                  <c:v>4.1089359547503923E-2</c:v>
                </c:pt>
                <c:pt idx="175">
                  <c:v>6.1868978100542371E-2</c:v>
                </c:pt>
                <c:pt idx="176">
                  <c:v>0.11494911270569252</c:v>
                </c:pt>
                <c:pt idx="177">
                  <c:v>2.0188825160964097E-2</c:v>
                </c:pt>
                <c:pt idx="178">
                  <c:v>4.9472116926095211E-2</c:v>
                </c:pt>
                <c:pt idx="179">
                  <c:v>5.2721107588917349E-2</c:v>
                </c:pt>
                <c:pt idx="180">
                  <c:v>-2.5742636969883437E-2</c:v>
                </c:pt>
                <c:pt idx="181">
                  <c:v>-1.2990350767172476E-4</c:v>
                </c:pt>
                <c:pt idx="182">
                  <c:v>-8.7989362657882042E-3</c:v>
                </c:pt>
                <c:pt idx="183">
                  <c:v>6.7533513105622056E-4</c:v>
                </c:pt>
                <c:pt idx="184">
                  <c:v>3.2188045919904207E-2</c:v>
                </c:pt>
                <c:pt idx="185">
                  <c:v>8.4742372860435511E-2</c:v>
                </c:pt>
                <c:pt idx="186">
                  <c:v>9.2529574645995316E-2</c:v>
                </c:pt>
                <c:pt idx="187">
                  <c:v>0.11513432192936301</c:v>
                </c:pt>
                <c:pt idx="188">
                  <c:v>8.1737912064450136E-4</c:v>
                </c:pt>
                <c:pt idx="189">
                  <c:v>-0.59195909830169868</c:v>
                </c:pt>
                <c:pt idx="190">
                  <c:v>-9.4645522449875008E-2</c:v>
                </c:pt>
                <c:pt idx="191">
                  <c:v>4.8022317863873454E-2</c:v>
                </c:pt>
                <c:pt idx="192">
                  <c:v>3.8645054922947786E-4</c:v>
                </c:pt>
                <c:pt idx="193">
                  <c:v>-8.6889612823776385E-2</c:v>
                </c:pt>
                <c:pt idx="194">
                  <c:v>-0.13192459574277737</c:v>
                </c:pt>
                <c:pt idx="195">
                  <c:v>-9.0266927359072824E-3</c:v>
                </c:pt>
                <c:pt idx="196">
                  <c:v>1.2783695472773182</c:v>
                </c:pt>
                <c:pt idx="197">
                  <c:v>-1.0709258556743761E-2</c:v>
                </c:pt>
                <c:pt idx="198">
                  <c:v>-3.730591560322627E-2</c:v>
                </c:pt>
                <c:pt idx="199">
                  <c:v>-0.10415794523589839</c:v>
                </c:pt>
                <c:pt idx="200">
                  <c:v>-2.7380393138674131E-2</c:v>
                </c:pt>
                <c:pt idx="201">
                  <c:v>5.1084068867474519E-2</c:v>
                </c:pt>
                <c:pt idx="202">
                  <c:v>8.6768603846072434E-3</c:v>
                </c:pt>
                <c:pt idx="203">
                  <c:v>5.2115674848858706E-2</c:v>
                </c:pt>
                <c:pt idx="204">
                  <c:v>-8.9048033763017287E-4</c:v>
                </c:pt>
                <c:pt idx="205">
                  <c:v>8.2550620688114362E-2</c:v>
                </c:pt>
                <c:pt idx="206">
                  <c:v>-1.9731828856234923E-2</c:v>
                </c:pt>
                <c:pt idx="207">
                  <c:v>3.8726246750083293E-2</c:v>
                </c:pt>
                <c:pt idx="208">
                  <c:v>-1.2251521325334913E-4</c:v>
                </c:pt>
                <c:pt idx="209">
                  <c:v>-0.10479725582919641</c:v>
                </c:pt>
                <c:pt idx="210">
                  <c:v>-6.6915166081014887E-2</c:v>
                </c:pt>
                <c:pt idx="211">
                  <c:v>-0.1131429362930747</c:v>
                </c:pt>
                <c:pt idx="212">
                  <c:v>-0.12983617632590294</c:v>
                </c:pt>
                <c:pt idx="213">
                  <c:v>9.8902085477963197E-3</c:v>
                </c:pt>
                <c:pt idx="214">
                  <c:v>3.034072503699603E-2</c:v>
                </c:pt>
                <c:pt idx="215">
                  <c:v>-0.54353363205176897</c:v>
                </c:pt>
                <c:pt idx="216">
                  <c:v>0.11642771774342786</c:v>
                </c:pt>
                <c:pt idx="217">
                  <c:v>0.18355907610830524</c:v>
                </c:pt>
                <c:pt idx="218">
                  <c:v>0.12829034045226972</c:v>
                </c:pt>
                <c:pt idx="219">
                  <c:v>1.282411120364646E-4</c:v>
                </c:pt>
                <c:pt idx="220">
                  <c:v>8.9013287957289133E-3</c:v>
                </c:pt>
                <c:pt idx="221">
                  <c:v>-1.7757083979647148E-2</c:v>
                </c:pt>
                <c:pt idx="222">
                  <c:v>1.0047958049198824</c:v>
                </c:pt>
                <c:pt idx="223">
                  <c:v>-2.9654919022056192E-2</c:v>
                </c:pt>
                <c:pt idx="224">
                  <c:v>-8.4136934900688187E-3</c:v>
                </c:pt>
                <c:pt idx="225">
                  <c:v>2.1192888138839239E-2</c:v>
                </c:pt>
                <c:pt idx="226">
                  <c:v>7.2482342701778446E-2</c:v>
                </c:pt>
                <c:pt idx="227">
                  <c:v>5.2222706978747313E-2</c:v>
                </c:pt>
                <c:pt idx="228">
                  <c:v>-5.0184499692650153E-2</c:v>
                </c:pt>
                <c:pt idx="229">
                  <c:v>0.15084106110314699</c:v>
                </c:pt>
                <c:pt idx="230">
                  <c:v>-3.7842943679128327E-2</c:v>
                </c:pt>
                <c:pt idx="231">
                  <c:v>-0.13070798323030053</c:v>
                </c:pt>
                <c:pt idx="232">
                  <c:v>7.2577383428818587E-2</c:v>
                </c:pt>
                <c:pt idx="233">
                  <c:v>-3.0091209481699188E-2</c:v>
                </c:pt>
                <c:pt idx="234">
                  <c:v>-0.11223955456262158</c:v>
                </c:pt>
                <c:pt idx="235">
                  <c:v>-2.8989335768633939E-2</c:v>
                </c:pt>
                <c:pt idx="236">
                  <c:v>-3.0314011898338933E-2</c:v>
                </c:pt>
                <c:pt idx="237">
                  <c:v>3.9555395003414651E-2</c:v>
                </c:pt>
                <c:pt idx="238">
                  <c:v>-6.048916245671776E-2</c:v>
                </c:pt>
                <c:pt idx="239">
                  <c:v>-9.575492033928612E-2</c:v>
                </c:pt>
                <c:pt idx="240">
                  <c:v>1.1079153928673646E-2</c:v>
                </c:pt>
                <c:pt idx="241">
                  <c:v>7.2248309081100803E-2</c:v>
                </c:pt>
                <c:pt idx="242">
                  <c:v>-0.12391018917833363</c:v>
                </c:pt>
                <c:pt idx="243">
                  <c:v>1.1614961360688625E-2</c:v>
                </c:pt>
                <c:pt idx="244">
                  <c:v>0.11630134678243675</c:v>
                </c:pt>
                <c:pt idx="245">
                  <c:v>2.2230491269751518E-2</c:v>
                </c:pt>
                <c:pt idx="246">
                  <c:v>9.7337970480873004E-3</c:v>
                </c:pt>
                <c:pt idx="247">
                  <c:v>9.0232202419324725E-3</c:v>
                </c:pt>
                <c:pt idx="248">
                  <c:v>7.9921670952536328E-3</c:v>
                </c:pt>
                <c:pt idx="249">
                  <c:v>-0.51246522327334754</c:v>
                </c:pt>
                <c:pt idx="250">
                  <c:v>1.9301475412422109E-2</c:v>
                </c:pt>
                <c:pt idx="251">
                  <c:v>-0.1386259606732676</c:v>
                </c:pt>
                <c:pt idx="252">
                  <c:v>0.1490642303386287</c:v>
                </c:pt>
                <c:pt idx="253">
                  <c:v>-6.0051581152846811E-2</c:v>
                </c:pt>
                <c:pt idx="254">
                  <c:v>-5.8118700610633511E-2</c:v>
                </c:pt>
                <c:pt idx="255">
                  <c:v>-2.7094564633703744E-2</c:v>
                </c:pt>
                <c:pt idx="256">
                  <c:v>1.1368590113895878</c:v>
                </c:pt>
                <c:pt idx="257">
                  <c:v>2.9120939913092947E-2</c:v>
                </c:pt>
                <c:pt idx="258">
                  <c:v>3.9562903178103515E-2</c:v>
                </c:pt>
                <c:pt idx="259">
                  <c:v>1.9145493840471151E-3</c:v>
                </c:pt>
                <c:pt idx="260">
                  <c:v>0.18644887986219594</c:v>
                </c:pt>
                <c:pt idx="261">
                  <c:v>1.0841668673604143E-2</c:v>
                </c:pt>
                <c:pt idx="262">
                  <c:v>-1.0483275344697396E-2</c:v>
                </c:pt>
                <c:pt idx="263">
                  <c:v>7.4326534989770598E-2</c:v>
                </c:pt>
                <c:pt idx="264">
                  <c:v>-0.11191867301316905</c:v>
                </c:pt>
                <c:pt idx="265">
                  <c:v>-2.7840014980976324E-2</c:v>
                </c:pt>
                <c:pt idx="266">
                  <c:v>-0.12234217065560604</c:v>
                </c:pt>
                <c:pt idx="267">
                  <c:v>-0.18866770670729816</c:v>
                </c:pt>
                <c:pt idx="268">
                  <c:v>3.0204094001616832E-2</c:v>
                </c:pt>
                <c:pt idx="269">
                  <c:v>-6.835710938419326E-2</c:v>
                </c:pt>
                <c:pt idx="270">
                  <c:v>-9.2741097247820425E-3</c:v>
                </c:pt>
                <c:pt idx="271">
                  <c:v>6.3022897668794764E-2</c:v>
                </c:pt>
                <c:pt idx="272">
                  <c:v>0.12621014308084444</c:v>
                </c:pt>
                <c:pt idx="273">
                  <c:v>6.077359956079853E-2</c:v>
                </c:pt>
                <c:pt idx="274">
                  <c:v>0.27002486365627365</c:v>
                </c:pt>
                <c:pt idx="275">
                  <c:v>-0.14034239487284683</c:v>
                </c:pt>
                <c:pt idx="276">
                  <c:v>8.443873126744883E-2</c:v>
                </c:pt>
                <c:pt idx="277">
                  <c:v>1.824321460587619E-2</c:v>
                </c:pt>
                <c:pt idx="278">
                  <c:v>-1.1775966432756246E-2</c:v>
                </c:pt>
                <c:pt idx="279">
                  <c:v>-0.17324037076778254</c:v>
                </c:pt>
                <c:pt idx="280">
                  <c:v>-9.557094157605317E-2</c:v>
                </c:pt>
                <c:pt idx="281">
                  <c:v>-6.7221653766484812E-2</c:v>
                </c:pt>
                <c:pt idx="282">
                  <c:v>1.9790133004043975E-2</c:v>
                </c:pt>
                <c:pt idx="283">
                  <c:v>9.4032957054515309E-2</c:v>
                </c:pt>
                <c:pt idx="284">
                  <c:v>1.1740599986385547E-2</c:v>
                </c:pt>
                <c:pt idx="285">
                  <c:v>2.0011698673675582E-2</c:v>
                </c:pt>
                <c:pt idx="286">
                  <c:v>0.21035794983323086</c:v>
                </c:pt>
                <c:pt idx="287">
                  <c:v>0.21066231862763574</c:v>
                </c:pt>
                <c:pt idx="288">
                  <c:v>-3.8095234455086113E-2</c:v>
                </c:pt>
                <c:pt idx="289">
                  <c:v>0.15084054746076969</c:v>
                </c:pt>
                <c:pt idx="290">
                  <c:v>-0.13050517372885584</c:v>
                </c:pt>
                <c:pt idx="291">
                  <c:v>-2.0522190478220792E-2</c:v>
                </c:pt>
                <c:pt idx="292">
                  <c:v>-4.7898905788276158E-2</c:v>
                </c:pt>
                <c:pt idx="293">
                  <c:v>-9.5463647951307462E-2</c:v>
                </c:pt>
                <c:pt idx="294">
                  <c:v>-0.14845985603752898</c:v>
                </c:pt>
                <c:pt idx="295">
                  <c:v>4.9563101571539425E-2</c:v>
                </c:pt>
                <c:pt idx="296">
                  <c:v>-0.16514598922513912</c:v>
                </c:pt>
                <c:pt idx="297">
                  <c:v>9.2949441541099409E-2</c:v>
                </c:pt>
                <c:pt idx="298">
                  <c:v>-4.9889370600798899E-2</c:v>
                </c:pt>
                <c:pt idx="299">
                  <c:v>-3.8632880455784169E-2</c:v>
                </c:pt>
                <c:pt idx="300">
                  <c:v>-0.13272610594787992</c:v>
                </c:pt>
                <c:pt idx="301">
                  <c:v>0.14058576428391034</c:v>
                </c:pt>
                <c:pt idx="302">
                  <c:v>-0.15543983474545175</c:v>
                </c:pt>
                <c:pt idx="303">
                  <c:v>0.11760414033937483</c:v>
                </c:pt>
                <c:pt idx="304">
                  <c:v>-3.0024016065268277E-2</c:v>
                </c:pt>
                <c:pt idx="305">
                  <c:v>0.17595846284092165</c:v>
                </c:pt>
                <c:pt idx="306">
                  <c:v>-4.0893951308222043E-2</c:v>
                </c:pt>
                <c:pt idx="307">
                  <c:v>0.15184914843385378</c:v>
                </c:pt>
                <c:pt idx="308">
                  <c:v>-1.2294868742359966E-2</c:v>
                </c:pt>
                <c:pt idx="309">
                  <c:v>0.17160385385363841</c:v>
                </c:pt>
                <c:pt idx="310">
                  <c:v>0.11609911089315084</c:v>
                </c:pt>
                <c:pt idx="311">
                  <c:v>4.2080679274687949E-2</c:v>
                </c:pt>
                <c:pt idx="312">
                  <c:v>-0.18323809520645018</c:v>
                </c:pt>
                <c:pt idx="313">
                  <c:v>-0.53933524904808428</c:v>
                </c:pt>
                <c:pt idx="314">
                  <c:v>0.10417685896933171</c:v>
                </c:pt>
                <c:pt idx="315">
                  <c:v>-5.6484303590193408E-2</c:v>
                </c:pt>
                <c:pt idx="316">
                  <c:v>-5.5141409677109565E-2</c:v>
                </c:pt>
                <c:pt idx="317">
                  <c:v>-0.11413731364380297</c:v>
                </c:pt>
                <c:pt idx="318">
                  <c:v>9.1826306587758255E-2</c:v>
                </c:pt>
                <c:pt idx="319">
                  <c:v>8.5424964342455612E-2</c:v>
                </c:pt>
                <c:pt idx="320">
                  <c:v>1.2404609829743283</c:v>
                </c:pt>
                <c:pt idx="321">
                  <c:v>-3.7037498881522302E-2</c:v>
                </c:pt>
                <c:pt idx="322">
                  <c:v>6.1530869494502038E-2</c:v>
                </c:pt>
                <c:pt idx="323">
                  <c:v>-1.2876429342059903E-2</c:v>
                </c:pt>
                <c:pt idx="324">
                  <c:v>-9.2762280506242245E-3</c:v>
                </c:pt>
                <c:pt idx="325">
                  <c:v>-5.6304066449077927E-2</c:v>
                </c:pt>
                <c:pt idx="326">
                  <c:v>2.9261643718434538E-2</c:v>
                </c:pt>
                <c:pt idx="327">
                  <c:v>0.19586457141979285</c:v>
                </c:pt>
                <c:pt idx="328">
                  <c:v>-1.0577041867413484E-2</c:v>
                </c:pt>
                <c:pt idx="329">
                  <c:v>2.9839310724341761E-2</c:v>
                </c:pt>
                <c:pt idx="330">
                  <c:v>1.0993685157453914E-2</c:v>
                </c:pt>
                <c:pt idx="331">
                  <c:v>0.10576126944543618</c:v>
                </c:pt>
                <c:pt idx="332">
                  <c:v>9.7796811497079528E-3</c:v>
                </c:pt>
                <c:pt idx="333">
                  <c:v>3.2602745358070839E-2</c:v>
                </c:pt>
                <c:pt idx="334">
                  <c:v>-0.12903470660769212</c:v>
                </c:pt>
                <c:pt idx="335">
                  <c:v>-9.5505540022857272E-2</c:v>
                </c:pt>
                <c:pt idx="336">
                  <c:v>-6.5906180667517744E-2</c:v>
                </c:pt>
                <c:pt idx="337">
                  <c:v>-7.6145772394388356E-2</c:v>
                </c:pt>
                <c:pt idx="338">
                  <c:v>1.0913163478365462E-3</c:v>
                </c:pt>
                <c:pt idx="339">
                  <c:v>-9.5656311802413296E-2</c:v>
                </c:pt>
                <c:pt idx="340">
                  <c:v>2.8854477169268922E-2</c:v>
                </c:pt>
                <c:pt idx="341">
                  <c:v>-0.13360031512605031</c:v>
                </c:pt>
                <c:pt idx="342">
                  <c:v>0.12890665337088447</c:v>
                </c:pt>
                <c:pt idx="343">
                  <c:v>-8.7909009173535724E-2</c:v>
                </c:pt>
                <c:pt idx="344">
                  <c:v>4.0318275564798389E-2</c:v>
                </c:pt>
                <c:pt idx="345">
                  <c:v>-8.5762654837664987E-2</c:v>
                </c:pt>
                <c:pt idx="346">
                  <c:v>-3.1082865026457518E-2</c:v>
                </c:pt>
                <c:pt idx="347">
                  <c:v>-0.16588672574431385</c:v>
                </c:pt>
                <c:pt idx="348">
                  <c:v>0.21029166080314066</c:v>
                </c:pt>
                <c:pt idx="349">
                  <c:v>-0.10599042774802347</c:v>
                </c:pt>
                <c:pt idx="350">
                  <c:v>0.17607161132846216</c:v>
                </c:pt>
                <c:pt idx="351">
                  <c:v>6.2689336322857558E-2</c:v>
                </c:pt>
                <c:pt idx="352">
                  <c:v>9.1748987542926042E-2</c:v>
                </c:pt>
                <c:pt idx="353">
                  <c:v>5.3033153630440921E-2</c:v>
                </c:pt>
                <c:pt idx="354">
                  <c:v>0.2003332689885069</c:v>
                </c:pt>
                <c:pt idx="355">
                  <c:v>-5.8039291353914724E-2</c:v>
                </c:pt>
                <c:pt idx="356">
                  <c:v>-4.8916880802986507E-2</c:v>
                </c:pt>
                <c:pt idx="357">
                  <c:v>-5.0417495501231424E-2</c:v>
                </c:pt>
                <c:pt idx="358">
                  <c:v>-3.0412231062971751E-2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Charts!$D$97</c:f>
              <c:strCache>
                <c:ptCount val="1"/>
                <c:pt idx="0">
                  <c:v>Last_week_conv_C2P</c:v>
                </c:pt>
              </c:strCache>
            </c:strRef>
          </c:tx>
          <c:spPr>
            <a:ln w="19050">
              <a:noFill/>
            </a:ln>
          </c:spPr>
          <c:yVal>
            <c:numRef>
              <c:f>Charts!$D$98:$D$456</c:f>
              <c:numCache>
                <c:formatCode>0%</c:formatCode>
                <c:ptCount val="359"/>
                <c:pt idx="0">
                  <c:v>-5.7692085812029448E-2</c:v>
                </c:pt>
                <c:pt idx="1">
                  <c:v>-2.9411201206819504E-2</c:v>
                </c:pt>
                <c:pt idx="2">
                  <c:v>-2.0408490445251282E-2</c:v>
                </c:pt>
                <c:pt idx="3">
                  <c:v>-3.0611801523987126E-2</c:v>
                </c:pt>
                <c:pt idx="4">
                  <c:v>2.9411782955143018E-2</c:v>
                </c:pt>
                <c:pt idx="5">
                  <c:v>2.0407806682700036E-2</c:v>
                </c:pt>
                <c:pt idx="6">
                  <c:v>7.6153749972718288E-7</c:v>
                </c:pt>
                <c:pt idx="7">
                  <c:v>5.0504607803399715E-2</c:v>
                </c:pt>
                <c:pt idx="8">
                  <c:v>2.0000051725670875E-2</c:v>
                </c:pt>
                <c:pt idx="9">
                  <c:v>1.0309331398283161E-2</c:v>
                </c:pt>
                <c:pt idx="10">
                  <c:v>3.1578406349922039E-2</c:v>
                </c:pt>
                <c:pt idx="11">
                  <c:v>-1.9230471178678266E-2</c:v>
                </c:pt>
                <c:pt idx="12">
                  <c:v>-5.7692035917391249E-2</c:v>
                </c:pt>
                <c:pt idx="13">
                  <c:v>-8.6538933454519351E-2</c:v>
                </c:pt>
                <c:pt idx="14">
                  <c:v>2.0618827281668084E-2</c:v>
                </c:pt>
                <c:pt idx="15">
                  <c:v>-2.5743567588776273E-7</c:v>
                </c:pt>
                <c:pt idx="16">
                  <c:v>-1.0203447201273752E-2</c:v>
                </c:pt>
                <c:pt idx="17">
                  <c:v>-7.7669374197307128E-2</c:v>
                </c:pt>
                <c:pt idx="18">
                  <c:v>6.1224162618060518E-2</c:v>
                </c:pt>
                <c:pt idx="19">
                  <c:v>1.9607653125764735E-2</c:v>
                </c:pt>
                <c:pt idx="20">
                  <c:v>9.7087137368059295E-3</c:v>
                </c:pt>
                <c:pt idx="21">
                  <c:v>-2.0201886915269585E-2</c:v>
                </c:pt>
                <c:pt idx="22">
                  <c:v>4.1666132288822988E-2</c:v>
                </c:pt>
                <c:pt idx="23">
                  <c:v>1.030898681518333E-2</c:v>
                </c:pt>
                <c:pt idx="24">
                  <c:v>-4.9237279586833438E-7</c:v>
                </c:pt>
                <c:pt idx="25">
                  <c:v>-3.9215617363937083E-2</c:v>
                </c:pt>
                <c:pt idx="26">
                  <c:v>-2.8571388245416718E-2</c:v>
                </c:pt>
                <c:pt idx="27">
                  <c:v>1.9801720510332466E-2</c:v>
                </c:pt>
                <c:pt idx="28">
                  <c:v>2.0618172782935096E-2</c:v>
                </c:pt>
                <c:pt idx="29">
                  <c:v>1.0526858610467205E-2</c:v>
                </c:pt>
                <c:pt idx="30">
                  <c:v>-3.9603891175586714E-2</c:v>
                </c:pt>
                <c:pt idx="31">
                  <c:v>6.185549567865456E-2</c:v>
                </c:pt>
                <c:pt idx="32">
                  <c:v>-9.7086790080649354E-3</c:v>
                </c:pt>
                <c:pt idx="33">
                  <c:v>9.3750336181833926E-2</c:v>
                </c:pt>
                <c:pt idx="34">
                  <c:v>-9.8039512096207426E-3</c:v>
                </c:pt>
                <c:pt idx="35">
                  <c:v>-6.7307438613170678E-2</c:v>
                </c:pt>
                <c:pt idx="36">
                  <c:v>-6.8627853224847879E-2</c:v>
                </c:pt>
                <c:pt idx="37">
                  <c:v>4.1236866512686543E-2</c:v>
                </c:pt>
                <c:pt idx="38">
                  <c:v>-3.9603447097179112E-2</c:v>
                </c:pt>
                <c:pt idx="39">
                  <c:v>1.9802133043560266E-2</c:v>
                </c:pt>
                <c:pt idx="40">
                  <c:v>1.0525976607018261E-2</c:v>
                </c:pt>
                <c:pt idx="41">
                  <c:v>-2.8570845085817531E-2</c:v>
                </c:pt>
                <c:pt idx="42">
                  <c:v>-9.5227891418979693E-3</c:v>
                </c:pt>
                <c:pt idx="43">
                  <c:v>2.0000597815267529E-2</c:v>
                </c:pt>
                <c:pt idx="44">
                  <c:v>-5.8252501764229914E-2</c:v>
                </c:pt>
                <c:pt idx="45">
                  <c:v>-2.8845934733891965E-2</c:v>
                </c:pt>
                <c:pt idx="46">
                  <c:v>5.2083073030217086E-2</c:v>
                </c:pt>
                <c:pt idx="47">
                  <c:v>0</c:v>
                </c:pt>
                <c:pt idx="48">
                  <c:v>3.9603286228364842E-2</c:v>
                </c:pt>
                <c:pt idx="49">
                  <c:v>2.9410679920207849E-2</c:v>
                </c:pt>
                <c:pt idx="50">
                  <c:v>-4.7619112182631707E-2</c:v>
                </c:pt>
                <c:pt idx="51">
                  <c:v>4.0403856558222762E-2</c:v>
                </c:pt>
                <c:pt idx="52">
                  <c:v>-9.5240497021155113E-3</c:v>
                </c:pt>
                <c:pt idx="53">
                  <c:v>0.95918464039009543</c:v>
                </c:pt>
                <c:pt idx="54">
                  <c:v>-9.5238085706966347E-2</c:v>
                </c:pt>
                <c:pt idx="55">
                  <c:v>-9.8033146383178504E-3</c:v>
                </c:pt>
                <c:pt idx="56">
                  <c:v>-3.1659160848462875E-9</c:v>
                </c:pt>
                <c:pt idx="57">
                  <c:v>8.2473648288045709E-2</c:v>
                </c:pt>
                <c:pt idx="58">
                  <c:v>2.0618695187539116E-2</c:v>
                </c:pt>
                <c:pt idx="59">
                  <c:v>6.0605575212485663E-2</c:v>
                </c:pt>
                <c:pt idx="60">
                  <c:v>-0.52884630796608345</c:v>
                </c:pt>
                <c:pt idx="61">
                  <c:v>0.10526314625144662</c:v>
                </c:pt>
                <c:pt idx="62">
                  <c:v>7.3684215723192059E-2</c:v>
                </c:pt>
                <c:pt idx="63">
                  <c:v>-2.7009683367662518E-7</c:v>
                </c:pt>
                <c:pt idx="64">
                  <c:v>2.0677526224588405E-7</c:v>
                </c:pt>
                <c:pt idx="65">
                  <c:v>-6.7307353269928871E-2</c:v>
                </c:pt>
                <c:pt idx="66">
                  <c:v>1.0204383299271091E-2</c:v>
                </c:pt>
                <c:pt idx="67">
                  <c:v>5.0504762306266882E-2</c:v>
                </c:pt>
                <c:pt idx="68">
                  <c:v>-4.999980693303463E-2</c:v>
                </c:pt>
                <c:pt idx="69">
                  <c:v>-4.0404319924830401E-2</c:v>
                </c:pt>
                <c:pt idx="70">
                  <c:v>-1.9230567744513261E-2</c:v>
                </c:pt>
                <c:pt idx="71">
                  <c:v>-4.9019785440891694E-2</c:v>
                </c:pt>
                <c:pt idx="72">
                  <c:v>9.4736805845376582E-2</c:v>
                </c:pt>
                <c:pt idx="73">
                  <c:v>-5.7692331826696641E-2</c:v>
                </c:pt>
                <c:pt idx="74">
                  <c:v>-3.88345990480089E-2</c:v>
                </c:pt>
                <c:pt idx="75">
                  <c:v>-1.960820783905326E-2</c:v>
                </c:pt>
                <c:pt idx="76">
                  <c:v>-9.1669463353483138E-8</c:v>
                </c:pt>
                <c:pt idx="77">
                  <c:v>5.0504801039382485E-2</c:v>
                </c:pt>
                <c:pt idx="78">
                  <c:v>5.154682377578701E-2</c:v>
                </c:pt>
                <c:pt idx="79">
                  <c:v>-7.7669968617624874E-2</c:v>
                </c:pt>
                <c:pt idx="80">
                  <c:v>-9.5238694319463857E-3</c:v>
                </c:pt>
                <c:pt idx="81">
                  <c:v>2.9999655304264738E-2</c:v>
                </c:pt>
                <c:pt idx="82">
                  <c:v>-2.8571147293714794E-2</c:v>
                </c:pt>
                <c:pt idx="83">
                  <c:v>1.0204148581077543E-2</c:v>
                </c:pt>
                <c:pt idx="84">
                  <c:v>4.2105437022268433E-2</c:v>
                </c:pt>
                <c:pt idx="85">
                  <c:v>2.1052347005501737E-2</c:v>
                </c:pt>
                <c:pt idx="86">
                  <c:v>8.4210127259554568E-2</c:v>
                </c:pt>
                <c:pt idx="87">
                  <c:v>-4.7777562017792263E-8</c:v>
                </c:pt>
                <c:pt idx="88">
                  <c:v>2.0408501442584992E-2</c:v>
                </c:pt>
                <c:pt idx="89">
                  <c:v>9.3749910126073477E-2</c:v>
                </c:pt>
                <c:pt idx="90">
                  <c:v>2.0833634525230016E-2</c:v>
                </c:pt>
                <c:pt idx="91">
                  <c:v>3.2606012201341628E-7</c:v>
                </c:pt>
                <c:pt idx="92">
                  <c:v>-5.9405806829847307E-2</c:v>
                </c:pt>
                <c:pt idx="93">
                  <c:v>-8.6538033113281121E-2</c:v>
                </c:pt>
                <c:pt idx="94">
                  <c:v>5.0000577417636638E-2</c:v>
                </c:pt>
                <c:pt idx="95">
                  <c:v>-1.9999997248937196E-2</c:v>
                </c:pt>
                <c:pt idx="96">
                  <c:v>-4.0000085936835905E-2</c:v>
                </c:pt>
                <c:pt idx="97">
                  <c:v>-8.5714564848488384E-2</c:v>
                </c:pt>
                <c:pt idx="98">
                  <c:v>-2.0619078069298635E-2</c:v>
                </c:pt>
                <c:pt idx="99">
                  <c:v>4.1237024135181377E-2</c:v>
                </c:pt>
                <c:pt idx="100">
                  <c:v>3.99994947726654E-2</c:v>
                </c:pt>
                <c:pt idx="101">
                  <c:v>-4.7619507005456807E-2</c:v>
                </c:pt>
                <c:pt idx="102">
                  <c:v>5.2631470800279523E-2</c:v>
                </c:pt>
                <c:pt idx="103">
                  <c:v>2.0408349958139116E-2</c:v>
                </c:pt>
                <c:pt idx="104">
                  <c:v>1.894080650099994E-7</c:v>
                </c:pt>
                <c:pt idx="105">
                  <c:v>-5.82519098703006E-2</c:v>
                </c:pt>
                <c:pt idx="106">
                  <c:v>-6.730719924580808E-2</c:v>
                </c:pt>
                <c:pt idx="107">
                  <c:v>5.2631599896904024E-2</c:v>
                </c:pt>
                <c:pt idx="108">
                  <c:v>9.3750030612925972E-2</c:v>
                </c:pt>
                <c:pt idx="109">
                  <c:v>-9.5238304304430588E-2</c:v>
                </c:pt>
                <c:pt idx="110">
                  <c:v>1.0309094969034316E-2</c:v>
                </c:pt>
                <c:pt idx="111">
                  <c:v>7.1428421095125927E-2</c:v>
                </c:pt>
                <c:pt idx="112">
                  <c:v>8.4209977176729289E-2</c:v>
                </c:pt>
                <c:pt idx="113">
                  <c:v>1.960760573265774E-2</c:v>
                </c:pt>
                <c:pt idx="114">
                  <c:v>-6.8627255161604506E-2</c:v>
                </c:pt>
                <c:pt idx="115">
                  <c:v>-3.0303340614473595E-2</c:v>
                </c:pt>
                <c:pt idx="116">
                  <c:v>9.3750373084600769E-2</c:v>
                </c:pt>
                <c:pt idx="117">
                  <c:v>3.3952086342381449E-7</c:v>
                </c:pt>
                <c:pt idx="118">
                  <c:v>-2.0000014837367686E-2</c:v>
                </c:pt>
                <c:pt idx="119">
                  <c:v>-2.0618243801428293E-2</c:v>
                </c:pt>
                <c:pt idx="120">
                  <c:v>4.0815838642430213E-2</c:v>
                </c:pt>
                <c:pt idx="121">
                  <c:v>2.000007886953914E-2</c:v>
                </c:pt>
                <c:pt idx="122">
                  <c:v>-9.9995525249302331E-3</c:v>
                </c:pt>
                <c:pt idx="123">
                  <c:v>3.0623950708630332E-8</c:v>
                </c:pt>
                <c:pt idx="124">
                  <c:v>-3.4100443646600809E-7</c:v>
                </c:pt>
                <c:pt idx="125">
                  <c:v>5.2631749130685801E-2</c:v>
                </c:pt>
                <c:pt idx="126">
                  <c:v>-6.7307891535319797E-2</c:v>
                </c:pt>
                <c:pt idx="127">
                  <c:v>3.786499962465939E-7</c:v>
                </c:pt>
                <c:pt idx="128">
                  <c:v>-1.9607921403831385E-2</c:v>
                </c:pt>
                <c:pt idx="129">
                  <c:v>2.0408062262242677E-2</c:v>
                </c:pt>
                <c:pt idx="130">
                  <c:v>1.0525812492762743E-2</c:v>
                </c:pt>
                <c:pt idx="131">
                  <c:v>-2.0202142900490272E-2</c:v>
                </c:pt>
                <c:pt idx="132">
                  <c:v>-3.0612130892206157E-2</c:v>
                </c:pt>
                <c:pt idx="133">
                  <c:v>7.2165093167168237E-2</c:v>
                </c:pt>
                <c:pt idx="134">
                  <c:v>-6.6666607028322056E-2</c:v>
                </c:pt>
                <c:pt idx="135">
                  <c:v>3.0303323759718337E-2</c:v>
                </c:pt>
                <c:pt idx="136">
                  <c:v>-1.0101312114132899E-2</c:v>
                </c:pt>
                <c:pt idx="137">
                  <c:v>-8.6538283285300999E-2</c:v>
                </c:pt>
                <c:pt idx="138">
                  <c:v>-9.9995486983025517E-3</c:v>
                </c:pt>
                <c:pt idx="139">
                  <c:v>-3.9215897902390551E-2</c:v>
                </c:pt>
                <c:pt idx="140">
                  <c:v>-4.9019941386029164E-2</c:v>
                </c:pt>
                <c:pt idx="141">
                  <c:v>7.142814587568469E-2</c:v>
                </c:pt>
                <c:pt idx="142">
                  <c:v>-1.9802392287264103E-2</c:v>
                </c:pt>
                <c:pt idx="143">
                  <c:v>2.1872669919709153E-7</c:v>
                </c:pt>
                <c:pt idx="144">
                  <c:v>7.216508210941619E-2</c:v>
                </c:pt>
                <c:pt idx="145">
                  <c:v>-4.7619350766879509E-2</c:v>
                </c:pt>
                <c:pt idx="146">
                  <c:v>6.2500109635149403E-2</c:v>
                </c:pt>
                <c:pt idx="147">
                  <c:v>-9.708602564480473E-3</c:v>
                </c:pt>
                <c:pt idx="148">
                  <c:v>1.030951610897457E-2</c:v>
                </c:pt>
                <c:pt idx="149">
                  <c:v>-2.8845885761256129E-2</c:v>
                </c:pt>
                <c:pt idx="150">
                  <c:v>3.1250062507778731E-2</c:v>
                </c:pt>
                <c:pt idx="151">
                  <c:v>-4.9019334954614968E-2</c:v>
                </c:pt>
                <c:pt idx="152">
                  <c:v>0.10526326113976325</c:v>
                </c:pt>
                <c:pt idx="153">
                  <c:v>-5.882372871437147E-2</c:v>
                </c:pt>
                <c:pt idx="154">
                  <c:v>5.1020843409100625E-2</c:v>
                </c:pt>
                <c:pt idx="155">
                  <c:v>-7.6190185587774462E-2</c:v>
                </c:pt>
                <c:pt idx="156">
                  <c:v>9.7089684563829159E-3</c:v>
                </c:pt>
                <c:pt idx="157">
                  <c:v>-3.0303062114131141E-2</c:v>
                </c:pt>
                <c:pt idx="158">
                  <c:v>3.030260621531089E-2</c:v>
                </c:pt>
                <c:pt idx="159">
                  <c:v>-3.0612447064900961E-2</c:v>
                </c:pt>
                <c:pt idx="160">
                  <c:v>4.0816220671878956E-2</c:v>
                </c:pt>
                <c:pt idx="161">
                  <c:v>-4.8544128715073631E-2</c:v>
                </c:pt>
                <c:pt idx="162">
                  <c:v>8.247403124450936E-2</c:v>
                </c:pt>
                <c:pt idx="163">
                  <c:v>7.2917372452281581E-2</c:v>
                </c:pt>
                <c:pt idx="164">
                  <c:v>-5.7142396676608476E-2</c:v>
                </c:pt>
                <c:pt idx="165">
                  <c:v>-4.8076947368420941E-2</c:v>
                </c:pt>
                <c:pt idx="166">
                  <c:v>1.0309554218474348E-2</c:v>
                </c:pt>
                <c:pt idx="167">
                  <c:v>5.0503761883646803E-7</c:v>
                </c:pt>
                <c:pt idx="168">
                  <c:v>3.0000422670743099E-2</c:v>
                </c:pt>
                <c:pt idx="169">
                  <c:v>-2.0202174313984411E-2</c:v>
                </c:pt>
                <c:pt idx="170">
                  <c:v>-6.7961991697667923E-2</c:v>
                </c:pt>
                <c:pt idx="171">
                  <c:v>8.2474012025625765E-2</c:v>
                </c:pt>
                <c:pt idx="172">
                  <c:v>8.3333645304608961E-2</c:v>
                </c:pt>
                <c:pt idx="173">
                  <c:v>3.214147903385367E-7</c:v>
                </c:pt>
                <c:pt idx="174">
                  <c:v>-1.0100915201402993E-2</c:v>
                </c:pt>
                <c:pt idx="175">
                  <c:v>-2.9126086653527117E-2</c:v>
                </c:pt>
                <c:pt idx="176">
                  <c:v>-3.8834771976102078E-2</c:v>
                </c:pt>
                <c:pt idx="177">
                  <c:v>8.4210473938317154E-2</c:v>
                </c:pt>
                <c:pt idx="178">
                  <c:v>-7.6190662258575181E-2</c:v>
                </c:pt>
                <c:pt idx="179">
                  <c:v>-4.000035768036192E-2</c:v>
                </c:pt>
                <c:pt idx="180">
                  <c:v>-3.0000191267778087E-2</c:v>
                </c:pt>
                <c:pt idx="181">
                  <c:v>-4.807707574955089E-2</c:v>
                </c:pt>
                <c:pt idx="182">
                  <c:v>1.9801427695305129E-2</c:v>
                </c:pt>
                <c:pt idx="183">
                  <c:v>-9.615851011120502E-3</c:v>
                </c:pt>
                <c:pt idx="184">
                  <c:v>-6.8627650373836668E-2</c:v>
                </c:pt>
                <c:pt idx="185">
                  <c:v>1.9417543334979248E-2</c:v>
                </c:pt>
                <c:pt idx="186">
                  <c:v>-1.9607496375802169E-2</c:v>
                </c:pt>
                <c:pt idx="187">
                  <c:v>-2.9126215901964958E-2</c:v>
                </c:pt>
                <c:pt idx="188">
                  <c:v>6.1224577786421319E-2</c:v>
                </c:pt>
                <c:pt idx="189">
                  <c:v>1.0000804958594234E-2</c:v>
                </c:pt>
                <c:pt idx="190">
                  <c:v>9.7092002667615862E-3</c:v>
                </c:pt>
                <c:pt idx="191">
                  <c:v>-2.8571439028749479E-2</c:v>
                </c:pt>
                <c:pt idx="192">
                  <c:v>3.0000196034147164E-2</c:v>
                </c:pt>
                <c:pt idx="193">
                  <c:v>7.3683739492325317E-2</c:v>
                </c:pt>
                <c:pt idx="194">
                  <c:v>7.2916599554424977E-2</c:v>
                </c:pt>
                <c:pt idx="195">
                  <c:v>-2.0000546004026787E-2</c:v>
                </c:pt>
                <c:pt idx="196">
                  <c:v>-2.9126887974727622E-2</c:v>
                </c:pt>
                <c:pt idx="197">
                  <c:v>7.2917083897892976E-2</c:v>
                </c:pt>
                <c:pt idx="198">
                  <c:v>2.9412161310919505E-2</c:v>
                </c:pt>
                <c:pt idx="199">
                  <c:v>-3.8461505015666919E-2</c:v>
                </c:pt>
                <c:pt idx="200">
                  <c:v>-4.9999796994616208E-2</c:v>
                </c:pt>
                <c:pt idx="201">
                  <c:v>-1.0309299510227854E-2</c:v>
                </c:pt>
                <c:pt idx="202">
                  <c:v>4.166722592363592E-2</c:v>
                </c:pt>
                <c:pt idx="203">
                  <c:v>8.4210829277729271E-2</c:v>
                </c:pt>
                <c:pt idx="204">
                  <c:v>1.0526105718664525E-2</c:v>
                </c:pt>
                <c:pt idx="205">
                  <c:v>-9.7085551828536287E-3</c:v>
                </c:pt>
                <c:pt idx="206">
                  <c:v>8.3333050978258827E-2</c:v>
                </c:pt>
                <c:pt idx="207">
                  <c:v>-3.8461309057284288E-2</c:v>
                </c:pt>
                <c:pt idx="208">
                  <c:v>-6.73079666698021E-2</c:v>
                </c:pt>
                <c:pt idx="209">
                  <c:v>0</c:v>
                </c:pt>
                <c:pt idx="210">
                  <c:v>-4.0403694880409291E-2</c:v>
                </c:pt>
                <c:pt idx="211">
                  <c:v>-1.041663352762312E-2</c:v>
                </c:pt>
                <c:pt idx="212">
                  <c:v>7.2916118984701628E-2</c:v>
                </c:pt>
                <c:pt idx="213">
                  <c:v>-4.9504805043228961E-2</c:v>
                </c:pt>
                <c:pt idx="214">
                  <c:v>9.70856487337457E-3</c:v>
                </c:pt>
                <c:pt idx="215">
                  <c:v>1.1666676745277536</c:v>
                </c:pt>
                <c:pt idx="216">
                  <c:v>-4.2116065523956081E-8</c:v>
                </c:pt>
                <c:pt idx="217">
                  <c:v>3.1249465786003627E-2</c:v>
                </c:pt>
                <c:pt idx="218">
                  <c:v>-3.0303318678877589E-2</c:v>
                </c:pt>
                <c:pt idx="219">
                  <c:v>-3.0303075832297854E-2</c:v>
                </c:pt>
                <c:pt idx="220">
                  <c:v>6.3157503287515571E-2</c:v>
                </c:pt>
                <c:pt idx="221">
                  <c:v>9.8040062561550734E-3</c:v>
                </c:pt>
                <c:pt idx="222">
                  <c:v>-0.49473692226104304</c:v>
                </c:pt>
                <c:pt idx="223">
                  <c:v>-6.796132718629877E-2</c:v>
                </c:pt>
                <c:pt idx="224">
                  <c:v>-5.8823926736560783E-2</c:v>
                </c:pt>
                <c:pt idx="225">
                  <c:v>2.0618312735976252E-2</c:v>
                </c:pt>
                <c:pt idx="226">
                  <c:v>-1.980161837564598E-2</c:v>
                </c:pt>
                <c:pt idx="227">
                  <c:v>-2.0618181746288045E-2</c:v>
                </c:pt>
                <c:pt idx="228">
                  <c:v>7.368419230560086E-2</c:v>
                </c:pt>
                <c:pt idx="229">
                  <c:v>-5.940603269134237E-2</c:v>
                </c:pt>
                <c:pt idx="230">
                  <c:v>4.0404108861495924E-2</c:v>
                </c:pt>
                <c:pt idx="231">
                  <c:v>9.9011506804242977E-3</c:v>
                </c:pt>
                <c:pt idx="232">
                  <c:v>-3.9603468822463461E-2</c:v>
                </c:pt>
                <c:pt idx="233">
                  <c:v>-3.8095613905315129E-2</c:v>
                </c:pt>
                <c:pt idx="234">
                  <c:v>-1.0204603447057758E-2</c:v>
                </c:pt>
                <c:pt idx="235">
                  <c:v>-3.0612472031602778E-2</c:v>
                </c:pt>
                <c:pt idx="236">
                  <c:v>9.9998729667702957E-3</c:v>
                </c:pt>
                <c:pt idx="237">
                  <c:v>-2.9411738203538595E-2</c:v>
                </c:pt>
                <c:pt idx="238">
                  <c:v>6.3158079226285135E-2</c:v>
                </c:pt>
                <c:pt idx="239">
                  <c:v>6.3157273615748633E-2</c:v>
                </c:pt>
                <c:pt idx="240">
                  <c:v>2.9412162670741759E-2</c:v>
                </c:pt>
                <c:pt idx="241">
                  <c:v>2.0833506264707147E-2</c:v>
                </c:pt>
                <c:pt idx="242">
                  <c:v>3.1579031554189063E-2</c:v>
                </c:pt>
                <c:pt idx="243">
                  <c:v>1.0101219632159042E-2</c:v>
                </c:pt>
                <c:pt idx="244">
                  <c:v>-9.7089249709205738E-3</c:v>
                </c:pt>
                <c:pt idx="245">
                  <c:v>-2.0618660206649597E-2</c:v>
                </c:pt>
                <c:pt idx="246">
                  <c:v>-8.653812188212151E-2</c:v>
                </c:pt>
                <c:pt idx="247">
                  <c:v>-1.9230758184788033E-2</c:v>
                </c:pt>
                <c:pt idx="248">
                  <c:v>1.0526311966901902E-2</c:v>
                </c:pt>
                <c:pt idx="249">
                  <c:v>-4.040383661917879E-2</c:v>
                </c:pt>
                <c:pt idx="250">
                  <c:v>-2.941177312126797E-2</c:v>
                </c:pt>
                <c:pt idx="251">
                  <c:v>1.9801889899792702E-2</c:v>
                </c:pt>
                <c:pt idx="252">
                  <c:v>-2.0201457288628322E-2</c:v>
                </c:pt>
                <c:pt idx="253">
                  <c:v>8.3333470751481009E-2</c:v>
                </c:pt>
                <c:pt idx="254">
                  <c:v>1.9607543825877816E-2</c:v>
                </c:pt>
                <c:pt idx="255">
                  <c:v>-5.940587045005119E-2</c:v>
                </c:pt>
                <c:pt idx="256">
                  <c:v>4.2105332116613159E-2</c:v>
                </c:pt>
                <c:pt idx="257">
                  <c:v>-2.8571515713446405E-2</c:v>
                </c:pt>
                <c:pt idx="258">
                  <c:v>6.3158027096213099E-2</c:v>
                </c:pt>
                <c:pt idx="259">
                  <c:v>-5.5122431386056547E-7</c:v>
                </c:pt>
                <c:pt idx="260">
                  <c:v>-8.571441542470537E-2</c:v>
                </c:pt>
                <c:pt idx="261">
                  <c:v>8.8983215240645563E-8</c:v>
                </c:pt>
                <c:pt idx="262">
                  <c:v>-1.9417572387510518E-2</c:v>
                </c:pt>
                <c:pt idx="263">
                  <c:v>-5.0000264610834955E-2</c:v>
                </c:pt>
                <c:pt idx="264">
                  <c:v>9.3749759334808003E-2</c:v>
                </c:pt>
                <c:pt idx="265">
                  <c:v>-4.0404362918995185E-2</c:v>
                </c:pt>
                <c:pt idx="266">
                  <c:v>2.061870937806165E-2</c:v>
                </c:pt>
                <c:pt idx="267">
                  <c:v>9.3749822442347641E-2</c:v>
                </c:pt>
                <c:pt idx="268">
                  <c:v>9.9010455010237752E-3</c:v>
                </c:pt>
                <c:pt idx="269">
                  <c:v>8.4210917781965655E-2</c:v>
                </c:pt>
                <c:pt idx="270">
                  <c:v>1.0101239741511003E-2</c:v>
                </c:pt>
                <c:pt idx="271">
                  <c:v>-3.9999607731653675E-2</c:v>
                </c:pt>
                <c:pt idx="272">
                  <c:v>-9.9993212081377347E-3</c:v>
                </c:pt>
                <c:pt idx="273">
                  <c:v>-5.0354673097885438E-8</c:v>
                </c:pt>
                <c:pt idx="274">
                  <c:v>-8.5714249885444294E-2</c:v>
                </c:pt>
                <c:pt idx="275">
                  <c:v>6.3157558355360299E-2</c:v>
                </c:pt>
                <c:pt idx="276">
                  <c:v>-7.7670175133466968E-2</c:v>
                </c:pt>
                <c:pt idx="277">
                  <c:v>-1.0000322680566498E-2</c:v>
                </c:pt>
                <c:pt idx="278">
                  <c:v>1.0101150822382499E-2</c:v>
                </c:pt>
                <c:pt idx="279">
                  <c:v>3.0927831739913314E-2</c:v>
                </c:pt>
                <c:pt idx="280">
                  <c:v>2.619980152829271E-7</c:v>
                </c:pt>
                <c:pt idx="281">
                  <c:v>4.9999913270723173E-2</c:v>
                </c:pt>
                <c:pt idx="282">
                  <c:v>-1.0416603526832269E-2</c:v>
                </c:pt>
                <c:pt idx="283">
                  <c:v>5.1020498110362578E-2</c:v>
                </c:pt>
                <c:pt idx="284">
                  <c:v>-1.9607859120904125E-2</c:v>
                </c:pt>
                <c:pt idx="285">
                  <c:v>3.1249838822477116E-2</c:v>
                </c:pt>
                <c:pt idx="286">
                  <c:v>-3.9604191536904199E-2</c:v>
                </c:pt>
                <c:pt idx="287">
                  <c:v>-4.9019268331995769E-2</c:v>
                </c:pt>
                <c:pt idx="288">
                  <c:v>-2.9125744873534143E-2</c:v>
                </c:pt>
                <c:pt idx="289">
                  <c:v>-5.8822985719481635E-2</c:v>
                </c:pt>
                <c:pt idx="290">
                  <c:v>-3.416481952900341E-8</c:v>
                </c:pt>
                <c:pt idx="291">
                  <c:v>7.3684520629760941E-2</c:v>
                </c:pt>
                <c:pt idx="292">
                  <c:v>-4.9505122428710191E-2</c:v>
                </c:pt>
                <c:pt idx="293">
                  <c:v>4.1237055538859702E-2</c:v>
                </c:pt>
                <c:pt idx="294">
                  <c:v>5.1545740720532196E-2</c:v>
                </c:pt>
                <c:pt idx="295">
                  <c:v>7.2916420806694138E-2</c:v>
                </c:pt>
                <c:pt idx="296">
                  <c:v>7.3683401364109002E-2</c:v>
                </c:pt>
                <c:pt idx="297">
                  <c:v>-4.854351442800009E-2</c:v>
                </c:pt>
                <c:pt idx="298">
                  <c:v>1.1059417737158128E-7</c:v>
                </c:pt>
                <c:pt idx="299">
                  <c:v>4.123726809789785E-2</c:v>
                </c:pt>
                <c:pt idx="300">
                  <c:v>1.0416640124014886E-2</c:v>
                </c:pt>
                <c:pt idx="301">
                  <c:v>-2.0201524230663015E-2</c:v>
                </c:pt>
                <c:pt idx="302">
                  <c:v>-3.0302911538583333E-2</c:v>
                </c:pt>
                <c:pt idx="303">
                  <c:v>-6.8627197166489018E-2</c:v>
                </c:pt>
                <c:pt idx="304">
                  <c:v>8.4210857312243981E-2</c:v>
                </c:pt>
                <c:pt idx="305">
                  <c:v>-5.0000071182759509E-2</c:v>
                </c:pt>
                <c:pt idx="306">
                  <c:v>-1.0204098622287217E-2</c:v>
                </c:pt>
                <c:pt idx="307">
                  <c:v>-6.7961300736896435E-2</c:v>
                </c:pt>
                <c:pt idx="308">
                  <c:v>-5.7143467100709056E-2</c:v>
                </c:pt>
                <c:pt idx="309">
                  <c:v>-4.8077327953781612E-2</c:v>
                </c:pt>
                <c:pt idx="310">
                  <c:v>-2.8571425563841291E-2</c:v>
                </c:pt>
                <c:pt idx="311">
                  <c:v>-5.9406781218943716E-2</c:v>
                </c:pt>
                <c:pt idx="312">
                  <c:v>3.0927637713276113E-2</c:v>
                </c:pt>
                <c:pt idx="313">
                  <c:v>-6.6666382800332658E-2</c:v>
                </c:pt>
                <c:pt idx="314">
                  <c:v>-1.9047253165743183E-2</c:v>
                </c:pt>
                <c:pt idx="315">
                  <c:v>7.1428705802200287E-2</c:v>
                </c:pt>
                <c:pt idx="316">
                  <c:v>5.0505068591542246E-2</c:v>
                </c:pt>
                <c:pt idx="317">
                  <c:v>3.9604137408690399E-2</c:v>
                </c:pt>
                <c:pt idx="318">
                  <c:v>-3.8095084366386534E-2</c:v>
                </c:pt>
                <c:pt idx="319">
                  <c:v>1.041659073069745E-2</c:v>
                </c:pt>
                <c:pt idx="320">
                  <c:v>8.2474007751987877E-2</c:v>
                </c:pt>
                <c:pt idx="321">
                  <c:v>9.6152799287745339E-3</c:v>
                </c:pt>
                <c:pt idx="322">
                  <c:v>3.1579175612550081E-2</c:v>
                </c:pt>
                <c:pt idx="323">
                  <c:v>2.0618726568235379E-2</c:v>
                </c:pt>
                <c:pt idx="324">
                  <c:v>3.0611890177657308E-2</c:v>
                </c:pt>
                <c:pt idx="325">
                  <c:v>5.0000515214905228E-2</c:v>
                </c:pt>
                <c:pt idx="326">
                  <c:v>-5.8823405969145148E-2</c:v>
                </c:pt>
                <c:pt idx="327">
                  <c:v>-5.8252446627391041E-2</c:v>
                </c:pt>
                <c:pt idx="328">
                  <c:v>6.1224510756850758E-2</c:v>
                </c:pt>
                <c:pt idx="329">
                  <c:v>-1.0416679330909839E-2</c:v>
                </c:pt>
                <c:pt idx="330">
                  <c:v>2.1052705658896276E-2</c:v>
                </c:pt>
                <c:pt idx="331">
                  <c:v>-2.9702942535419052E-2</c:v>
                </c:pt>
                <c:pt idx="332">
                  <c:v>-1.9608364774023168E-2</c:v>
                </c:pt>
                <c:pt idx="333">
                  <c:v>9.9010625763196192E-3</c:v>
                </c:pt>
                <c:pt idx="334">
                  <c:v>2.999993088061581E-2</c:v>
                </c:pt>
                <c:pt idx="335">
                  <c:v>2.0832757503825405E-2</c:v>
                </c:pt>
                <c:pt idx="336">
                  <c:v>-3.0303004063711891E-2</c:v>
                </c:pt>
                <c:pt idx="337">
                  <c:v>-2.0618438370830772E-2</c:v>
                </c:pt>
                <c:pt idx="338">
                  <c:v>-9.8040212529203474E-3</c:v>
                </c:pt>
                <c:pt idx="339">
                  <c:v>2.0000596760648248E-2</c:v>
                </c:pt>
                <c:pt idx="340">
                  <c:v>-1.5404823494602482E-7</c:v>
                </c:pt>
                <c:pt idx="341">
                  <c:v>5.2631283723590272E-2</c:v>
                </c:pt>
                <c:pt idx="342">
                  <c:v>-2.0407616452736699E-2</c:v>
                </c:pt>
                <c:pt idx="343">
                  <c:v>4.2104912938942807E-2</c:v>
                </c:pt>
                <c:pt idx="344">
                  <c:v>-6.7307573235539375E-2</c:v>
                </c:pt>
                <c:pt idx="345">
                  <c:v>2.0000644625187025E-2</c:v>
                </c:pt>
                <c:pt idx="346">
                  <c:v>5.2631450213482811E-2</c:v>
                </c:pt>
                <c:pt idx="347">
                  <c:v>6.3157798416211941E-2</c:v>
                </c:pt>
                <c:pt idx="348">
                  <c:v>1.3490770545132591E-7</c:v>
                </c:pt>
                <c:pt idx="349">
                  <c:v>-2.9702809282998954E-2</c:v>
                </c:pt>
                <c:pt idx="350">
                  <c:v>-6.8627267361815791E-2</c:v>
                </c:pt>
                <c:pt idx="351">
                  <c:v>3.9999378721082834E-2</c:v>
                </c:pt>
                <c:pt idx="352">
                  <c:v>-4.7618908971886587E-2</c:v>
                </c:pt>
                <c:pt idx="353">
                  <c:v>-2.5300838446540297E-7</c:v>
                </c:pt>
                <c:pt idx="354">
                  <c:v>-4.0403626032988083E-2</c:v>
                </c:pt>
                <c:pt idx="355">
                  <c:v>-4.0404026249187153E-2</c:v>
                </c:pt>
                <c:pt idx="356">
                  <c:v>6.3157906140125952E-2</c:v>
                </c:pt>
                <c:pt idx="357">
                  <c:v>5.1546530712457406E-2</c:v>
                </c:pt>
                <c:pt idx="358">
                  <c:v>-1.9607845847241623E-2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15744"/>
        <c:axId val="296014208"/>
      </c:scatterChart>
      <c:valAx>
        <c:axId val="2960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14208"/>
        <c:crosses val="autoZero"/>
        <c:crossBetween val="midCat"/>
      </c:valAx>
      <c:valAx>
        <c:axId val="296014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601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Charts!$E$97</c:f>
              <c:strCache>
                <c:ptCount val="1"/>
                <c:pt idx="0">
                  <c:v>Last_week_conv_P2O</c:v>
                </c:pt>
              </c:strCache>
            </c:strRef>
          </c:tx>
          <c:spPr>
            <a:ln w="19050">
              <a:noFill/>
            </a:ln>
          </c:spPr>
          <c:xVal>
            <c:numRef>
              <c:f>Charts!$A$98:$A$456</c:f>
              <c:numCache>
                <c:formatCode>0%</c:formatCode>
                <c:ptCount val="359"/>
                <c:pt idx="0">
                  <c:v>-9.8975840699184747E-3</c:v>
                </c:pt>
                <c:pt idx="1">
                  <c:v>0.16009068776474278</c:v>
                </c:pt>
                <c:pt idx="2">
                  <c:v>7.3142421741578811E-2</c:v>
                </c:pt>
                <c:pt idx="3">
                  <c:v>-8.5422909280729042E-2</c:v>
                </c:pt>
                <c:pt idx="4">
                  <c:v>5.2871319138911188E-2</c:v>
                </c:pt>
                <c:pt idx="5">
                  <c:v>-3.0208490451984704E-2</c:v>
                </c:pt>
                <c:pt idx="6">
                  <c:v>0.15338638269325777</c:v>
                </c:pt>
                <c:pt idx="7">
                  <c:v>-6.7801118225535251E-2</c:v>
                </c:pt>
                <c:pt idx="8">
                  <c:v>-9.992947065385005E-3</c:v>
                </c:pt>
                <c:pt idx="9">
                  <c:v>-2.0218102601444077E-2</c:v>
                </c:pt>
                <c:pt idx="10">
                  <c:v>8.136309880269077E-2</c:v>
                </c:pt>
                <c:pt idx="11">
                  <c:v>-4.0356817681399204E-2</c:v>
                </c:pt>
                <c:pt idx="12">
                  <c:v>0.16176175666511861</c:v>
                </c:pt>
                <c:pt idx="13">
                  <c:v>0.17305434588235169</c:v>
                </c:pt>
                <c:pt idx="14">
                  <c:v>5.041546377221362E-2</c:v>
                </c:pt>
                <c:pt idx="15">
                  <c:v>-1.9234237688042999E-2</c:v>
                </c:pt>
                <c:pt idx="16">
                  <c:v>-0.10570602224444781</c:v>
                </c:pt>
                <c:pt idx="17">
                  <c:v>1.3064150220491788E-2</c:v>
                </c:pt>
                <c:pt idx="18">
                  <c:v>-1.120141309767364E-2</c:v>
                </c:pt>
                <c:pt idx="19">
                  <c:v>-3.9044050937170782E-2</c:v>
                </c:pt>
                <c:pt idx="20">
                  <c:v>-7.6275872039646142E-2</c:v>
                </c:pt>
                <c:pt idx="21">
                  <c:v>-0.52481642115115479</c:v>
                </c:pt>
                <c:pt idx="22">
                  <c:v>-0.11382460416483964</c:v>
                </c:pt>
                <c:pt idx="23">
                  <c:v>0.18808824770202981</c:v>
                </c:pt>
                <c:pt idx="24">
                  <c:v>7.1616556279585408E-2</c:v>
                </c:pt>
                <c:pt idx="25">
                  <c:v>-3.7682418004241769E-2</c:v>
                </c:pt>
                <c:pt idx="26">
                  <c:v>7.1441590279339273E-2</c:v>
                </c:pt>
                <c:pt idx="27">
                  <c:v>-8.5806571239552931E-2</c:v>
                </c:pt>
                <c:pt idx="28">
                  <c:v>1.1476852728398028</c:v>
                </c:pt>
                <c:pt idx="29">
                  <c:v>8.2018928090899168E-2</c:v>
                </c:pt>
                <c:pt idx="30">
                  <c:v>2.0226294989381444E-2</c:v>
                </c:pt>
                <c:pt idx="31">
                  <c:v>-0.11349911342902064</c:v>
                </c:pt>
                <c:pt idx="32">
                  <c:v>0.1719690371610445</c:v>
                </c:pt>
                <c:pt idx="33">
                  <c:v>-7.6923385166750902E-2</c:v>
                </c:pt>
                <c:pt idx="34">
                  <c:v>3.0406225507084272E-2</c:v>
                </c:pt>
                <c:pt idx="35">
                  <c:v>2.0696661547025652E-2</c:v>
                </c:pt>
                <c:pt idx="36">
                  <c:v>3.3079740772048449E-2</c:v>
                </c:pt>
                <c:pt idx="37">
                  <c:v>-0.1146512661343102</c:v>
                </c:pt>
                <c:pt idx="38">
                  <c:v>5.2197752992891644E-2</c:v>
                </c:pt>
                <c:pt idx="39">
                  <c:v>-8.4071011828148912E-2</c:v>
                </c:pt>
                <c:pt idx="40">
                  <c:v>-0.10490968822811508</c:v>
                </c:pt>
                <c:pt idx="41">
                  <c:v>0.13674683432312817</c:v>
                </c:pt>
                <c:pt idx="42">
                  <c:v>-0.54090360183579034</c:v>
                </c:pt>
                <c:pt idx="43">
                  <c:v>-0.13962220826808736</c:v>
                </c:pt>
                <c:pt idx="44">
                  <c:v>1.0808988820465437E-4</c:v>
                </c:pt>
                <c:pt idx="45">
                  <c:v>3.9797604387794561E-2</c:v>
                </c:pt>
                <c:pt idx="46">
                  <c:v>-0.13261936790607654</c:v>
                </c:pt>
                <c:pt idx="47">
                  <c:v>6.1855927551318857E-2</c:v>
                </c:pt>
                <c:pt idx="48">
                  <c:v>-8.427797764023226E-2</c:v>
                </c:pt>
                <c:pt idx="49">
                  <c:v>1.157692572996929</c:v>
                </c:pt>
                <c:pt idx="50">
                  <c:v>0.11504171088598958</c:v>
                </c:pt>
                <c:pt idx="51">
                  <c:v>0.12915198644756454</c:v>
                </c:pt>
                <c:pt idx="52">
                  <c:v>4.8751131692233107E-2</c:v>
                </c:pt>
                <c:pt idx="53">
                  <c:v>-0.42394678407179354</c:v>
                </c:pt>
                <c:pt idx="54">
                  <c:v>4.0879231697923846E-2</c:v>
                </c:pt>
                <c:pt idx="55">
                  <c:v>4.9047362073294742E-2</c:v>
                </c:pt>
                <c:pt idx="56">
                  <c:v>-5.019594469533617E-2</c:v>
                </c:pt>
                <c:pt idx="57">
                  <c:v>-0.14801352667323064</c:v>
                </c:pt>
                <c:pt idx="58">
                  <c:v>-9.6217447676498091E-2</c:v>
                </c:pt>
                <c:pt idx="59">
                  <c:v>-1.8015952207970032E-2</c:v>
                </c:pt>
                <c:pt idx="60">
                  <c:v>1.0202070652584103</c:v>
                </c:pt>
                <c:pt idx="61">
                  <c:v>-3.8690508997938244E-2</c:v>
                </c:pt>
                <c:pt idx="62">
                  <c:v>-9.4505617921909368E-2</c:v>
                </c:pt>
                <c:pt idx="63">
                  <c:v>4.2939390057935123E-2</c:v>
                </c:pt>
                <c:pt idx="64">
                  <c:v>8.2473883361452227E-2</c:v>
                </c:pt>
                <c:pt idx="65">
                  <c:v>-1.1109586894921697E-2</c:v>
                </c:pt>
                <c:pt idx="66">
                  <c:v>-0.14006314434263278</c:v>
                </c:pt>
                <c:pt idx="67">
                  <c:v>9.2109075948952679E-2</c:v>
                </c:pt>
                <c:pt idx="68">
                  <c:v>-4.6995639117804022E-2</c:v>
                </c:pt>
                <c:pt idx="69">
                  <c:v>2.1275401907066005E-2</c:v>
                </c:pt>
                <c:pt idx="70">
                  <c:v>-0.46627457709544307</c:v>
                </c:pt>
                <c:pt idx="71">
                  <c:v>0.14054944127308611</c:v>
                </c:pt>
                <c:pt idx="72">
                  <c:v>2.1960584274233863E-2</c:v>
                </c:pt>
                <c:pt idx="73">
                  <c:v>0.17388231354858696</c:v>
                </c:pt>
                <c:pt idx="74">
                  <c:v>-9.2303210420231485E-3</c:v>
                </c:pt>
                <c:pt idx="75">
                  <c:v>0.14996853706998059</c:v>
                </c:pt>
                <c:pt idx="76">
                  <c:v>3.1850312992747876E-2</c:v>
                </c:pt>
                <c:pt idx="77">
                  <c:v>0.87233982685769784</c:v>
                </c:pt>
                <c:pt idx="78">
                  <c:v>-0.14793895342886554</c:v>
                </c:pt>
                <c:pt idx="79">
                  <c:v>7.2942959217582981E-2</c:v>
                </c:pt>
                <c:pt idx="80">
                  <c:v>-5.6837532644808841E-2</c:v>
                </c:pt>
                <c:pt idx="81">
                  <c:v>-7.6538827195012704E-2</c:v>
                </c:pt>
                <c:pt idx="82">
                  <c:v>-5.1556850626484518E-2</c:v>
                </c:pt>
                <c:pt idx="83">
                  <c:v>7.068280972632901E-2</c:v>
                </c:pt>
                <c:pt idx="84">
                  <c:v>-4.9253701326889554E-2</c:v>
                </c:pt>
                <c:pt idx="85">
                  <c:v>8.267155931340886E-2</c:v>
                </c:pt>
                <c:pt idx="86">
                  <c:v>-0.53497129252622422</c:v>
                </c:pt>
                <c:pt idx="87">
                  <c:v>0.13736127433753009</c:v>
                </c:pt>
                <c:pt idx="88">
                  <c:v>2.0701126404354619E-2</c:v>
                </c:pt>
                <c:pt idx="89">
                  <c:v>-9.306149424507737E-2</c:v>
                </c:pt>
                <c:pt idx="90">
                  <c:v>-9.46773840710885E-2</c:v>
                </c:pt>
                <c:pt idx="91">
                  <c:v>6.0293457293017383E-2</c:v>
                </c:pt>
                <c:pt idx="92">
                  <c:v>-5.7303449393291017E-2</c:v>
                </c:pt>
                <c:pt idx="93">
                  <c:v>1.0656657324153227</c:v>
                </c:pt>
                <c:pt idx="94">
                  <c:v>-0.20426414390111858</c:v>
                </c:pt>
                <c:pt idx="95">
                  <c:v>-6.6934520025885735E-2</c:v>
                </c:pt>
                <c:pt idx="96">
                  <c:v>0.18501496110113713</c:v>
                </c:pt>
                <c:pt idx="97">
                  <c:v>0.14922199083466747</c:v>
                </c:pt>
                <c:pt idx="98">
                  <c:v>-5.7402254702145883E-2</c:v>
                </c:pt>
                <c:pt idx="99">
                  <c:v>8.1946286990884687E-2</c:v>
                </c:pt>
                <c:pt idx="100">
                  <c:v>0.56544473803340667</c:v>
                </c:pt>
                <c:pt idx="101">
                  <c:v>0.16165402428030418</c:v>
                </c:pt>
                <c:pt idx="102">
                  <c:v>-3.1587584771085031E-2</c:v>
                </c:pt>
                <c:pt idx="103">
                  <c:v>-3.0611356968823777E-4</c:v>
                </c:pt>
                <c:pt idx="104">
                  <c:v>3.9903763779018941E-2</c:v>
                </c:pt>
                <c:pt idx="105">
                  <c:v>-3.0035885633198478E-2</c:v>
                </c:pt>
                <c:pt idx="106">
                  <c:v>0.11648537803467307</c:v>
                </c:pt>
                <c:pt idx="107">
                  <c:v>-0.38690483590402214</c:v>
                </c:pt>
                <c:pt idx="108">
                  <c:v>-7.8703103693101739E-2</c:v>
                </c:pt>
                <c:pt idx="109">
                  <c:v>3.0036259982926472E-2</c:v>
                </c:pt>
                <c:pt idx="110">
                  <c:v>-0.13967029406360465</c:v>
                </c:pt>
                <c:pt idx="111">
                  <c:v>-0.16222114050726522</c:v>
                </c:pt>
                <c:pt idx="112">
                  <c:v>6.2916929318195036E-2</c:v>
                </c:pt>
                <c:pt idx="113">
                  <c:v>-5.8163292711358228E-2</c:v>
                </c:pt>
                <c:pt idx="114">
                  <c:v>7.3493350129709034E-2</c:v>
                </c:pt>
                <c:pt idx="115">
                  <c:v>2.3600726438755881E-2</c:v>
                </c:pt>
                <c:pt idx="116">
                  <c:v>-6.750862993794049E-2</c:v>
                </c:pt>
                <c:pt idx="117">
                  <c:v>-2.040821472079013E-2</c:v>
                </c:pt>
                <c:pt idx="118">
                  <c:v>-8.8199297954515754E-2</c:v>
                </c:pt>
                <c:pt idx="119">
                  <c:v>-1.5685873449249321E-3</c:v>
                </c:pt>
                <c:pt idx="120">
                  <c:v>-8.6084544765537951E-2</c:v>
                </c:pt>
                <c:pt idx="121">
                  <c:v>-4.7888842250930708E-2</c:v>
                </c:pt>
                <c:pt idx="122">
                  <c:v>5.030110358845441E-2</c:v>
                </c:pt>
                <c:pt idx="123">
                  <c:v>6.2225331093838321E-2</c:v>
                </c:pt>
                <c:pt idx="124">
                  <c:v>5.2631662751314368E-2</c:v>
                </c:pt>
                <c:pt idx="125">
                  <c:v>0.10303040441717126</c:v>
                </c:pt>
                <c:pt idx="126">
                  <c:v>6.4314761142194588E-2</c:v>
                </c:pt>
                <c:pt idx="127">
                  <c:v>-3.808489907213275E-4</c:v>
                </c:pt>
                <c:pt idx="128">
                  <c:v>0.13802425552968423</c:v>
                </c:pt>
                <c:pt idx="129">
                  <c:v>-9.5194386138206633E-2</c:v>
                </c:pt>
                <c:pt idx="130">
                  <c:v>6.0996746463022111E-2</c:v>
                </c:pt>
                <c:pt idx="131">
                  <c:v>-0.10499583351411135</c:v>
                </c:pt>
                <c:pt idx="132">
                  <c:v>-6.7884564093682043E-3</c:v>
                </c:pt>
                <c:pt idx="133">
                  <c:v>-0.12207205602369087</c:v>
                </c:pt>
                <c:pt idx="134">
                  <c:v>0.15003704647287197</c:v>
                </c:pt>
                <c:pt idx="135">
                  <c:v>-4.8715414015697567E-2</c:v>
                </c:pt>
                <c:pt idx="136">
                  <c:v>8.5867035803239844E-3</c:v>
                </c:pt>
                <c:pt idx="137">
                  <c:v>1.1012069955020243E-2</c:v>
                </c:pt>
                <c:pt idx="138">
                  <c:v>9.5919983195178471E-2</c:v>
                </c:pt>
                <c:pt idx="139">
                  <c:v>-8.7664341280365043E-2</c:v>
                </c:pt>
                <c:pt idx="140">
                  <c:v>-1.1325414179724769E-2</c:v>
                </c:pt>
                <c:pt idx="141">
                  <c:v>-8.3996786140808966E-2</c:v>
                </c:pt>
                <c:pt idx="142">
                  <c:v>-5.7429295590083362E-2</c:v>
                </c:pt>
                <c:pt idx="143">
                  <c:v>1.3929081297989754E-3</c:v>
                </c:pt>
                <c:pt idx="144">
                  <c:v>-2.9319611085045327E-2</c:v>
                </c:pt>
                <c:pt idx="145">
                  <c:v>9.4099022787118125E-2</c:v>
                </c:pt>
                <c:pt idx="146">
                  <c:v>3.1991867100849225E-2</c:v>
                </c:pt>
                <c:pt idx="147">
                  <c:v>0.14045409093362049</c:v>
                </c:pt>
                <c:pt idx="148">
                  <c:v>-9.5267434512274041E-2</c:v>
                </c:pt>
                <c:pt idx="149">
                  <c:v>0.12608664294970828</c:v>
                </c:pt>
                <c:pt idx="150">
                  <c:v>0.10356052207278021</c:v>
                </c:pt>
                <c:pt idx="151">
                  <c:v>-0.12319219560193007</c:v>
                </c:pt>
                <c:pt idx="152">
                  <c:v>-6.8363854398706181E-2</c:v>
                </c:pt>
                <c:pt idx="153">
                  <c:v>8.3015224738292037E-2</c:v>
                </c:pt>
                <c:pt idx="154">
                  <c:v>-5.9319416552465198E-2</c:v>
                </c:pt>
                <c:pt idx="155">
                  <c:v>0.1803841215113724</c:v>
                </c:pt>
                <c:pt idx="156">
                  <c:v>-5.8551754357687225E-2</c:v>
                </c:pt>
                <c:pt idx="157">
                  <c:v>-0.1037210854847157</c:v>
                </c:pt>
                <c:pt idx="158">
                  <c:v>8.4675173934962045E-2</c:v>
                </c:pt>
                <c:pt idx="159">
                  <c:v>1.0914606376010827E-2</c:v>
                </c:pt>
                <c:pt idx="160">
                  <c:v>8.786453090797286E-3</c:v>
                </c:pt>
                <c:pt idx="161">
                  <c:v>1.8907512904191792E-2</c:v>
                </c:pt>
                <c:pt idx="162">
                  <c:v>-0.11113157881144275</c:v>
                </c:pt>
                <c:pt idx="163">
                  <c:v>-2.9227939289827587E-2</c:v>
                </c:pt>
                <c:pt idx="164">
                  <c:v>0.10535381835640178</c:v>
                </c:pt>
                <c:pt idx="165">
                  <c:v>-3.0612460052788726E-2</c:v>
                </c:pt>
                <c:pt idx="166">
                  <c:v>2.9713781430229513E-2</c:v>
                </c:pt>
                <c:pt idx="167">
                  <c:v>-3.8095650777910106E-2</c:v>
                </c:pt>
                <c:pt idx="168">
                  <c:v>-5.6293200720880954E-2</c:v>
                </c:pt>
                <c:pt idx="169">
                  <c:v>1.1847403142917212E-2</c:v>
                </c:pt>
                <c:pt idx="170">
                  <c:v>-2.0201338783159994E-2</c:v>
                </c:pt>
                <c:pt idx="171">
                  <c:v>-8.5714112641505413E-2</c:v>
                </c:pt>
                <c:pt idx="172">
                  <c:v>5.2845667812594366E-2</c:v>
                </c:pt>
                <c:pt idx="173">
                  <c:v>7.9980163558943662E-3</c:v>
                </c:pt>
                <c:pt idx="174">
                  <c:v>4.1089359547503923E-2</c:v>
                </c:pt>
                <c:pt idx="175">
                  <c:v>6.1868978100542371E-2</c:v>
                </c:pt>
                <c:pt idx="176">
                  <c:v>0.11494911270569252</c:v>
                </c:pt>
                <c:pt idx="177">
                  <c:v>2.0188825160964097E-2</c:v>
                </c:pt>
                <c:pt idx="178">
                  <c:v>4.9472116926095211E-2</c:v>
                </c:pt>
                <c:pt idx="179">
                  <c:v>5.2721107588917349E-2</c:v>
                </c:pt>
                <c:pt idx="180">
                  <c:v>-2.5742636969883437E-2</c:v>
                </c:pt>
                <c:pt idx="181">
                  <c:v>-1.2990350767172476E-4</c:v>
                </c:pt>
                <c:pt idx="182">
                  <c:v>-8.7989362657882042E-3</c:v>
                </c:pt>
                <c:pt idx="183">
                  <c:v>6.7533513105622056E-4</c:v>
                </c:pt>
                <c:pt idx="184">
                  <c:v>3.2188045919904207E-2</c:v>
                </c:pt>
                <c:pt idx="185">
                  <c:v>8.4742372860435511E-2</c:v>
                </c:pt>
                <c:pt idx="186">
                  <c:v>9.2529574645995316E-2</c:v>
                </c:pt>
                <c:pt idx="187">
                  <c:v>0.11513432192936301</c:v>
                </c:pt>
                <c:pt idx="188">
                  <c:v>8.1737912064450136E-4</c:v>
                </c:pt>
                <c:pt idx="189">
                  <c:v>-0.59195909830169868</c:v>
                </c:pt>
                <c:pt idx="190">
                  <c:v>-9.4645522449875008E-2</c:v>
                </c:pt>
                <c:pt idx="191">
                  <c:v>4.8022317863873454E-2</c:v>
                </c:pt>
                <c:pt idx="192">
                  <c:v>3.8645054922947786E-4</c:v>
                </c:pt>
                <c:pt idx="193">
                  <c:v>-8.6889612823776385E-2</c:v>
                </c:pt>
                <c:pt idx="194">
                  <c:v>-0.13192459574277737</c:v>
                </c:pt>
                <c:pt idx="195">
                  <c:v>-9.0266927359072824E-3</c:v>
                </c:pt>
                <c:pt idx="196">
                  <c:v>1.2783695472773182</c:v>
                </c:pt>
                <c:pt idx="197">
                  <c:v>-1.0709258556743761E-2</c:v>
                </c:pt>
                <c:pt idx="198">
                  <c:v>-3.730591560322627E-2</c:v>
                </c:pt>
                <c:pt idx="199">
                  <c:v>-0.10415794523589839</c:v>
                </c:pt>
                <c:pt idx="200">
                  <c:v>-2.7380393138674131E-2</c:v>
                </c:pt>
                <c:pt idx="201">
                  <c:v>5.1084068867474519E-2</c:v>
                </c:pt>
                <c:pt idx="202">
                  <c:v>8.6768603846072434E-3</c:v>
                </c:pt>
                <c:pt idx="203">
                  <c:v>5.2115674848858706E-2</c:v>
                </c:pt>
                <c:pt idx="204">
                  <c:v>-8.9048033763017287E-4</c:v>
                </c:pt>
                <c:pt idx="205">
                  <c:v>8.2550620688114362E-2</c:v>
                </c:pt>
                <c:pt idx="206">
                  <c:v>-1.9731828856234923E-2</c:v>
                </c:pt>
                <c:pt idx="207">
                  <c:v>3.8726246750083293E-2</c:v>
                </c:pt>
                <c:pt idx="208">
                  <c:v>-1.2251521325334913E-4</c:v>
                </c:pt>
                <c:pt idx="209">
                  <c:v>-0.10479725582919641</c:v>
                </c:pt>
                <c:pt idx="210">
                  <c:v>-6.6915166081014887E-2</c:v>
                </c:pt>
                <c:pt idx="211">
                  <c:v>-0.1131429362930747</c:v>
                </c:pt>
                <c:pt idx="212">
                  <c:v>-0.12983617632590294</c:v>
                </c:pt>
                <c:pt idx="213">
                  <c:v>9.8902085477963197E-3</c:v>
                </c:pt>
                <c:pt idx="214">
                  <c:v>3.034072503699603E-2</c:v>
                </c:pt>
                <c:pt idx="215">
                  <c:v>-0.54353363205176897</c:v>
                </c:pt>
                <c:pt idx="216">
                  <c:v>0.11642771774342786</c:v>
                </c:pt>
                <c:pt idx="217">
                  <c:v>0.18355907610830524</c:v>
                </c:pt>
                <c:pt idx="218">
                  <c:v>0.12829034045226972</c:v>
                </c:pt>
                <c:pt idx="219">
                  <c:v>1.282411120364646E-4</c:v>
                </c:pt>
                <c:pt idx="220">
                  <c:v>8.9013287957289133E-3</c:v>
                </c:pt>
                <c:pt idx="221">
                  <c:v>-1.7757083979647148E-2</c:v>
                </c:pt>
                <c:pt idx="222">
                  <c:v>1.0047958049198824</c:v>
                </c:pt>
                <c:pt idx="223">
                  <c:v>-2.9654919022056192E-2</c:v>
                </c:pt>
                <c:pt idx="224">
                  <c:v>-8.4136934900688187E-3</c:v>
                </c:pt>
                <c:pt idx="225">
                  <c:v>2.1192888138839239E-2</c:v>
                </c:pt>
                <c:pt idx="226">
                  <c:v>7.2482342701778446E-2</c:v>
                </c:pt>
                <c:pt idx="227">
                  <c:v>5.2222706978747313E-2</c:v>
                </c:pt>
                <c:pt idx="228">
                  <c:v>-5.0184499692650153E-2</c:v>
                </c:pt>
                <c:pt idx="229">
                  <c:v>0.15084106110314699</c:v>
                </c:pt>
                <c:pt idx="230">
                  <c:v>-3.7842943679128327E-2</c:v>
                </c:pt>
                <c:pt idx="231">
                  <c:v>-0.13070798323030053</c:v>
                </c:pt>
                <c:pt idx="232">
                  <c:v>7.2577383428818587E-2</c:v>
                </c:pt>
                <c:pt idx="233">
                  <c:v>-3.0091209481699188E-2</c:v>
                </c:pt>
                <c:pt idx="234">
                  <c:v>-0.11223955456262158</c:v>
                </c:pt>
                <c:pt idx="235">
                  <c:v>-2.8989335768633939E-2</c:v>
                </c:pt>
                <c:pt idx="236">
                  <c:v>-3.0314011898338933E-2</c:v>
                </c:pt>
                <c:pt idx="237">
                  <c:v>3.9555395003414651E-2</c:v>
                </c:pt>
                <c:pt idx="238">
                  <c:v>-6.048916245671776E-2</c:v>
                </c:pt>
                <c:pt idx="239">
                  <c:v>-9.575492033928612E-2</c:v>
                </c:pt>
                <c:pt idx="240">
                  <c:v>1.1079153928673646E-2</c:v>
                </c:pt>
                <c:pt idx="241">
                  <c:v>7.2248309081100803E-2</c:v>
                </c:pt>
                <c:pt idx="242">
                  <c:v>-0.12391018917833363</c:v>
                </c:pt>
                <c:pt idx="243">
                  <c:v>1.1614961360688625E-2</c:v>
                </c:pt>
                <c:pt idx="244">
                  <c:v>0.11630134678243675</c:v>
                </c:pt>
                <c:pt idx="245">
                  <c:v>2.2230491269751518E-2</c:v>
                </c:pt>
                <c:pt idx="246">
                  <c:v>9.7337970480873004E-3</c:v>
                </c:pt>
                <c:pt idx="247">
                  <c:v>9.0232202419324725E-3</c:v>
                </c:pt>
                <c:pt idx="248">
                  <c:v>7.9921670952536328E-3</c:v>
                </c:pt>
                <c:pt idx="249">
                  <c:v>-0.51246522327334754</c:v>
                </c:pt>
                <c:pt idx="250">
                  <c:v>1.9301475412422109E-2</c:v>
                </c:pt>
                <c:pt idx="251">
                  <c:v>-0.1386259606732676</c:v>
                </c:pt>
                <c:pt idx="252">
                  <c:v>0.1490642303386287</c:v>
                </c:pt>
                <c:pt idx="253">
                  <c:v>-6.0051581152846811E-2</c:v>
                </c:pt>
                <c:pt idx="254">
                  <c:v>-5.8118700610633511E-2</c:v>
                </c:pt>
                <c:pt idx="255">
                  <c:v>-2.7094564633703744E-2</c:v>
                </c:pt>
                <c:pt idx="256">
                  <c:v>1.1368590113895878</c:v>
                </c:pt>
                <c:pt idx="257">
                  <c:v>2.9120939913092947E-2</c:v>
                </c:pt>
                <c:pt idx="258">
                  <c:v>3.9562903178103515E-2</c:v>
                </c:pt>
                <c:pt idx="259">
                  <c:v>1.9145493840471151E-3</c:v>
                </c:pt>
                <c:pt idx="260">
                  <c:v>0.18644887986219594</c:v>
                </c:pt>
                <c:pt idx="261">
                  <c:v>1.0841668673604143E-2</c:v>
                </c:pt>
                <c:pt idx="262">
                  <c:v>-1.0483275344697396E-2</c:v>
                </c:pt>
                <c:pt idx="263">
                  <c:v>7.4326534989770598E-2</c:v>
                </c:pt>
                <c:pt idx="264">
                  <c:v>-0.11191867301316905</c:v>
                </c:pt>
                <c:pt idx="265">
                  <c:v>-2.7840014980976324E-2</c:v>
                </c:pt>
                <c:pt idx="266">
                  <c:v>-0.12234217065560604</c:v>
                </c:pt>
                <c:pt idx="267">
                  <c:v>-0.18866770670729816</c:v>
                </c:pt>
                <c:pt idx="268">
                  <c:v>3.0204094001616832E-2</c:v>
                </c:pt>
                <c:pt idx="269">
                  <c:v>-6.835710938419326E-2</c:v>
                </c:pt>
                <c:pt idx="270">
                  <c:v>-9.2741097247820425E-3</c:v>
                </c:pt>
                <c:pt idx="271">
                  <c:v>6.3022897668794764E-2</c:v>
                </c:pt>
                <c:pt idx="272">
                  <c:v>0.12621014308084444</c:v>
                </c:pt>
                <c:pt idx="273">
                  <c:v>6.077359956079853E-2</c:v>
                </c:pt>
                <c:pt idx="274">
                  <c:v>0.27002486365627365</c:v>
                </c:pt>
                <c:pt idx="275">
                  <c:v>-0.14034239487284683</c:v>
                </c:pt>
                <c:pt idx="276">
                  <c:v>8.443873126744883E-2</c:v>
                </c:pt>
                <c:pt idx="277">
                  <c:v>1.824321460587619E-2</c:v>
                </c:pt>
                <c:pt idx="278">
                  <c:v>-1.1775966432756246E-2</c:v>
                </c:pt>
                <c:pt idx="279">
                  <c:v>-0.17324037076778254</c:v>
                </c:pt>
                <c:pt idx="280">
                  <c:v>-9.557094157605317E-2</c:v>
                </c:pt>
                <c:pt idx="281">
                  <c:v>-6.7221653766484812E-2</c:v>
                </c:pt>
                <c:pt idx="282">
                  <c:v>1.9790133004043975E-2</c:v>
                </c:pt>
                <c:pt idx="283">
                  <c:v>9.4032957054515309E-2</c:v>
                </c:pt>
                <c:pt idx="284">
                  <c:v>1.1740599986385547E-2</c:v>
                </c:pt>
                <c:pt idx="285">
                  <c:v>2.0011698673675582E-2</c:v>
                </c:pt>
                <c:pt idx="286">
                  <c:v>0.21035794983323086</c:v>
                </c:pt>
                <c:pt idx="287">
                  <c:v>0.21066231862763574</c:v>
                </c:pt>
                <c:pt idx="288">
                  <c:v>-3.8095234455086113E-2</c:v>
                </c:pt>
                <c:pt idx="289">
                  <c:v>0.15084054746076969</c:v>
                </c:pt>
                <c:pt idx="290">
                  <c:v>-0.13050517372885584</c:v>
                </c:pt>
                <c:pt idx="291">
                  <c:v>-2.0522190478220792E-2</c:v>
                </c:pt>
                <c:pt idx="292">
                  <c:v>-4.7898905788276158E-2</c:v>
                </c:pt>
                <c:pt idx="293">
                  <c:v>-9.5463647951307462E-2</c:v>
                </c:pt>
                <c:pt idx="294">
                  <c:v>-0.14845985603752898</c:v>
                </c:pt>
                <c:pt idx="295">
                  <c:v>4.9563101571539425E-2</c:v>
                </c:pt>
                <c:pt idx="296">
                  <c:v>-0.16514598922513912</c:v>
                </c:pt>
                <c:pt idx="297">
                  <c:v>9.2949441541099409E-2</c:v>
                </c:pt>
                <c:pt idx="298">
                  <c:v>-4.9889370600798899E-2</c:v>
                </c:pt>
                <c:pt idx="299">
                  <c:v>-3.8632880455784169E-2</c:v>
                </c:pt>
                <c:pt idx="300">
                  <c:v>-0.13272610594787992</c:v>
                </c:pt>
                <c:pt idx="301">
                  <c:v>0.14058576428391034</c:v>
                </c:pt>
                <c:pt idx="302">
                  <c:v>-0.15543983474545175</c:v>
                </c:pt>
                <c:pt idx="303">
                  <c:v>0.11760414033937483</c:v>
                </c:pt>
                <c:pt idx="304">
                  <c:v>-3.0024016065268277E-2</c:v>
                </c:pt>
                <c:pt idx="305">
                  <c:v>0.17595846284092165</c:v>
                </c:pt>
                <c:pt idx="306">
                  <c:v>-4.0893951308222043E-2</c:v>
                </c:pt>
                <c:pt idx="307">
                  <c:v>0.15184914843385378</c:v>
                </c:pt>
                <c:pt idx="308">
                  <c:v>-1.2294868742359966E-2</c:v>
                </c:pt>
                <c:pt idx="309">
                  <c:v>0.17160385385363841</c:v>
                </c:pt>
                <c:pt idx="310">
                  <c:v>0.11609911089315084</c:v>
                </c:pt>
                <c:pt idx="311">
                  <c:v>4.2080679274687949E-2</c:v>
                </c:pt>
                <c:pt idx="312">
                  <c:v>-0.18323809520645018</c:v>
                </c:pt>
                <c:pt idx="313">
                  <c:v>-0.53933524904808428</c:v>
                </c:pt>
                <c:pt idx="314">
                  <c:v>0.10417685896933171</c:v>
                </c:pt>
                <c:pt idx="315">
                  <c:v>-5.6484303590193408E-2</c:v>
                </c:pt>
                <c:pt idx="316">
                  <c:v>-5.5141409677109565E-2</c:v>
                </c:pt>
                <c:pt idx="317">
                  <c:v>-0.11413731364380297</c:v>
                </c:pt>
                <c:pt idx="318">
                  <c:v>9.1826306587758255E-2</c:v>
                </c:pt>
                <c:pt idx="319">
                  <c:v>8.5424964342455612E-2</c:v>
                </c:pt>
                <c:pt idx="320">
                  <c:v>1.2404609829743283</c:v>
                </c:pt>
                <c:pt idx="321">
                  <c:v>-3.7037498881522302E-2</c:v>
                </c:pt>
                <c:pt idx="322">
                  <c:v>6.1530869494502038E-2</c:v>
                </c:pt>
                <c:pt idx="323">
                  <c:v>-1.2876429342059903E-2</c:v>
                </c:pt>
                <c:pt idx="324">
                  <c:v>-9.2762280506242245E-3</c:v>
                </c:pt>
                <c:pt idx="325">
                  <c:v>-5.6304066449077927E-2</c:v>
                </c:pt>
                <c:pt idx="326">
                  <c:v>2.9261643718434538E-2</c:v>
                </c:pt>
                <c:pt idx="327">
                  <c:v>0.19586457141979285</c:v>
                </c:pt>
                <c:pt idx="328">
                  <c:v>-1.0577041867413484E-2</c:v>
                </c:pt>
                <c:pt idx="329">
                  <c:v>2.9839310724341761E-2</c:v>
                </c:pt>
                <c:pt idx="330">
                  <c:v>1.0993685157453914E-2</c:v>
                </c:pt>
                <c:pt idx="331">
                  <c:v>0.10576126944543618</c:v>
                </c:pt>
                <c:pt idx="332">
                  <c:v>9.7796811497079528E-3</c:v>
                </c:pt>
                <c:pt idx="333">
                  <c:v>3.2602745358070839E-2</c:v>
                </c:pt>
                <c:pt idx="334">
                  <c:v>-0.12903470660769212</c:v>
                </c:pt>
                <c:pt idx="335">
                  <c:v>-9.5505540022857272E-2</c:v>
                </c:pt>
                <c:pt idx="336">
                  <c:v>-6.5906180667517744E-2</c:v>
                </c:pt>
                <c:pt idx="337">
                  <c:v>-7.6145772394388356E-2</c:v>
                </c:pt>
                <c:pt idx="338">
                  <c:v>1.0913163478365462E-3</c:v>
                </c:pt>
                <c:pt idx="339">
                  <c:v>-9.5656311802413296E-2</c:v>
                </c:pt>
                <c:pt idx="340">
                  <c:v>2.8854477169268922E-2</c:v>
                </c:pt>
                <c:pt idx="341">
                  <c:v>-0.13360031512605031</c:v>
                </c:pt>
                <c:pt idx="342">
                  <c:v>0.12890665337088447</c:v>
                </c:pt>
                <c:pt idx="343">
                  <c:v>-8.7909009173535724E-2</c:v>
                </c:pt>
                <c:pt idx="344">
                  <c:v>4.0318275564798389E-2</c:v>
                </c:pt>
                <c:pt idx="345">
                  <c:v>-8.5762654837664987E-2</c:v>
                </c:pt>
                <c:pt idx="346">
                  <c:v>-3.1082865026457518E-2</c:v>
                </c:pt>
                <c:pt idx="347">
                  <c:v>-0.16588672574431385</c:v>
                </c:pt>
                <c:pt idx="348">
                  <c:v>0.21029166080314066</c:v>
                </c:pt>
                <c:pt idx="349">
                  <c:v>-0.10599042774802347</c:v>
                </c:pt>
                <c:pt idx="350">
                  <c:v>0.17607161132846216</c:v>
                </c:pt>
                <c:pt idx="351">
                  <c:v>6.2689336322857558E-2</c:v>
                </c:pt>
                <c:pt idx="352">
                  <c:v>9.1748987542926042E-2</c:v>
                </c:pt>
                <c:pt idx="353">
                  <c:v>5.3033153630440921E-2</c:v>
                </c:pt>
                <c:pt idx="354">
                  <c:v>0.2003332689885069</c:v>
                </c:pt>
                <c:pt idx="355">
                  <c:v>-5.8039291353914724E-2</c:v>
                </c:pt>
                <c:pt idx="356">
                  <c:v>-4.8916880802986507E-2</c:v>
                </c:pt>
                <c:pt idx="357">
                  <c:v>-5.0417495501231424E-2</c:v>
                </c:pt>
                <c:pt idx="358">
                  <c:v>-3.0412231062971751E-2</c:v>
                </c:pt>
              </c:numCache>
            </c:numRef>
          </c:xVal>
          <c:yVal>
            <c:numRef>
              <c:f>Charts!$E$98:$E$456</c:f>
              <c:numCache>
                <c:formatCode>0%</c:formatCode>
                <c:ptCount val="359"/>
                <c:pt idx="0">
                  <c:v>1.9802072370491697E-2</c:v>
                </c:pt>
                <c:pt idx="1">
                  <c:v>-5.7692911365467503E-2</c:v>
                </c:pt>
                <c:pt idx="2">
                  <c:v>-1.0000442260915676E-2</c:v>
                </c:pt>
                <c:pt idx="3">
                  <c:v>3.1249908904744883E-2</c:v>
                </c:pt>
                <c:pt idx="4">
                  <c:v>-2.9702641571982435E-2</c:v>
                </c:pt>
                <c:pt idx="5">
                  <c:v>4.2105691587458693E-2</c:v>
                </c:pt>
                <c:pt idx="6">
                  <c:v>-5.9406508874932706E-2</c:v>
                </c:pt>
                <c:pt idx="7">
                  <c:v>2.0202350759915388E-2</c:v>
                </c:pt>
                <c:pt idx="8">
                  <c:v>1.9608031738204135E-2</c:v>
                </c:pt>
                <c:pt idx="9">
                  <c:v>-1.9607246077543161E-2</c:v>
                </c:pt>
                <c:pt idx="10">
                  <c:v>7.7002842391316051E-7</c:v>
                </c:pt>
                <c:pt idx="11">
                  <c:v>-5.9253707918038856E-7</c:v>
                </c:pt>
                <c:pt idx="12">
                  <c:v>-5.9406119232378152E-2</c:v>
                </c:pt>
                <c:pt idx="13">
                  <c:v>2.0202918950847248E-2</c:v>
                </c:pt>
                <c:pt idx="14">
                  <c:v>-2.9412043428213908E-2</c:v>
                </c:pt>
                <c:pt idx="15">
                  <c:v>-9.7086561559895923E-3</c:v>
                </c:pt>
                <c:pt idx="16">
                  <c:v>5.1546280825270241E-2</c:v>
                </c:pt>
                <c:pt idx="17">
                  <c:v>-3.0303498103098847E-2</c:v>
                </c:pt>
                <c:pt idx="18">
                  <c:v>6.3158140797363371E-2</c:v>
                </c:pt>
                <c:pt idx="19">
                  <c:v>4.1236947604929242E-2</c:v>
                </c:pt>
                <c:pt idx="20">
                  <c:v>-4.8077112118743326E-2</c:v>
                </c:pt>
                <c:pt idx="21">
                  <c:v>5.1546070355311224E-2</c:v>
                </c:pt>
                <c:pt idx="22">
                  <c:v>6.185578446736395E-2</c:v>
                </c:pt>
                <c:pt idx="23">
                  <c:v>-4.9019924682745297E-2</c:v>
                </c:pt>
                <c:pt idx="24">
                  <c:v>-3.8835072188355468E-2</c:v>
                </c:pt>
                <c:pt idx="25">
                  <c:v>-2.0618411223781052E-2</c:v>
                </c:pt>
                <c:pt idx="26">
                  <c:v>-6.7307828024695038E-2</c:v>
                </c:pt>
                <c:pt idx="27">
                  <c:v>5.0504948538051764E-2</c:v>
                </c:pt>
                <c:pt idx="28">
                  <c:v>-1.0203810749209064E-2</c:v>
                </c:pt>
                <c:pt idx="29">
                  <c:v>-7.619096989313856E-2</c:v>
                </c:pt>
                <c:pt idx="30">
                  <c:v>-1.9230740254111978E-2</c:v>
                </c:pt>
                <c:pt idx="31">
                  <c:v>9.8041751393500576E-3</c:v>
                </c:pt>
                <c:pt idx="32">
                  <c:v>-6.7307574851120267E-2</c:v>
                </c:pt>
                <c:pt idx="33">
                  <c:v>-9.5238145194916912E-3</c:v>
                </c:pt>
                <c:pt idx="34">
                  <c:v>-1.0000201846498191E-2</c:v>
                </c:pt>
                <c:pt idx="35">
                  <c:v>-1.9999994086567607E-2</c:v>
                </c:pt>
                <c:pt idx="36">
                  <c:v>3.9604230203400759E-2</c:v>
                </c:pt>
                <c:pt idx="37">
                  <c:v>9.7088322010043804E-3</c:v>
                </c:pt>
                <c:pt idx="38">
                  <c:v>6.2499346453275706E-2</c:v>
                </c:pt>
                <c:pt idx="39">
                  <c:v>5.0504526963489171E-2</c:v>
                </c:pt>
                <c:pt idx="40">
                  <c:v>8.2474948113633317E-2</c:v>
                </c:pt>
                <c:pt idx="41">
                  <c:v>3.092747773795046E-2</c:v>
                </c:pt>
                <c:pt idx="42">
                  <c:v>-3.8462383662949517E-2</c:v>
                </c:pt>
                <c:pt idx="43">
                  <c:v>4.1237227461268233E-2</c:v>
                </c:pt>
                <c:pt idx="44">
                  <c:v>6.1856298998338666E-2</c:v>
                </c:pt>
                <c:pt idx="45">
                  <c:v>3.4143473404135705E-7</c:v>
                </c:pt>
                <c:pt idx="46">
                  <c:v>2.0618867785428208E-2</c:v>
                </c:pt>
                <c:pt idx="47">
                  <c:v>-5.8252655722091484E-2</c:v>
                </c:pt>
                <c:pt idx="48">
                  <c:v>-5.8252128897285704E-2</c:v>
                </c:pt>
                <c:pt idx="49">
                  <c:v>5.0505725307787408E-2</c:v>
                </c:pt>
                <c:pt idx="50">
                  <c:v>-2.9999825051642337E-2</c:v>
                </c:pt>
                <c:pt idx="51">
                  <c:v>-6.7307559364557012E-2</c:v>
                </c:pt>
                <c:pt idx="52">
                  <c:v>1.0526184188698551E-2</c:v>
                </c:pt>
                <c:pt idx="53">
                  <c:v>-6.7307433284915286E-2</c:v>
                </c:pt>
                <c:pt idx="54">
                  <c:v>-9.6157291080656293E-3</c:v>
                </c:pt>
                <c:pt idx="55">
                  <c:v>8.4210386718274188E-2</c:v>
                </c:pt>
                <c:pt idx="56">
                  <c:v>-3.8834951384374317E-2</c:v>
                </c:pt>
                <c:pt idx="57">
                  <c:v>5.2631255694558954E-2</c:v>
                </c:pt>
                <c:pt idx="58">
                  <c:v>9.7082884827031091E-3</c:v>
                </c:pt>
                <c:pt idx="59">
                  <c:v>-3.0612134657015622E-2</c:v>
                </c:pt>
                <c:pt idx="60">
                  <c:v>2.9702929543584666E-2</c:v>
                </c:pt>
                <c:pt idx="61">
                  <c:v>7.2165012941642237E-2</c:v>
                </c:pt>
                <c:pt idx="62">
                  <c:v>-6.8627275127065235E-2</c:v>
                </c:pt>
                <c:pt idx="63">
                  <c:v>4.0404749018673636E-2</c:v>
                </c:pt>
                <c:pt idx="64">
                  <c:v>-3.0612024272607563E-2</c:v>
                </c:pt>
                <c:pt idx="65">
                  <c:v>8.4209806759423911E-2</c:v>
                </c:pt>
                <c:pt idx="66">
                  <c:v>3.1579175491426748E-2</c:v>
                </c:pt>
                <c:pt idx="67">
                  <c:v>-3.8094963959646178E-2</c:v>
                </c:pt>
                <c:pt idx="68">
                  <c:v>-1.0203992296492936E-2</c:v>
                </c:pt>
                <c:pt idx="69">
                  <c:v>3.0303164780929981E-2</c:v>
                </c:pt>
                <c:pt idx="70">
                  <c:v>1.1063830369902345</c:v>
                </c:pt>
                <c:pt idx="71">
                  <c:v>-6.6666466252992329E-2</c:v>
                </c:pt>
                <c:pt idx="72">
                  <c:v>-6.8627372404694853E-2</c:v>
                </c:pt>
                <c:pt idx="73">
                  <c:v>-7.7670135829140396E-2</c:v>
                </c:pt>
                <c:pt idx="74">
                  <c:v>-6.3711641173913591E-7</c:v>
                </c:pt>
                <c:pt idx="75">
                  <c:v>-4.8543620377554664E-2</c:v>
                </c:pt>
                <c:pt idx="76">
                  <c:v>-1.9801491496268642E-2</c:v>
                </c:pt>
                <c:pt idx="77">
                  <c:v>-0.54807672849702782</c:v>
                </c:pt>
                <c:pt idx="78">
                  <c:v>0.105262179736481</c:v>
                </c:pt>
                <c:pt idx="79">
                  <c:v>-9.7082774009362716E-3</c:v>
                </c:pt>
                <c:pt idx="80">
                  <c:v>4.0404326031531657E-2</c:v>
                </c:pt>
                <c:pt idx="81">
                  <c:v>8.2474576841406133E-2</c:v>
                </c:pt>
                <c:pt idx="82">
                  <c:v>-1.9048050631101043E-2</c:v>
                </c:pt>
                <c:pt idx="83">
                  <c:v>-9.8039488194728852E-3</c:v>
                </c:pt>
                <c:pt idx="84">
                  <c:v>1.9606943680021249E-2</c:v>
                </c:pt>
                <c:pt idx="85">
                  <c:v>-6.8626736235481101E-2</c:v>
                </c:pt>
                <c:pt idx="86">
                  <c:v>8.4210789345753767E-2</c:v>
                </c:pt>
                <c:pt idx="87">
                  <c:v>-3.8835017440516317E-2</c:v>
                </c:pt>
                <c:pt idx="88">
                  <c:v>-6.7307962013168576E-2</c:v>
                </c:pt>
                <c:pt idx="89">
                  <c:v>6.0606576691317526E-2</c:v>
                </c:pt>
                <c:pt idx="90">
                  <c:v>9.899941939183865E-3</c:v>
                </c:pt>
                <c:pt idx="91">
                  <c:v>-2.8570998263327207E-2</c:v>
                </c:pt>
                <c:pt idx="92">
                  <c:v>5.154687445594841E-2</c:v>
                </c:pt>
                <c:pt idx="93">
                  <c:v>-3.0612879042323127E-2</c:v>
                </c:pt>
                <c:pt idx="94">
                  <c:v>4.0403385738443376E-2</c:v>
                </c:pt>
                <c:pt idx="95">
                  <c:v>7.2164901260658221E-2</c:v>
                </c:pt>
                <c:pt idx="96">
                  <c:v>-5.7143257918496393E-2</c:v>
                </c:pt>
                <c:pt idx="97">
                  <c:v>1.0000486685754817E-2</c:v>
                </c:pt>
                <c:pt idx="98">
                  <c:v>6.0605868345251501E-2</c:v>
                </c:pt>
                <c:pt idx="99">
                  <c:v>-7.6190569932328756E-2</c:v>
                </c:pt>
                <c:pt idx="100">
                  <c:v>2.0833858297983676E-2</c:v>
                </c:pt>
                <c:pt idx="101">
                  <c:v>3.1538519640328389E-7</c:v>
                </c:pt>
                <c:pt idx="102">
                  <c:v>1.0416530589724804E-2</c:v>
                </c:pt>
                <c:pt idx="103">
                  <c:v>2.5953348825602518E-7</c:v>
                </c:pt>
                <c:pt idx="104">
                  <c:v>-4.7619250909927469E-2</c:v>
                </c:pt>
                <c:pt idx="105">
                  <c:v>-2.4148021970926692E-7</c:v>
                </c:pt>
                <c:pt idx="106">
                  <c:v>2.9411142225013398E-2</c:v>
                </c:pt>
                <c:pt idx="107">
                  <c:v>-6.7961227962683335E-2</c:v>
                </c:pt>
                <c:pt idx="108">
                  <c:v>-4.8076508622420633E-2</c:v>
                </c:pt>
                <c:pt idx="109">
                  <c:v>1.0526883207724769E-2</c:v>
                </c:pt>
                <c:pt idx="110">
                  <c:v>7.1428665071000541E-2</c:v>
                </c:pt>
                <c:pt idx="111">
                  <c:v>5.0001042257497463E-2</c:v>
                </c:pt>
                <c:pt idx="112">
                  <c:v>-2.9411361554840587E-2</c:v>
                </c:pt>
                <c:pt idx="113">
                  <c:v>-2.8571698768350862E-2</c:v>
                </c:pt>
                <c:pt idx="114">
                  <c:v>6.1855307569472329E-2</c:v>
                </c:pt>
                <c:pt idx="115">
                  <c:v>5.0505055625013062E-2</c:v>
                </c:pt>
                <c:pt idx="116">
                  <c:v>-1.0416871010141104E-2</c:v>
                </c:pt>
                <c:pt idx="117">
                  <c:v>3.1578873316685518E-2</c:v>
                </c:pt>
                <c:pt idx="118">
                  <c:v>1.0100161508717731E-2</c:v>
                </c:pt>
                <c:pt idx="119">
                  <c:v>7.3683832020500217E-2</c:v>
                </c:pt>
                <c:pt idx="120">
                  <c:v>9.6155781491271686E-3</c:v>
                </c:pt>
                <c:pt idx="121">
                  <c:v>-1.0203573794109744E-2</c:v>
                </c:pt>
                <c:pt idx="122">
                  <c:v>-3.8835519298876409E-2</c:v>
                </c:pt>
                <c:pt idx="123">
                  <c:v>-1.0309511593795673E-2</c:v>
                </c:pt>
                <c:pt idx="124">
                  <c:v>-1.0416627934592526E-2</c:v>
                </c:pt>
                <c:pt idx="125">
                  <c:v>-5.7142749357107281E-2</c:v>
                </c:pt>
                <c:pt idx="126">
                  <c:v>-5.9406155626890778E-2</c:v>
                </c:pt>
                <c:pt idx="127">
                  <c:v>9.4736418140566547E-2</c:v>
                </c:pt>
                <c:pt idx="128">
                  <c:v>-1.9999940557784313E-2</c:v>
                </c:pt>
                <c:pt idx="129">
                  <c:v>6.1855888670606429E-2</c:v>
                </c:pt>
                <c:pt idx="130">
                  <c:v>-6.730749833038896E-2</c:v>
                </c:pt>
                <c:pt idx="131">
                  <c:v>-1.387585335521635E-7</c:v>
                </c:pt>
                <c:pt idx="132">
                  <c:v>9.6151328423923488E-3</c:v>
                </c:pt>
                <c:pt idx="133">
                  <c:v>2.0202537513439145E-2</c:v>
                </c:pt>
                <c:pt idx="134">
                  <c:v>-4.0403519474518812E-2</c:v>
                </c:pt>
                <c:pt idx="135">
                  <c:v>1.0100602289060623E-2</c:v>
                </c:pt>
                <c:pt idx="136">
                  <c:v>-7.6190556564770029E-2</c:v>
                </c:pt>
                <c:pt idx="137">
                  <c:v>8.3333692176142948E-2</c:v>
                </c:pt>
                <c:pt idx="138">
                  <c:v>1.0526228857576259E-2</c:v>
                </c:pt>
                <c:pt idx="139">
                  <c:v>9.4736764169685017E-2</c:v>
                </c:pt>
                <c:pt idx="140">
                  <c:v>4.2105513103879222E-2</c:v>
                </c:pt>
                <c:pt idx="141">
                  <c:v>-1.9802057493282454E-2</c:v>
                </c:pt>
                <c:pt idx="142">
                  <c:v>1.0204116242292782E-2</c:v>
                </c:pt>
                <c:pt idx="143">
                  <c:v>6.0606242148378175E-2</c:v>
                </c:pt>
                <c:pt idx="144">
                  <c:v>-1.0309882672477899E-2</c:v>
                </c:pt>
                <c:pt idx="145">
                  <c:v>-5.9406009338856314E-2</c:v>
                </c:pt>
                <c:pt idx="146">
                  <c:v>-1.0416713904102926E-2</c:v>
                </c:pt>
                <c:pt idx="147">
                  <c:v>-4.0404496394088829E-2</c:v>
                </c:pt>
                <c:pt idx="148">
                  <c:v>2.020205026683497E-2</c:v>
                </c:pt>
                <c:pt idx="149">
                  <c:v>-3.9215574897770722E-2</c:v>
                </c:pt>
                <c:pt idx="150">
                  <c:v>-3.883437185593408E-2</c:v>
                </c:pt>
                <c:pt idx="151">
                  <c:v>2.1052902901377735E-2</c:v>
                </c:pt>
                <c:pt idx="152">
                  <c:v>3.0612214172779595E-2</c:v>
                </c:pt>
                <c:pt idx="153">
                  <c:v>-1.0309157046671569E-2</c:v>
                </c:pt>
                <c:pt idx="154">
                  <c:v>4.2105080631996472E-2</c:v>
                </c:pt>
                <c:pt idx="155">
                  <c:v>4.2105160091465921E-2</c:v>
                </c:pt>
                <c:pt idx="156">
                  <c:v>-1.9231234722851487E-2</c:v>
                </c:pt>
                <c:pt idx="157">
                  <c:v>8.4210252754699511E-2</c:v>
                </c:pt>
                <c:pt idx="158">
                  <c:v>-3.0612043192351224E-2</c:v>
                </c:pt>
                <c:pt idx="159">
                  <c:v>-3.9215265826879397E-2</c:v>
                </c:pt>
                <c:pt idx="160">
                  <c:v>-5.825245371361043E-2</c:v>
                </c:pt>
                <c:pt idx="161">
                  <c:v>-2.0618130379730371E-2</c:v>
                </c:pt>
                <c:pt idx="162">
                  <c:v>-8.6538746367604391E-2</c:v>
                </c:pt>
                <c:pt idx="163">
                  <c:v>9.7091454090778573E-3</c:v>
                </c:pt>
                <c:pt idx="164">
                  <c:v>-5.9406127847562717E-2</c:v>
                </c:pt>
                <c:pt idx="165">
                  <c:v>3.1579187932789798E-2</c:v>
                </c:pt>
                <c:pt idx="166">
                  <c:v>-9.7092175339065223E-3</c:v>
                </c:pt>
                <c:pt idx="167">
                  <c:v>2.3235501389606839E-7</c:v>
                </c:pt>
                <c:pt idx="168">
                  <c:v>2.1051963405145813E-2</c:v>
                </c:pt>
                <c:pt idx="169">
                  <c:v>4.0000692123916437E-2</c:v>
                </c:pt>
                <c:pt idx="170">
                  <c:v>7.2916574909125842E-2</c:v>
                </c:pt>
                <c:pt idx="171">
                  <c:v>-1.9417431895374815E-2</c:v>
                </c:pt>
                <c:pt idx="172">
                  <c:v>-2.0619028348228263E-2</c:v>
                </c:pt>
                <c:pt idx="173">
                  <c:v>-1.9047328594389956E-2</c:v>
                </c:pt>
                <c:pt idx="174">
                  <c:v>2.9999846293986776E-2</c:v>
                </c:pt>
                <c:pt idx="175">
                  <c:v>-5.9405807447597492E-2</c:v>
                </c:pt>
                <c:pt idx="176">
                  <c:v>-2.912698428826177E-2</c:v>
                </c:pt>
                <c:pt idx="177">
                  <c:v>-3.9999585684505345E-2</c:v>
                </c:pt>
                <c:pt idx="178">
                  <c:v>5.1019980828719946E-2</c:v>
                </c:pt>
                <c:pt idx="179">
                  <c:v>-5.8252066221671117E-2</c:v>
                </c:pt>
                <c:pt idx="180">
                  <c:v>7.1428305510869761E-2</c:v>
                </c:pt>
                <c:pt idx="181">
                  <c:v>-1.9607703940811461E-2</c:v>
                </c:pt>
                <c:pt idx="182">
                  <c:v>1.0000922427267023E-2</c:v>
                </c:pt>
                <c:pt idx="183">
                  <c:v>1.9802380390181451E-2</c:v>
                </c:pt>
                <c:pt idx="184">
                  <c:v>-1.9607731517183535E-2</c:v>
                </c:pt>
                <c:pt idx="185">
                  <c:v>-6.6666634818616011E-2</c:v>
                </c:pt>
                <c:pt idx="186">
                  <c:v>9.8034403658082692E-3</c:v>
                </c:pt>
                <c:pt idx="187">
                  <c:v>-3.9215400603827222E-2</c:v>
                </c:pt>
                <c:pt idx="188">
                  <c:v>3.0302711781133418E-2</c:v>
                </c:pt>
                <c:pt idx="189">
                  <c:v>-1.96091164697616E-2</c:v>
                </c:pt>
                <c:pt idx="190">
                  <c:v>-1.2058418441540653E-7</c:v>
                </c:pt>
                <c:pt idx="191">
                  <c:v>-1.9231155500656905E-2</c:v>
                </c:pt>
                <c:pt idx="192">
                  <c:v>2.9411846043439382E-2</c:v>
                </c:pt>
                <c:pt idx="193">
                  <c:v>-9.7085480474010666E-3</c:v>
                </c:pt>
                <c:pt idx="194">
                  <c:v>-9.708849293871058E-3</c:v>
                </c:pt>
                <c:pt idx="195">
                  <c:v>-1.9801513132689852E-2</c:v>
                </c:pt>
                <c:pt idx="196">
                  <c:v>7.3685386878679093E-2</c:v>
                </c:pt>
                <c:pt idx="197">
                  <c:v>-1.9417778519738138E-2</c:v>
                </c:pt>
                <c:pt idx="198">
                  <c:v>3.9999599716982415E-2</c:v>
                </c:pt>
                <c:pt idx="199">
                  <c:v>5.1546068597598582E-2</c:v>
                </c:pt>
                <c:pt idx="200">
                  <c:v>1.9802043676299341E-2</c:v>
                </c:pt>
                <c:pt idx="201">
                  <c:v>-1.9048057768244253E-2</c:v>
                </c:pt>
                <c:pt idx="202">
                  <c:v>-9.8042879438168251E-3</c:v>
                </c:pt>
                <c:pt idx="203">
                  <c:v>-8.653884160489711E-2</c:v>
                </c:pt>
                <c:pt idx="204">
                  <c:v>-1.9046842899507754E-2</c:v>
                </c:pt>
                <c:pt idx="205">
                  <c:v>-4.7618711850557105E-2</c:v>
                </c:pt>
                <c:pt idx="206">
                  <c:v>-4.9018810515103928E-2</c:v>
                </c:pt>
                <c:pt idx="207">
                  <c:v>-9.8040457328387731E-3</c:v>
                </c:pt>
                <c:pt idx="208">
                  <c:v>9.6158547782567716E-3</c:v>
                </c:pt>
                <c:pt idx="209">
                  <c:v>7.368423664715662E-2</c:v>
                </c:pt>
                <c:pt idx="210">
                  <c:v>7.2164898398302091E-2</c:v>
                </c:pt>
                <c:pt idx="211">
                  <c:v>8.2474101974437719E-2</c:v>
                </c:pt>
                <c:pt idx="212">
                  <c:v>6.0606595236911698E-2</c:v>
                </c:pt>
                <c:pt idx="213">
                  <c:v>-9.7091581125297033E-3</c:v>
                </c:pt>
                <c:pt idx="214">
                  <c:v>-1.9230710376502702E-2</c:v>
                </c:pt>
                <c:pt idx="215">
                  <c:v>9.4736947925923465E-2</c:v>
                </c:pt>
                <c:pt idx="216">
                  <c:v>-9.5238362888165118E-2</c:v>
                </c:pt>
                <c:pt idx="217">
                  <c:v>-7.6190403273538432E-2</c:v>
                </c:pt>
                <c:pt idx="218">
                  <c:v>-7.6190863381805474E-2</c:v>
                </c:pt>
                <c:pt idx="219">
                  <c:v>1.0204099748019502E-2</c:v>
                </c:pt>
                <c:pt idx="220">
                  <c:v>6.1855750246458285E-2</c:v>
                </c:pt>
                <c:pt idx="221">
                  <c:v>2.9702701757030381E-2</c:v>
                </c:pt>
                <c:pt idx="222">
                  <c:v>-5.0000030868229239E-2</c:v>
                </c:pt>
                <c:pt idx="223">
                  <c:v>7.1429241503705665E-2</c:v>
                </c:pt>
                <c:pt idx="224">
                  <c:v>6.0606534431220105E-2</c:v>
                </c:pt>
                <c:pt idx="225">
                  <c:v>1.9418098522680172E-2</c:v>
                </c:pt>
                <c:pt idx="226">
                  <c:v>-6.6667253577593621E-2</c:v>
                </c:pt>
                <c:pt idx="227">
                  <c:v>-6.7308147128071538E-2</c:v>
                </c:pt>
                <c:pt idx="228">
                  <c:v>2.0201895780639356E-2</c:v>
                </c:pt>
                <c:pt idx="229">
                  <c:v>-1.3617575977953322E-7</c:v>
                </c:pt>
                <c:pt idx="230">
                  <c:v>1.1289170287476225E-7</c:v>
                </c:pt>
                <c:pt idx="231">
                  <c:v>2.0618598599197568E-2</c:v>
                </c:pt>
                <c:pt idx="232">
                  <c:v>9.8037571308384752E-3</c:v>
                </c:pt>
                <c:pt idx="233">
                  <c:v>2.9412109235848138E-2</c:v>
                </c:pt>
                <c:pt idx="234">
                  <c:v>7.2165785991619824E-2</c:v>
                </c:pt>
                <c:pt idx="235">
                  <c:v>1.0204259459111187E-2</c:v>
                </c:pt>
                <c:pt idx="236">
                  <c:v>4.1666834521396634E-2</c:v>
                </c:pt>
                <c:pt idx="237">
                  <c:v>2.0832666674156508E-2</c:v>
                </c:pt>
                <c:pt idx="238">
                  <c:v>2.1052271388667609E-2</c:v>
                </c:pt>
                <c:pt idx="239">
                  <c:v>3.012863873941285E-7</c:v>
                </c:pt>
                <c:pt idx="240">
                  <c:v>4.081558575776989E-2</c:v>
                </c:pt>
                <c:pt idx="241">
                  <c:v>-5.825205860179905E-2</c:v>
                </c:pt>
                <c:pt idx="242">
                  <c:v>3.1579455984267035E-2</c:v>
                </c:pt>
                <c:pt idx="243">
                  <c:v>-5.8823846246363498E-2</c:v>
                </c:pt>
                <c:pt idx="244">
                  <c:v>-5.8823218884256123E-2</c:v>
                </c:pt>
                <c:pt idx="245">
                  <c:v>-1.0417064308544832E-2</c:v>
                </c:pt>
                <c:pt idx="246">
                  <c:v>9.9007719750952017E-3</c:v>
                </c:pt>
                <c:pt idx="247">
                  <c:v>-5.769198801242803E-2</c:v>
                </c:pt>
                <c:pt idx="248">
                  <c:v>-9.513434221508632E-7</c:v>
                </c:pt>
                <c:pt idx="249">
                  <c:v>-1.1387576293042656E-6</c:v>
                </c:pt>
                <c:pt idx="250">
                  <c:v>2.9442197924112179E-7</c:v>
                </c:pt>
                <c:pt idx="251">
                  <c:v>4.0817042530405079E-2</c:v>
                </c:pt>
                <c:pt idx="252">
                  <c:v>-8.5713925898398213E-2</c:v>
                </c:pt>
                <c:pt idx="253">
                  <c:v>4.1236431396220574E-2</c:v>
                </c:pt>
                <c:pt idx="254">
                  <c:v>4.0000203300007309E-2</c:v>
                </c:pt>
                <c:pt idx="255">
                  <c:v>3.0000308446405777E-2</c:v>
                </c:pt>
                <c:pt idx="256">
                  <c:v>-1.0416043045489376E-2</c:v>
                </c:pt>
                <c:pt idx="257">
                  <c:v>9.9008602862888928E-3</c:v>
                </c:pt>
                <c:pt idx="258">
                  <c:v>-9.7013609334783979E-7</c:v>
                </c:pt>
                <c:pt idx="259">
                  <c:v>3.9604190999263711E-2</c:v>
                </c:pt>
                <c:pt idx="260">
                  <c:v>-1.0204005645612413E-2</c:v>
                </c:pt>
                <c:pt idx="261">
                  <c:v>1.0101363283218312E-2</c:v>
                </c:pt>
                <c:pt idx="262">
                  <c:v>1.0101549576380098E-2</c:v>
                </c:pt>
                <c:pt idx="263">
                  <c:v>1.0526212724788486E-2</c:v>
                </c:pt>
                <c:pt idx="264">
                  <c:v>-1.9417277796150878E-2</c:v>
                </c:pt>
                <c:pt idx="265">
                  <c:v>1.0309638350226358E-2</c:v>
                </c:pt>
                <c:pt idx="266">
                  <c:v>4.1236971150203861E-2</c:v>
                </c:pt>
                <c:pt idx="267">
                  <c:v>2.0833948104267863E-2</c:v>
                </c:pt>
                <c:pt idx="268">
                  <c:v>-2.941228122409556E-2</c:v>
                </c:pt>
                <c:pt idx="269">
                  <c:v>3.1249352846678402E-2</c:v>
                </c:pt>
                <c:pt idx="270">
                  <c:v>-2.0618301202928624E-2</c:v>
                </c:pt>
                <c:pt idx="271">
                  <c:v>9.8039467127208901E-3</c:v>
                </c:pt>
                <c:pt idx="272">
                  <c:v>-5.8252587383897825E-2</c:v>
                </c:pt>
                <c:pt idx="273">
                  <c:v>2.1052458694223564E-2</c:v>
                </c:pt>
                <c:pt idx="274">
                  <c:v>-6.7961691025577253E-2</c:v>
                </c:pt>
                <c:pt idx="275">
                  <c:v>4.0816952006486051E-2</c:v>
                </c:pt>
                <c:pt idx="276">
                  <c:v>-2.0408299180836309E-2</c:v>
                </c:pt>
                <c:pt idx="277">
                  <c:v>-6.7307865897953234E-2</c:v>
                </c:pt>
                <c:pt idx="278">
                  <c:v>-9.7087650603179254E-3</c:v>
                </c:pt>
                <c:pt idx="279">
                  <c:v>7.2916185105049935E-2</c:v>
                </c:pt>
                <c:pt idx="280">
                  <c:v>-2.0618915673032423E-2</c:v>
                </c:pt>
                <c:pt idx="281">
                  <c:v>6.1855912443574912E-2</c:v>
                </c:pt>
                <c:pt idx="282">
                  <c:v>1.0308924326056568E-2</c:v>
                </c:pt>
                <c:pt idx="283">
                  <c:v>-4.8543578229992779E-2</c:v>
                </c:pt>
                <c:pt idx="284">
                  <c:v>6.1224936066526014E-2</c:v>
                </c:pt>
                <c:pt idx="285">
                  <c:v>-1.9047652889378597E-2</c:v>
                </c:pt>
                <c:pt idx="286">
                  <c:v>-5.8822767366267792E-2</c:v>
                </c:pt>
                <c:pt idx="287">
                  <c:v>-7.6190797255406784E-2</c:v>
                </c:pt>
                <c:pt idx="288">
                  <c:v>-5.8252347314557751E-2</c:v>
                </c:pt>
                <c:pt idx="289">
                  <c:v>1.0416623875015629E-2</c:v>
                </c:pt>
                <c:pt idx="290">
                  <c:v>7.2916880136019602E-2</c:v>
                </c:pt>
                <c:pt idx="291">
                  <c:v>-5.2960084784281491E-7</c:v>
                </c:pt>
                <c:pt idx="292">
                  <c:v>9.374979839232167E-2</c:v>
                </c:pt>
                <c:pt idx="293">
                  <c:v>1.9999737571564813E-2</c:v>
                </c:pt>
                <c:pt idx="294">
                  <c:v>5.000077839321504E-2</c:v>
                </c:pt>
                <c:pt idx="295">
                  <c:v>-3.6713296736046175E-8</c:v>
                </c:pt>
                <c:pt idx="296">
                  <c:v>-2.0407649175266385E-2</c:v>
                </c:pt>
                <c:pt idx="297">
                  <c:v>-2.0408159993219321E-2</c:v>
                </c:pt>
                <c:pt idx="298">
                  <c:v>1.0309402595723771E-2</c:v>
                </c:pt>
                <c:pt idx="299">
                  <c:v>-2.0408220212984829E-2</c:v>
                </c:pt>
                <c:pt idx="300">
                  <c:v>4.1667561493080818E-2</c:v>
                </c:pt>
                <c:pt idx="301">
                  <c:v>2.0408203547954029E-2</c:v>
                </c:pt>
                <c:pt idx="302">
                  <c:v>6.1855572818584337E-2</c:v>
                </c:pt>
                <c:pt idx="303">
                  <c:v>-1.0101869061200586E-2</c:v>
                </c:pt>
                <c:pt idx="304">
                  <c:v>-5.7692497552514821E-2</c:v>
                </c:pt>
                <c:pt idx="305">
                  <c:v>-5.825225491704511E-2</c:v>
                </c:pt>
                <c:pt idx="306">
                  <c:v>2.0833569777991112E-2</c:v>
                </c:pt>
                <c:pt idx="307">
                  <c:v>-1.030963686524855E-2</c:v>
                </c:pt>
                <c:pt idx="308">
                  <c:v>1.0309570013511626E-2</c:v>
                </c:pt>
                <c:pt idx="309">
                  <c:v>2.1052783156298993E-2</c:v>
                </c:pt>
                <c:pt idx="310">
                  <c:v>-1.9801931543083295E-2</c:v>
                </c:pt>
                <c:pt idx="311">
                  <c:v>9.7088645247793703E-3</c:v>
                </c:pt>
                <c:pt idx="312">
                  <c:v>4.040393466570591E-2</c:v>
                </c:pt>
                <c:pt idx="313">
                  <c:v>-3.0303850665078902E-2</c:v>
                </c:pt>
                <c:pt idx="314">
                  <c:v>-3.9604726209894858E-2</c:v>
                </c:pt>
                <c:pt idx="315">
                  <c:v>2.1052830086906837E-2</c:v>
                </c:pt>
                <c:pt idx="316">
                  <c:v>-4.0404068537502447E-2</c:v>
                </c:pt>
                <c:pt idx="317">
                  <c:v>5.208313549063992E-2</c:v>
                </c:pt>
                <c:pt idx="318">
                  <c:v>-1.9047309847275429E-2</c:v>
                </c:pt>
                <c:pt idx="319">
                  <c:v>1.0203952614224354E-2</c:v>
                </c:pt>
                <c:pt idx="320">
                  <c:v>2.0619552795706042E-2</c:v>
                </c:pt>
                <c:pt idx="321">
                  <c:v>3.0612786869361308E-2</c:v>
                </c:pt>
                <c:pt idx="322">
                  <c:v>-5.940635771655467E-2</c:v>
                </c:pt>
                <c:pt idx="323">
                  <c:v>4.2105439325268001E-2</c:v>
                </c:pt>
                <c:pt idx="324">
                  <c:v>-7.6922199487574283E-2</c:v>
                </c:pt>
                <c:pt idx="325">
                  <c:v>-8.8568106837438876E-7</c:v>
                </c:pt>
                <c:pt idx="326">
                  <c:v>2.0833820814481596E-2</c:v>
                </c:pt>
                <c:pt idx="327">
                  <c:v>-6.7308147793168849E-2</c:v>
                </c:pt>
                <c:pt idx="328">
                  <c:v>-2.9702785960880829E-2</c:v>
                </c:pt>
                <c:pt idx="329">
                  <c:v>2.0202050578829844E-2</c:v>
                </c:pt>
                <c:pt idx="330">
                  <c:v>-7.7670065494383822E-2</c:v>
                </c:pt>
                <c:pt idx="331">
                  <c:v>7.2164603989174791E-2</c:v>
                </c:pt>
                <c:pt idx="332">
                  <c:v>1.9418414630233194E-2</c:v>
                </c:pt>
                <c:pt idx="333">
                  <c:v>-3.0303168759263976E-2</c:v>
                </c:pt>
                <c:pt idx="334">
                  <c:v>4.0000003863607247E-2</c:v>
                </c:pt>
                <c:pt idx="335">
                  <c:v>5.20835147604648E-2</c:v>
                </c:pt>
                <c:pt idx="336">
                  <c:v>-2.0137013045928853E-7</c:v>
                </c:pt>
                <c:pt idx="337">
                  <c:v>6.1855184703899946E-2</c:v>
                </c:pt>
                <c:pt idx="338">
                  <c:v>-2.9999809454164916E-2</c:v>
                </c:pt>
                <c:pt idx="339">
                  <c:v>7.2915980231209154E-2</c:v>
                </c:pt>
                <c:pt idx="340">
                  <c:v>-3.8834824501506437E-2</c:v>
                </c:pt>
                <c:pt idx="341">
                  <c:v>2.0408555403922168E-2</c:v>
                </c:pt>
                <c:pt idx="342">
                  <c:v>-5.8824242950409777E-2</c:v>
                </c:pt>
                <c:pt idx="343">
                  <c:v>3.1250416030004002E-2</c:v>
                </c:pt>
                <c:pt idx="344">
                  <c:v>-1.020370957989547E-2</c:v>
                </c:pt>
                <c:pt idx="345">
                  <c:v>2.0408148792607772E-2</c:v>
                </c:pt>
                <c:pt idx="346">
                  <c:v>-8.5713822930844175E-2</c:v>
                </c:pt>
                <c:pt idx="347">
                  <c:v>5.1020571719043284E-2</c:v>
                </c:pt>
                <c:pt idx="348">
                  <c:v>-3.9216042017032327E-2</c:v>
                </c:pt>
                <c:pt idx="349">
                  <c:v>5.5760877026855837E-8</c:v>
                </c:pt>
                <c:pt idx="350">
                  <c:v>-5.8823520109668626E-2</c:v>
                </c:pt>
                <c:pt idx="351">
                  <c:v>1.030946647448161E-2</c:v>
                </c:pt>
                <c:pt idx="352">
                  <c:v>2.0832818361827821E-2</c:v>
                </c:pt>
                <c:pt idx="353">
                  <c:v>7.1428266546022856E-2</c:v>
                </c:pt>
                <c:pt idx="354">
                  <c:v>-4.8544446414973796E-2</c:v>
                </c:pt>
                <c:pt idx="355">
                  <c:v>5.1547150740261172E-2</c:v>
                </c:pt>
                <c:pt idx="356">
                  <c:v>9.9012835009899547E-3</c:v>
                </c:pt>
                <c:pt idx="357">
                  <c:v>-2.8572173117936805E-2</c:v>
                </c:pt>
                <c:pt idx="358">
                  <c:v>-5.8252701506348092E-2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40416"/>
        <c:axId val="294538624"/>
      </c:scatterChart>
      <c:valAx>
        <c:axId val="294540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94538624"/>
        <c:crosses val="autoZero"/>
        <c:crossBetween val="midCat"/>
      </c:valAx>
      <c:valAx>
        <c:axId val="294538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454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P2O &amp; Success Rate of payments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Correlations!$B$1</c:f>
              <c:strCache>
                <c:ptCount val="1"/>
                <c:pt idx="0">
                  <c:v>Success Rate of payments</c:v>
                </c:pt>
              </c:strCache>
            </c:strRef>
          </c:tx>
          <c:spPr>
            <a:ln w="44450">
              <a:noFill/>
            </a:ln>
          </c:spPr>
          <c:trendline>
            <c:spPr>
              <a:ln w="25400" cmpd="sng"/>
            </c:spPr>
            <c:trendlineType val="linear"/>
            <c:dispRSqr val="0"/>
            <c:dispEq val="0"/>
          </c:trendline>
          <c:xVal>
            <c:numRef>
              <c:f>Correlations!$A$2:$A$367</c:f>
              <c:numCache>
                <c:formatCode>0%</c:formatCode>
                <c:ptCount val="366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xVal>
          <c:yVal>
            <c:numRef>
              <c:f>Correlations!$B$2:$B$367</c:f>
              <c:numCache>
                <c:formatCode>0%</c:formatCode>
                <c:ptCount val="366"/>
                <c:pt idx="0">
                  <c:v>0.95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0.92</c:v>
                </c:pt>
                <c:pt idx="5">
                  <c:v>0.93</c:v>
                </c:pt>
                <c:pt idx="6">
                  <c:v>0.93</c:v>
                </c:pt>
                <c:pt idx="7">
                  <c:v>0.95</c:v>
                </c:pt>
                <c:pt idx="8">
                  <c:v>0.93</c:v>
                </c:pt>
                <c:pt idx="9">
                  <c:v>0.92</c:v>
                </c:pt>
                <c:pt idx="10">
                  <c:v>0.91</c:v>
                </c:pt>
                <c:pt idx="11">
                  <c:v>0.95</c:v>
                </c:pt>
                <c:pt idx="12">
                  <c:v>0.92</c:v>
                </c:pt>
                <c:pt idx="13">
                  <c:v>0.94</c:v>
                </c:pt>
                <c:pt idx="14">
                  <c:v>0.91</c:v>
                </c:pt>
                <c:pt idx="15">
                  <c:v>0.91</c:v>
                </c:pt>
                <c:pt idx="16">
                  <c:v>0.95</c:v>
                </c:pt>
                <c:pt idx="17">
                  <c:v>0.91</c:v>
                </c:pt>
                <c:pt idx="18">
                  <c:v>0.95</c:v>
                </c:pt>
                <c:pt idx="19">
                  <c:v>0.91</c:v>
                </c:pt>
                <c:pt idx="20">
                  <c:v>0.92</c:v>
                </c:pt>
                <c:pt idx="21">
                  <c:v>0.94</c:v>
                </c:pt>
                <c:pt idx="22">
                  <c:v>0.95</c:v>
                </c:pt>
                <c:pt idx="23">
                  <c:v>0.94</c:v>
                </c:pt>
                <c:pt idx="24">
                  <c:v>0.94</c:v>
                </c:pt>
                <c:pt idx="25">
                  <c:v>0.92</c:v>
                </c:pt>
                <c:pt idx="26">
                  <c:v>0.91</c:v>
                </c:pt>
                <c:pt idx="27">
                  <c:v>0.91</c:v>
                </c:pt>
                <c:pt idx="28">
                  <c:v>0.94</c:v>
                </c:pt>
                <c:pt idx="29">
                  <c:v>0.93</c:v>
                </c:pt>
                <c:pt idx="30">
                  <c:v>0.94</c:v>
                </c:pt>
                <c:pt idx="31">
                  <c:v>0.94</c:v>
                </c:pt>
                <c:pt idx="32">
                  <c:v>0.95</c:v>
                </c:pt>
                <c:pt idx="33">
                  <c:v>0.91</c:v>
                </c:pt>
                <c:pt idx="34">
                  <c:v>0.93</c:v>
                </c:pt>
                <c:pt idx="35">
                  <c:v>0.91</c:v>
                </c:pt>
                <c:pt idx="36">
                  <c:v>0.93</c:v>
                </c:pt>
                <c:pt idx="37">
                  <c:v>0.94</c:v>
                </c:pt>
                <c:pt idx="38">
                  <c:v>0.92</c:v>
                </c:pt>
                <c:pt idx="39">
                  <c:v>0.95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0.94</c:v>
                </c:pt>
                <c:pt idx="44">
                  <c:v>0.91</c:v>
                </c:pt>
                <c:pt idx="45">
                  <c:v>0.93</c:v>
                </c:pt>
                <c:pt idx="46">
                  <c:v>0.91</c:v>
                </c:pt>
                <c:pt idx="47">
                  <c:v>0.94</c:v>
                </c:pt>
                <c:pt idx="48">
                  <c:v>0.95</c:v>
                </c:pt>
                <c:pt idx="49">
                  <c:v>0.92</c:v>
                </c:pt>
                <c:pt idx="50">
                  <c:v>0.91</c:v>
                </c:pt>
                <c:pt idx="51">
                  <c:v>0.94</c:v>
                </c:pt>
                <c:pt idx="52">
                  <c:v>0.94</c:v>
                </c:pt>
                <c:pt idx="53">
                  <c:v>0.91</c:v>
                </c:pt>
                <c:pt idx="54">
                  <c:v>0.91</c:v>
                </c:pt>
                <c:pt idx="55">
                  <c:v>0.93</c:v>
                </c:pt>
                <c:pt idx="56">
                  <c:v>0.95</c:v>
                </c:pt>
                <c:pt idx="57">
                  <c:v>0.95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0.93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0.94</c:v>
                </c:pt>
                <c:pt idx="66">
                  <c:v>0.95</c:v>
                </c:pt>
                <c:pt idx="67">
                  <c:v>0.95</c:v>
                </c:pt>
                <c:pt idx="68">
                  <c:v>0.92</c:v>
                </c:pt>
                <c:pt idx="69">
                  <c:v>0.93</c:v>
                </c:pt>
                <c:pt idx="70">
                  <c:v>0.91</c:v>
                </c:pt>
                <c:pt idx="71">
                  <c:v>0.91</c:v>
                </c:pt>
                <c:pt idx="72">
                  <c:v>0.94</c:v>
                </c:pt>
                <c:pt idx="73">
                  <c:v>0.95</c:v>
                </c:pt>
                <c:pt idx="74">
                  <c:v>0.93</c:v>
                </c:pt>
                <c:pt idx="75">
                  <c:v>0.93</c:v>
                </c:pt>
                <c:pt idx="76">
                  <c:v>0.95</c:v>
                </c:pt>
                <c:pt idx="77">
                  <c:v>0.65</c:v>
                </c:pt>
                <c:pt idx="78">
                  <c:v>0.93</c:v>
                </c:pt>
                <c:pt idx="79">
                  <c:v>0.95</c:v>
                </c:pt>
                <c:pt idx="80">
                  <c:v>0.95</c:v>
                </c:pt>
                <c:pt idx="81">
                  <c:v>0.92</c:v>
                </c:pt>
                <c:pt idx="82">
                  <c:v>0.91</c:v>
                </c:pt>
                <c:pt idx="83">
                  <c:v>0.92</c:v>
                </c:pt>
                <c:pt idx="84">
                  <c:v>0.94</c:v>
                </c:pt>
                <c:pt idx="85">
                  <c:v>0.93</c:v>
                </c:pt>
                <c:pt idx="86">
                  <c:v>0.93</c:v>
                </c:pt>
                <c:pt idx="87">
                  <c:v>0.95</c:v>
                </c:pt>
                <c:pt idx="88">
                  <c:v>0.92</c:v>
                </c:pt>
                <c:pt idx="89">
                  <c:v>0.95</c:v>
                </c:pt>
                <c:pt idx="90">
                  <c:v>0.91</c:v>
                </c:pt>
                <c:pt idx="91">
                  <c:v>0.95</c:v>
                </c:pt>
                <c:pt idx="92">
                  <c:v>0.91</c:v>
                </c:pt>
                <c:pt idx="93">
                  <c:v>0.92</c:v>
                </c:pt>
                <c:pt idx="94">
                  <c:v>0.95</c:v>
                </c:pt>
                <c:pt idx="95">
                  <c:v>0.91</c:v>
                </c:pt>
                <c:pt idx="96">
                  <c:v>0.95</c:v>
                </c:pt>
                <c:pt idx="97">
                  <c:v>0.92</c:v>
                </c:pt>
                <c:pt idx="98">
                  <c:v>0.95</c:v>
                </c:pt>
                <c:pt idx="99">
                  <c:v>0.95</c:v>
                </c:pt>
                <c:pt idx="100">
                  <c:v>0.91</c:v>
                </c:pt>
                <c:pt idx="101">
                  <c:v>0.95</c:v>
                </c:pt>
                <c:pt idx="102">
                  <c:v>0.91</c:v>
                </c:pt>
                <c:pt idx="103">
                  <c:v>0.95</c:v>
                </c:pt>
                <c:pt idx="104">
                  <c:v>0.94</c:v>
                </c:pt>
                <c:pt idx="105">
                  <c:v>0.92</c:v>
                </c:pt>
                <c:pt idx="106">
                  <c:v>0.92</c:v>
                </c:pt>
                <c:pt idx="107">
                  <c:v>0.91</c:v>
                </c:pt>
                <c:pt idx="108">
                  <c:v>0.95</c:v>
                </c:pt>
                <c:pt idx="109">
                  <c:v>0.94</c:v>
                </c:pt>
                <c:pt idx="110">
                  <c:v>0.94</c:v>
                </c:pt>
                <c:pt idx="111">
                  <c:v>0.95</c:v>
                </c:pt>
                <c:pt idx="112">
                  <c:v>0.93</c:v>
                </c:pt>
                <c:pt idx="113">
                  <c:v>0.94</c:v>
                </c:pt>
                <c:pt idx="114">
                  <c:v>0.91</c:v>
                </c:pt>
                <c:pt idx="115">
                  <c:v>0.94</c:v>
                </c:pt>
                <c:pt idx="116">
                  <c:v>0.94</c:v>
                </c:pt>
                <c:pt idx="117">
                  <c:v>0.93</c:v>
                </c:pt>
                <c:pt idx="118">
                  <c:v>0.91</c:v>
                </c:pt>
                <c:pt idx="119">
                  <c:v>0.94</c:v>
                </c:pt>
                <c:pt idx="120">
                  <c:v>0.94</c:v>
                </c:pt>
                <c:pt idx="121">
                  <c:v>0.95</c:v>
                </c:pt>
                <c:pt idx="122">
                  <c:v>0.93</c:v>
                </c:pt>
                <c:pt idx="123">
                  <c:v>0.94</c:v>
                </c:pt>
                <c:pt idx="124">
                  <c:v>0.93</c:v>
                </c:pt>
                <c:pt idx="125">
                  <c:v>0.93</c:v>
                </c:pt>
                <c:pt idx="126">
                  <c:v>0.95</c:v>
                </c:pt>
                <c:pt idx="127">
                  <c:v>0.91</c:v>
                </c:pt>
                <c:pt idx="128">
                  <c:v>0.95</c:v>
                </c:pt>
                <c:pt idx="129">
                  <c:v>0.92</c:v>
                </c:pt>
                <c:pt idx="130">
                  <c:v>0.91</c:v>
                </c:pt>
                <c:pt idx="131">
                  <c:v>0.94</c:v>
                </c:pt>
                <c:pt idx="132">
                  <c:v>0.93</c:v>
                </c:pt>
                <c:pt idx="133">
                  <c:v>0.91</c:v>
                </c:pt>
                <c:pt idx="134">
                  <c:v>0.95</c:v>
                </c:pt>
                <c:pt idx="135">
                  <c:v>0.93</c:v>
                </c:pt>
                <c:pt idx="136">
                  <c:v>0.91</c:v>
                </c:pt>
                <c:pt idx="137">
                  <c:v>0.93</c:v>
                </c:pt>
                <c:pt idx="138">
                  <c:v>0.92</c:v>
                </c:pt>
                <c:pt idx="139">
                  <c:v>0.93</c:v>
                </c:pt>
                <c:pt idx="140">
                  <c:v>0.94</c:v>
                </c:pt>
                <c:pt idx="141">
                  <c:v>0.94</c:v>
                </c:pt>
                <c:pt idx="142">
                  <c:v>0.93</c:v>
                </c:pt>
                <c:pt idx="143">
                  <c:v>0.92</c:v>
                </c:pt>
                <c:pt idx="144">
                  <c:v>0.95</c:v>
                </c:pt>
                <c:pt idx="145">
                  <c:v>0.91</c:v>
                </c:pt>
                <c:pt idx="146">
                  <c:v>0.91</c:v>
                </c:pt>
                <c:pt idx="147">
                  <c:v>0.92</c:v>
                </c:pt>
                <c:pt idx="148">
                  <c:v>0.93</c:v>
                </c:pt>
                <c:pt idx="149">
                  <c:v>0.91</c:v>
                </c:pt>
                <c:pt idx="150">
                  <c:v>0.95</c:v>
                </c:pt>
                <c:pt idx="151">
                  <c:v>0.93</c:v>
                </c:pt>
                <c:pt idx="152">
                  <c:v>0.93</c:v>
                </c:pt>
                <c:pt idx="153">
                  <c:v>0.95</c:v>
                </c:pt>
                <c:pt idx="154">
                  <c:v>0.95</c:v>
                </c:pt>
                <c:pt idx="155">
                  <c:v>0.94</c:v>
                </c:pt>
                <c:pt idx="156">
                  <c:v>0.95</c:v>
                </c:pt>
                <c:pt idx="157">
                  <c:v>0.95</c:v>
                </c:pt>
                <c:pt idx="158">
                  <c:v>0.93</c:v>
                </c:pt>
                <c:pt idx="159">
                  <c:v>0.95</c:v>
                </c:pt>
                <c:pt idx="160">
                  <c:v>0.91</c:v>
                </c:pt>
                <c:pt idx="161">
                  <c:v>0.94</c:v>
                </c:pt>
                <c:pt idx="162">
                  <c:v>0.95</c:v>
                </c:pt>
                <c:pt idx="163">
                  <c:v>0.92</c:v>
                </c:pt>
                <c:pt idx="164">
                  <c:v>0.94</c:v>
                </c:pt>
                <c:pt idx="165">
                  <c:v>0.91</c:v>
                </c:pt>
                <c:pt idx="166">
                  <c:v>0.93</c:v>
                </c:pt>
                <c:pt idx="167">
                  <c:v>0.93</c:v>
                </c:pt>
                <c:pt idx="168">
                  <c:v>0.93</c:v>
                </c:pt>
                <c:pt idx="169">
                  <c:v>0.94</c:v>
                </c:pt>
                <c:pt idx="170">
                  <c:v>0.91</c:v>
                </c:pt>
                <c:pt idx="171">
                  <c:v>0.95</c:v>
                </c:pt>
                <c:pt idx="172">
                  <c:v>0.93</c:v>
                </c:pt>
                <c:pt idx="173">
                  <c:v>0.91</c:v>
                </c:pt>
                <c:pt idx="174">
                  <c:v>0.93</c:v>
                </c:pt>
                <c:pt idx="175">
                  <c:v>0.95</c:v>
                </c:pt>
                <c:pt idx="176">
                  <c:v>0.92</c:v>
                </c:pt>
                <c:pt idx="177">
                  <c:v>0.91</c:v>
                </c:pt>
                <c:pt idx="178">
                  <c:v>0.92</c:v>
                </c:pt>
                <c:pt idx="179">
                  <c:v>0.92</c:v>
                </c:pt>
                <c:pt idx="180">
                  <c:v>0.91</c:v>
                </c:pt>
                <c:pt idx="181">
                  <c:v>0.93</c:v>
                </c:pt>
                <c:pt idx="182">
                  <c:v>0.94</c:v>
                </c:pt>
                <c:pt idx="183">
                  <c:v>0.94</c:v>
                </c:pt>
                <c:pt idx="184">
                  <c:v>0.91</c:v>
                </c:pt>
                <c:pt idx="185">
                  <c:v>0.92</c:v>
                </c:pt>
                <c:pt idx="186">
                  <c:v>0.94</c:v>
                </c:pt>
                <c:pt idx="187">
                  <c:v>0.94</c:v>
                </c:pt>
                <c:pt idx="188">
                  <c:v>0.92</c:v>
                </c:pt>
                <c:pt idx="189">
                  <c:v>0.91</c:v>
                </c:pt>
                <c:pt idx="190">
                  <c:v>0.94</c:v>
                </c:pt>
                <c:pt idx="191">
                  <c:v>0.91</c:v>
                </c:pt>
                <c:pt idx="192">
                  <c:v>0.95</c:v>
                </c:pt>
                <c:pt idx="193">
                  <c:v>0.91</c:v>
                </c:pt>
                <c:pt idx="194">
                  <c:v>0.92</c:v>
                </c:pt>
                <c:pt idx="195">
                  <c:v>0.94</c:v>
                </c:pt>
                <c:pt idx="196">
                  <c:v>0.95</c:v>
                </c:pt>
                <c:pt idx="197">
                  <c:v>0.93</c:v>
                </c:pt>
                <c:pt idx="198">
                  <c:v>0.94</c:v>
                </c:pt>
                <c:pt idx="199">
                  <c:v>0.94</c:v>
                </c:pt>
                <c:pt idx="200">
                  <c:v>0.95</c:v>
                </c:pt>
                <c:pt idx="201">
                  <c:v>0.93</c:v>
                </c:pt>
                <c:pt idx="202">
                  <c:v>0.94</c:v>
                </c:pt>
                <c:pt idx="203">
                  <c:v>0.93</c:v>
                </c:pt>
                <c:pt idx="204">
                  <c:v>0.93</c:v>
                </c:pt>
                <c:pt idx="205">
                  <c:v>0.94</c:v>
                </c:pt>
                <c:pt idx="206">
                  <c:v>0.91</c:v>
                </c:pt>
                <c:pt idx="207">
                  <c:v>0.95</c:v>
                </c:pt>
                <c:pt idx="208">
                  <c:v>0.91</c:v>
                </c:pt>
                <c:pt idx="209">
                  <c:v>0.92</c:v>
                </c:pt>
                <c:pt idx="210">
                  <c:v>0.92</c:v>
                </c:pt>
                <c:pt idx="211">
                  <c:v>0.95</c:v>
                </c:pt>
                <c:pt idx="212">
                  <c:v>0.94</c:v>
                </c:pt>
                <c:pt idx="213">
                  <c:v>0.93</c:v>
                </c:pt>
                <c:pt idx="214">
                  <c:v>0.92</c:v>
                </c:pt>
                <c:pt idx="215">
                  <c:v>0.95</c:v>
                </c:pt>
                <c:pt idx="216">
                  <c:v>0.92</c:v>
                </c:pt>
                <c:pt idx="217">
                  <c:v>0.95</c:v>
                </c:pt>
                <c:pt idx="218">
                  <c:v>0.91</c:v>
                </c:pt>
                <c:pt idx="219">
                  <c:v>0.92</c:v>
                </c:pt>
                <c:pt idx="220">
                  <c:v>0.93</c:v>
                </c:pt>
                <c:pt idx="221">
                  <c:v>0.93</c:v>
                </c:pt>
                <c:pt idx="222">
                  <c:v>0.95</c:v>
                </c:pt>
                <c:pt idx="223">
                  <c:v>0.91</c:v>
                </c:pt>
                <c:pt idx="224">
                  <c:v>0.93</c:v>
                </c:pt>
                <c:pt idx="225">
                  <c:v>0.91</c:v>
                </c:pt>
                <c:pt idx="226">
                  <c:v>0.92</c:v>
                </c:pt>
                <c:pt idx="227">
                  <c:v>0.95</c:v>
                </c:pt>
                <c:pt idx="228">
                  <c:v>0.94</c:v>
                </c:pt>
                <c:pt idx="229">
                  <c:v>0.94</c:v>
                </c:pt>
                <c:pt idx="230">
                  <c:v>0.93</c:v>
                </c:pt>
                <c:pt idx="231">
                  <c:v>0.92</c:v>
                </c:pt>
                <c:pt idx="232">
                  <c:v>0.93</c:v>
                </c:pt>
                <c:pt idx="233">
                  <c:v>0.95</c:v>
                </c:pt>
                <c:pt idx="234">
                  <c:v>0.93</c:v>
                </c:pt>
                <c:pt idx="235">
                  <c:v>0.94</c:v>
                </c:pt>
                <c:pt idx="236">
                  <c:v>0.95</c:v>
                </c:pt>
                <c:pt idx="237">
                  <c:v>0.94</c:v>
                </c:pt>
                <c:pt idx="238">
                  <c:v>0.94</c:v>
                </c:pt>
                <c:pt idx="239">
                  <c:v>0.95</c:v>
                </c:pt>
                <c:pt idx="240">
                  <c:v>0.92</c:v>
                </c:pt>
                <c:pt idx="241">
                  <c:v>0.91</c:v>
                </c:pt>
                <c:pt idx="242">
                  <c:v>0.95</c:v>
                </c:pt>
                <c:pt idx="243">
                  <c:v>0.94</c:v>
                </c:pt>
                <c:pt idx="244">
                  <c:v>0.92</c:v>
                </c:pt>
                <c:pt idx="245">
                  <c:v>0.95</c:v>
                </c:pt>
                <c:pt idx="246">
                  <c:v>0.93</c:v>
                </c:pt>
                <c:pt idx="247">
                  <c:v>0.93</c:v>
                </c:pt>
                <c:pt idx="248">
                  <c:v>0.92</c:v>
                </c:pt>
                <c:pt idx="249">
                  <c:v>0.95</c:v>
                </c:pt>
                <c:pt idx="250">
                  <c:v>0.91</c:v>
                </c:pt>
                <c:pt idx="251">
                  <c:v>0.94</c:v>
                </c:pt>
                <c:pt idx="252">
                  <c:v>0.91</c:v>
                </c:pt>
                <c:pt idx="253">
                  <c:v>0.94</c:v>
                </c:pt>
                <c:pt idx="254">
                  <c:v>0.91</c:v>
                </c:pt>
                <c:pt idx="255">
                  <c:v>0.92</c:v>
                </c:pt>
                <c:pt idx="256">
                  <c:v>0.93</c:v>
                </c:pt>
                <c:pt idx="257">
                  <c:v>0.94</c:v>
                </c:pt>
                <c:pt idx="258">
                  <c:v>0.95</c:v>
                </c:pt>
                <c:pt idx="259">
                  <c:v>0.94</c:v>
                </c:pt>
                <c:pt idx="260">
                  <c:v>0.93</c:v>
                </c:pt>
                <c:pt idx="261">
                  <c:v>0.95</c:v>
                </c:pt>
                <c:pt idx="262">
                  <c:v>0.93</c:v>
                </c:pt>
                <c:pt idx="263">
                  <c:v>0.91</c:v>
                </c:pt>
                <c:pt idx="264">
                  <c:v>0.95</c:v>
                </c:pt>
                <c:pt idx="265">
                  <c:v>0.91</c:v>
                </c:pt>
                <c:pt idx="266">
                  <c:v>0.95</c:v>
                </c:pt>
                <c:pt idx="267">
                  <c:v>0.91</c:v>
                </c:pt>
                <c:pt idx="268">
                  <c:v>0.91</c:v>
                </c:pt>
                <c:pt idx="269">
                  <c:v>0.92</c:v>
                </c:pt>
                <c:pt idx="270">
                  <c:v>0.94</c:v>
                </c:pt>
                <c:pt idx="271">
                  <c:v>0.91</c:v>
                </c:pt>
                <c:pt idx="272">
                  <c:v>0.91</c:v>
                </c:pt>
                <c:pt idx="273">
                  <c:v>0.92</c:v>
                </c:pt>
                <c:pt idx="274">
                  <c:v>0.94</c:v>
                </c:pt>
                <c:pt idx="275">
                  <c:v>0.93</c:v>
                </c:pt>
                <c:pt idx="276">
                  <c:v>0.94</c:v>
                </c:pt>
                <c:pt idx="277">
                  <c:v>0.95</c:v>
                </c:pt>
                <c:pt idx="278">
                  <c:v>0.94</c:v>
                </c:pt>
                <c:pt idx="279">
                  <c:v>0.91</c:v>
                </c:pt>
                <c:pt idx="280">
                  <c:v>0.95</c:v>
                </c:pt>
                <c:pt idx="281">
                  <c:v>0.91</c:v>
                </c:pt>
                <c:pt idx="282">
                  <c:v>0.93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0.93</c:v>
                </c:pt>
                <c:pt idx="287">
                  <c:v>0.91</c:v>
                </c:pt>
                <c:pt idx="288">
                  <c:v>0.95</c:v>
                </c:pt>
                <c:pt idx="289">
                  <c:v>0.92</c:v>
                </c:pt>
                <c:pt idx="290">
                  <c:v>0.94</c:v>
                </c:pt>
                <c:pt idx="291">
                  <c:v>0.92</c:v>
                </c:pt>
                <c:pt idx="292">
                  <c:v>0.94</c:v>
                </c:pt>
                <c:pt idx="293">
                  <c:v>0.92</c:v>
                </c:pt>
                <c:pt idx="294">
                  <c:v>0.94</c:v>
                </c:pt>
                <c:pt idx="295">
                  <c:v>0.95</c:v>
                </c:pt>
                <c:pt idx="296">
                  <c:v>0.91</c:v>
                </c:pt>
                <c:pt idx="297">
                  <c:v>0.93</c:v>
                </c:pt>
                <c:pt idx="298">
                  <c:v>0.92</c:v>
                </c:pt>
                <c:pt idx="299">
                  <c:v>0.95</c:v>
                </c:pt>
                <c:pt idx="300">
                  <c:v>0.94</c:v>
                </c:pt>
                <c:pt idx="301">
                  <c:v>0.93</c:v>
                </c:pt>
                <c:pt idx="302">
                  <c:v>0.91</c:v>
                </c:pt>
                <c:pt idx="303">
                  <c:v>0.95</c:v>
                </c:pt>
                <c:pt idx="304">
                  <c:v>0.91</c:v>
                </c:pt>
                <c:pt idx="305">
                  <c:v>0.91</c:v>
                </c:pt>
                <c:pt idx="306">
                  <c:v>0.94</c:v>
                </c:pt>
                <c:pt idx="307">
                  <c:v>0.92</c:v>
                </c:pt>
                <c:pt idx="308">
                  <c:v>0.91</c:v>
                </c:pt>
                <c:pt idx="309">
                  <c:v>0.94</c:v>
                </c:pt>
                <c:pt idx="310">
                  <c:v>0.93</c:v>
                </c:pt>
                <c:pt idx="311">
                  <c:v>0.94</c:v>
                </c:pt>
                <c:pt idx="312">
                  <c:v>0.93</c:v>
                </c:pt>
                <c:pt idx="313">
                  <c:v>0.92</c:v>
                </c:pt>
                <c:pt idx="314">
                  <c:v>0.94</c:v>
                </c:pt>
                <c:pt idx="315">
                  <c:v>0.93</c:v>
                </c:pt>
                <c:pt idx="316">
                  <c:v>0.95</c:v>
                </c:pt>
                <c:pt idx="317">
                  <c:v>0.92</c:v>
                </c:pt>
                <c:pt idx="318">
                  <c:v>0.91</c:v>
                </c:pt>
                <c:pt idx="319">
                  <c:v>0.92</c:v>
                </c:pt>
                <c:pt idx="320">
                  <c:v>0.95</c:v>
                </c:pt>
                <c:pt idx="321">
                  <c:v>0.94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0.94</c:v>
                </c:pt>
                <c:pt idx="329">
                  <c:v>0.95</c:v>
                </c:pt>
                <c:pt idx="330">
                  <c:v>0.91</c:v>
                </c:pt>
                <c:pt idx="331">
                  <c:v>0.94</c:v>
                </c:pt>
                <c:pt idx="332">
                  <c:v>0.94</c:v>
                </c:pt>
                <c:pt idx="333">
                  <c:v>0.93</c:v>
                </c:pt>
                <c:pt idx="334">
                  <c:v>0.92</c:v>
                </c:pt>
                <c:pt idx="335">
                  <c:v>0.91</c:v>
                </c:pt>
                <c:pt idx="336">
                  <c:v>0.94</c:v>
                </c:pt>
                <c:pt idx="337">
                  <c:v>0.92</c:v>
                </c:pt>
                <c:pt idx="338">
                  <c:v>0.91</c:v>
                </c:pt>
                <c:pt idx="339">
                  <c:v>0.91</c:v>
                </c:pt>
                <c:pt idx="340">
                  <c:v>0.95</c:v>
                </c:pt>
                <c:pt idx="341">
                  <c:v>0.93</c:v>
                </c:pt>
                <c:pt idx="342">
                  <c:v>0.92</c:v>
                </c:pt>
                <c:pt idx="343">
                  <c:v>0.94</c:v>
                </c:pt>
                <c:pt idx="344">
                  <c:v>0.94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0.91</c:v>
                </c:pt>
                <c:pt idx="349">
                  <c:v>0.95</c:v>
                </c:pt>
                <c:pt idx="350">
                  <c:v>0.92</c:v>
                </c:pt>
                <c:pt idx="351">
                  <c:v>0.93</c:v>
                </c:pt>
                <c:pt idx="352">
                  <c:v>0.92</c:v>
                </c:pt>
                <c:pt idx="353">
                  <c:v>0.95</c:v>
                </c:pt>
                <c:pt idx="354">
                  <c:v>0.91</c:v>
                </c:pt>
                <c:pt idx="355">
                  <c:v>0.92</c:v>
                </c:pt>
                <c:pt idx="356">
                  <c:v>0.92</c:v>
                </c:pt>
                <c:pt idx="357">
                  <c:v>0.93</c:v>
                </c:pt>
                <c:pt idx="358">
                  <c:v>0.93</c:v>
                </c:pt>
                <c:pt idx="359">
                  <c:v>0.95</c:v>
                </c:pt>
                <c:pt idx="360">
                  <c:v>0.91</c:v>
                </c:pt>
                <c:pt idx="361">
                  <c:v>0.91</c:v>
                </c:pt>
                <c:pt idx="362">
                  <c:v>0.94</c:v>
                </c:pt>
                <c:pt idx="363">
                  <c:v>0.95</c:v>
                </c:pt>
                <c:pt idx="364">
                  <c:v>0.91</c:v>
                </c:pt>
                <c:pt idx="365">
                  <c:v>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84256"/>
        <c:axId val="251186176"/>
      </c:scatterChart>
      <c:valAx>
        <c:axId val="2511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P2O (payments to Orders)</a:t>
                </a:r>
              </a:p>
            </c:rich>
          </c:tx>
          <c:layout>
            <c:manualLayout>
              <c:xMode val="edge"/>
              <c:yMode val="edge"/>
              <c:x val="0.19144785950790327"/>
              <c:y val="0.7875559055118109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51186176"/>
        <c:crosses val="autoZero"/>
        <c:crossBetween val="midCat"/>
      </c:valAx>
      <c:valAx>
        <c:axId val="25118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Success Rate of payments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290182997958588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511842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65623880224481601"/>
          <c:y val="0.78350516185476815"/>
          <c:w val="0.34376119775518404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C2P &amp; Average Delivery Charges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15507436570428"/>
          <c:y val="0.17754244327054056"/>
          <c:w val="0.8012060367454068"/>
          <c:h val="0.58707963719724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C2P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Sheet5!$F$2:$F$367</c:f>
              <c:numCache>
                <c:formatCode>General</c:formatCode>
                <c:ptCount val="366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30</c:v>
                </c:pt>
                <c:pt idx="7">
                  <c:v>25</c:v>
                </c:pt>
                <c:pt idx="8">
                  <c:v>30</c:v>
                </c:pt>
                <c:pt idx="9">
                  <c:v>27</c:v>
                </c:pt>
                <c:pt idx="10">
                  <c:v>26</c:v>
                </c:pt>
                <c:pt idx="11">
                  <c:v>30</c:v>
                </c:pt>
                <c:pt idx="12">
                  <c:v>28</c:v>
                </c:pt>
                <c:pt idx="13">
                  <c:v>27</c:v>
                </c:pt>
                <c:pt idx="14">
                  <c:v>29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25</c:v>
                </c:pt>
                <c:pt idx="23">
                  <c:v>30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26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28</c:v>
                </c:pt>
                <c:pt idx="32">
                  <c:v>27</c:v>
                </c:pt>
                <c:pt idx="33">
                  <c:v>30</c:v>
                </c:pt>
                <c:pt idx="34">
                  <c:v>26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30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30</c:v>
                </c:pt>
                <c:pt idx="48">
                  <c:v>27</c:v>
                </c:pt>
                <c:pt idx="49">
                  <c:v>29</c:v>
                </c:pt>
                <c:pt idx="50">
                  <c:v>25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26</c:v>
                </c:pt>
                <c:pt idx="56">
                  <c:v>28</c:v>
                </c:pt>
                <c:pt idx="57">
                  <c:v>30</c:v>
                </c:pt>
                <c:pt idx="58">
                  <c:v>25</c:v>
                </c:pt>
                <c:pt idx="59">
                  <c:v>28</c:v>
                </c:pt>
                <c:pt idx="60">
                  <c:v>56</c:v>
                </c:pt>
                <c:pt idx="61">
                  <c:v>29</c:v>
                </c:pt>
                <c:pt idx="62">
                  <c:v>29</c:v>
                </c:pt>
                <c:pt idx="63">
                  <c:v>27</c:v>
                </c:pt>
                <c:pt idx="64">
                  <c:v>27</c:v>
                </c:pt>
                <c:pt idx="65">
                  <c:v>29</c:v>
                </c:pt>
                <c:pt idx="66">
                  <c:v>26</c:v>
                </c:pt>
                <c:pt idx="67">
                  <c:v>28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25</c:v>
                </c:pt>
                <c:pt idx="78">
                  <c:v>29</c:v>
                </c:pt>
                <c:pt idx="79">
                  <c:v>28</c:v>
                </c:pt>
                <c:pt idx="80">
                  <c:v>27</c:v>
                </c:pt>
                <c:pt idx="81">
                  <c:v>30</c:v>
                </c:pt>
                <c:pt idx="82">
                  <c:v>26</c:v>
                </c:pt>
                <c:pt idx="83">
                  <c:v>27</c:v>
                </c:pt>
                <c:pt idx="84">
                  <c:v>25</c:v>
                </c:pt>
                <c:pt idx="85">
                  <c:v>28</c:v>
                </c:pt>
                <c:pt idx="86">
                  <c:v>30</c:v>
                </c:pt>
                <c:pt idx="87">
                  <c:v>25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25</c:v>
                </c:pt>
                <c:pt idx="92">
                  <c:v>28</c:v>
                </c:pt>
                <c:pt idx="93">
                  <c:v>29</c:v>
                </c:pt>
                <c:pt idx="94">
                  <c:v>28</c:v>
                </c:pt>
                <c:pt idx="95">
                  <c:v>25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28</c:v>
                </c:pt>
                <c:pt idx="102">
                  <c:v>25</c:v>
                </c:pt>
                <c:pt idx="103">
                  <c:v>29</c:v>
                </c:pt>
                <c:pt idx="104">
                  <c:v>26</c:v>
                </c:pt>
                <c:pt idx="105">
                  <c:v>25</c:v>
                </c:pt>
                <c:pt idx="106">
                  <c:v>30</c:v>
                </c:pt>
                <c:pt idx="107">
                  <c:v>28</c:v>
                </c:pt>
                <c:pt idx="108">
                  <c:v>27</c:v>
                </c:pt>
                <c:pt idx="109">
                  <c:v>29</c:v>
                </c:pt>
                <c:pt idx="110">
                  <c:v>25</c:v>
                </c:pt>
                <c:pt idx="111">
                  <c:v>26</c:v>
                </c:pt>
                <c:pt idx="112">
                  <c:v>27</c:v>
                </c:pt>
                <c:pt idx="113">
                  <c:v>25</c:v>
                </c:pt>
                <c:pt idx="114">
                  <c:v>28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30</c:v>
                </c:pt>
                <c:pt idx="122">
                  <c:v>27</c:v>
                </c:pt>
                <c:pt idx="123">
                  <c:v>30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26</c:v>
                </c:pt>
                <c:pt idx="129">
                  <c:v>25</c:v>
                </c:pt>
                <c:pt idx="130">
                  <c:v>28</c:v>
                </c:pt>
                <c:pt idx="131">
                  <c:v>27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26</c:v>
                </c:pt>
                <c:pt idx="136">
                  <c:v>25</c:v>
                </c:pt>
                <c:pt idx="137">
                  <c:v>26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30</c:v>
                </c:pt>
                <c:pt idx="145">
                  <c:v>30</c:v>
                </c:pt>
                <c:pt idx="146">
                  <c:v>29</c:v>
                </c:pt>
                <c:pt idx="147">
                  <c:v>25</c:v>
                </c:pt>
                <c:pt idx="148">
                  <c:v>28</c:v>
                </c:pt>
                <c:pt idx="149">
                  <c:v>27</c:v>
                </c:pt>
                <c:pt idx="150">
                  <c:v>30</c:v>
                </c:pt>
                <c:pt idx="151">
                  <c:v>26</c:v>
                </c:pt>
                <c:pt idx="152">
                  <c:v>29</c:v>
                </c:pt>
                <c:pt idx="153">
                  <c:v>29</c:v>
                </c:pt>
                <c:pt idx="154">
                  <c:v>25</c:v>
                </c:pt>
                <c:pt idx="155">
                  <c:v>30</c:v>
                </c:pt>
                <c:pt idx="156">
                  <c:v>30</c:v>
                </c:pt>
                <c:pt idx="157">
                  <c:v>25</c:v>
                </c:pt>
                <c:pt idx="158">
                  <c:v>29</c:v>
                </c:pt>
                <c:pt idx="159">
                  <c:v>26</c:v>
                </c:pt>
                <c:pt idx="160">
                  <c:v>30</c:v>
                </c:pt>
                <c:pt idx="161">
                  <c:v>26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27</c:v>
                </c:pt>
                <c:pt idx="166">
                  <c:v>27</c:v>
                </c:pt>
                <c:pt idx="167">
                  <c:v>26</c:v>
                </c:pt>
                <c:pt idx="168">
                  <c:v>25</c:v>
                </c:pt>
                <c:pt idx="169">
                  <c:v>27</c:v>
                </c:pt>
                <c:pt idx="170">
                  <c:v>25</c:v>
                </c:pt>
                <c:pt idx="171">
                  <c:v>30</c:v>
                </c:pt>
                <c:pt idx="172">
                  <c:v>26</c:v>
                </c:pt>
                <c:pt idx="173">
                  <c:v>27</c:v>
                </c:pt>
                <c:pt idx="174">
                  <c:v>30</c:v>
                </c:pt>
                <c:pt idx="175">
                  <c:v>28</c:v>
                </c:pt>
                <c:pt idx="176">
                  <c:v>30</c:v>
                </c:pt>
                <c:pt idx="177">
                  <c:v>30</c:v>
                </c:pt>
                <c:pt idx="178">
                  <c:v>25</c:v>
                </c:pt>
                <c:pt idx="179">
                  <c:v>29</c:v>
                </c:pt>
                <c:pt idx="180">
                  <c:v>29</c:v>
                </c:pt>
                <c:pt idx="181">
                  <c:v>26</c:v>
                </c:pt>
                <c:pt idx="182">
                  <c:v>25</c:v>
                </c:pt>
                <c:pt idx="183">
                  <c:v>30</c:v>
                </c:pt>
                <c:pt idx="184">
                  <c:v>26</c:v>
                </c:pt>
                <c:pt idx="185">
                  <c:v>27</c:v>
                </c:pt>
                <c:pt idx="186">
                  <c:v>26</c:v>
                </c:pt>
                <c:pt idx="187">
                  <c:v>28</c:v>
                </c:pt>
                <c:pt idx="188">
                  <c:v>28</c:v>
                </c:pt>
                <c:pt idx="189">
                  <c:v>27</c:v>
                </c:pt>
                <c:pt idx="190">
                  <c:v>29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26</c:v>
                </c:pt>
                <c:pt idx="195">
                  <c:v>27</c:v>
                </c:pt>
                <c:pt idx="196">
                  <c:v>30</c:v>
                </c:pt>
                <c:pt idx="197">
                  <c:v>29</c:v>
                </c:pt>
                <c:pt idx="198">
                  <c:v>29</c:v>
                </c:pt>
                <c:pt idx="199">
                  <c:v>30</c:v>
                </c:pt>
                <c:pt idx="200">
                  <c:v>30</c:v>
                </c:pt>
                <c:pt idx="201">
                  <c:v>28</c:v>
                </c:pt>
                <c:pt idx="202">
                  <c:v>28</c:v>
                </c:pt>
                <c:pt idx="203">
                  <c:v>25</c:v>
                </c:pt>
                <c:pt idx="204">
                  <c:v>29</c:v>
                </c:pt>
                <c:pt idx="205">
                  <c:v>27</c:v>
                </c:pt>
                <c:pt idx="206">
                  <c:v>25</c:v>
                </c:pt>
                <c:pt idx="207">
                  <c:v>29</c:v>
                </c:pt>
                <c:pt idx="208">
                  <c:v>26</c:v>
                </c:pt>
                <c:pt idx="209">
                  <c:v>25</c:v>
                </c:pt>
                <c:pt idx="210">
                  <c:v>29</c:v>
                </c:pt>
                <c:pt idx="211">
                  <c:v>29</c:v>
                </c:pt>
                <c:pt idx="212">
                  <c:v>25</c:v>
                </c:pt>
                <c:pt idx="213">
                  <c:v>26</c:v>
                </c:pt>
                <c:pt idx="214">
                  <c:v>27</c:v>
                </c:pt>
                <c:pt idx="215">
                  <c:v>30</c:v>
                </c:pt>
                <c:pt idx="216">
                  <c:v>25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30</c:v>
                </c:pt>
                <c:pt idx="221">
                  <c:v>27</c:v>
                </c:pt>
                <c:pt idx="222">
                  <c:v>27</c:v>
                </c:pt>
                <c:pt idx="223">
                  <c:v>30</c:v>
                </c:pt>
                <c:pt idx="224">
                  <c:v>25</c:v>
                </c:pt>
                <c:pt idx="225">
                  <c:v>25</c:v>
                </c:pt>
                <c:pt idx="226">
                  <c:v>28</c:v>
                </c:pt>
                <c:pt idx="227">
                  <c:v>29</c:v>
                </c:pt>
                <c:pt idx="228">
                  <c:v>29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28</c:v>
                </c:pt>
                <c:pt idx="233">
                  <c:v>29</c:v>
                </c:pt>
                <c:pt idx="234">
                  <c:v>27</c:v>
                </c:pt>
                <c:pt idx="235">
                  <c:v>29</c:v>
                </c:pt>
                <c:pt idx="236">
                  <c:v>27</c:v>
                </c:pt>
                <c:pt idx="237">
                  <c:v>30</c:v>
                </c:pt>
                <c:pt idx="238">
                  <c:v>29</c:v>
                </c:pt>
                <c:pt idx="239">
                  <c:v>28</c:v>
                </c:pt>
                <c:pt idx="240">
                  <c:v>29</c:v>
                </c:pt>
                <c:pt idx="241">
                  <c:v>27</c:v>
                </c:pt>
                <c:pt idx="242">
                  <c:v>26</c:v>
                </c:pt>
                <c:pt idx="243">
                  <c:v>29</c:v>
                </c:pt>
                <c:pt idx="244">
                  <c:v>28</c:v>
                </c:pt>
                <c:pt idx="245">
                  <c:v>30</c:v>
                </c:pt>
                <c:pt idx="246">
                  <c:v>26</c:v>
                </c:pt>
                <c:pt idx="247">
                  <c:v>26</c:v>
                </c:pt>
                <c:pt idx="248">
                  <c:v>30</c:v>
                </c:pt>
                <c:pt idx="249">
                  <c:v>26</c:v>
                </c:pt>
                <c:pt idx="250">
                  <c:v>30</c:v>
                </c:pt>
                <c:pt idx="251">
                  <c:v>26</c:v>
                </c:pt>
                <c:pt idx="252">
                  <c:v>27</c:v>
                </c:pt>
                <c:pt idx="253">
                  <c:v>26</c:v>
                </c:pt>
                <c:pt idx="254">
                  <c:v>25</c:v>
                </c:pt>
                <c:pt idx="255">
                  <c:v>29</c:v>
                </c:pt>
                <c:pt idx="256">
                  <c:v>30</c:v>
                </c:pt>
                <c:pt idx="257">
                  <c:v>29</c:v>
                </c:pt>
                <c:pt idx="258">
                  <c:v>25</c:v>
                </c:pt>
                <c:pt idx="259">
                  <c:v>29</c:v>
                </c:pt>
                <c:pt idx="260">
                  <c:v>28</c:v>
                </c:pt>
                <c:pt idx="261">
                  <c:v>30</c:v>
                </c:pt>
                <c:pt idx="262">
                  <c:v>27</c:v>
                </c:pt>
                <c:pt idx="263">
                  <c:v>25</c:v>
                </c:pt>
                <c:pt idx="264">
                  <c:v>25</c:v>
                </c:pt>
                <c:pt idx="265">
                  <c:v>27</c:v>
                </c:pt>
                <c:pt idx="266">
                  <c:v>30</c:v>
                </c:pt>
                <c:pt idx="267">
                  <c:v>28</c:v>
                </c:pt>
                <c:pt idx="268">
                  <c:v>28</c:v>
                </c:pt>
                <c:pt idx="269">
                  <c:v>29</c:v>
                </c:pt>
                <c:pt idx="270">
                  <c:v>30</c:v>
                </c:pt>
                <c:pt idx="271">
                  <c:v>28</c:v>
                </c:pt>
                <c:pt idx="272">
                  <c:v>28</c:v>
                </c:pt>
                <c:pt idx="273">
                  <c:v>25</c:v>
                </c:pt>
                <c:pt idx="274">
                  <c:v>26</c:v>
                </c:pt>
                <c:pt idx="275">
                  <c:v>28</c:v>
                </c:pt>
                <c:pt idx="276">
                  <c:v>29</c:v>
                </c:pt>
                <c:pt idx="277">
                  <c:v>29</c:v>
                </c:pt>
                <c:pt idx="278">
                  <c:v>30</c:v>
                </c:pt>
                <c:pt idx="279">
                  <c:v>26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25</c:v>
                </c:pt>
                <c:pt idx="284">
                  <c:v>27</c:v>
                </c:pt>
                <c:pt idx="285">
                  <c:v>27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27</c:v>
                </c:pt>
                <c:pt idx="290">
                  <c:v>30</c:v>
                </c:pt>
                <c:pt idx="291">
                  <c:v>27</c:v>
                </c:pt>
                <c:pt idx="292">
                  <c:v>25</c:v>
                </c:pt>
                <c:pt idx="293">
                  <c:v>30</c:v>
                </c:pt>
                <c:pt idx="294">
                  <c:v>29</c:v>
                </c:pt>
                <c:pt idx="295">
                  <c:v>30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28</c:v>
                </c:pt>
                <c:pt idx="301">
                  <c:v>26</c:v>
                </c:pt>
                <c:pt idx="302">
                  <c:v>30</c:v>
                </c:pt>
                <c:pt idx="303">
                  <c:v>29</c:v>
                </c:pt>
                <c:pt idx="304">
                  <c:v>26</c:v>
                </c:pt>
                <c:pt idx="305">
                  <c:v>30</c:v>
                </c:pt>
                <c:pt idx="306">
                  <c:v>26</c:v>
                </c:pt>
                <c:pt idx="307">
                  <c:v>27</c:v>
                </c:pt>
                <c:pt idx="308">
                  <c:v>25</c:v>
                </c:pt>
                <c:pt idx="309">
                  <c:v>25</c:v>
                </c:pt>
                <c:pt idx="310">
                  <c:v>30</c:v>
                </c:pt>
                <c:pt idx="311">
                  <c:v>26</c:v>
                </c:pt>
                <c:pt idx="312">
                  <c:v>27</c:v>
                </c:pt>
                <c:pt idx="313">
                  <c:v>30</c:v>
                </c:pt>
                <c:pt idx="314">
                  <c:v>25</c:v>
                </c:pt>
                <c:pt idx="315">
                  <c:v>30</c:v>
                </c:pt>
                <c:pt idx="316">
                  <c:v>25</c:v>
                </c:pt>
                <c:pt idx="317">
                  <c:v>25</c:v>
                </c:pt>
                <c:pt idx="318">
                  <c:v>27</c:v>
                </c:pt>
                <c:pt idx="319">
                  <c:v>30</c:v>
                </c:pt>
                <c:pt idx="320">
                  <c:v>27</c:v>
                </c:pt>
                <c:pt idx="321">
                  <c:v>26</c:v>
                </c:pt>
                <c:pt idx="322">
                  <c:v>27</c:v>
                </c:pt>
                <c:pt idx="323">
                  <c:v>29</c:v>
                </c:pt>
                <c:pt idx="324">
                  <c:v>27</c:v>
                </c:pt>
                <c:pt idx="325">
                  <c:v>25</c:v>
                </c:pt>
                <c:pt idx="326">
                  <c:v>28</c:v>
                </c:pt>
                <c:pt idx="327">
                  <c:v>27</c:v>
                </c:pt>
                <c:pt idx="328">
                  <c:v>26</c:v>
                </c:pt>
                <c:pt idx="329">
                  <c:v>25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29</c:v>
                </c:pt>
                <c:pt idx="334">
                  <c:v>27</c:v>
                </c:pt>
                <c:pt idx="335">
                  <c:v>26</c:v>
                </c:pt>
                <c:pt idx="336">
                  <c:v>30</c:v>
                </c:pt>
                <c:pt idx="337">
                  <c:v>28</c:v>
                </c:pt>
                <c:pt idx="338">
                  <c:v>30</c:v>
                </c:pt>
                <c:pt idx="339">
                  <c:v>26</c:v>
                </c:pt>
                <c:pt idx="340">
                  <c:v>30</c:v>
                </c:pt>
                <c:pt idx="341">
                  <c:v>25</c:v>
                </c:pt>
                <c:pt idx="342">
                  <c:v>25</c:v>
                </c:pt>
                <c:pt idx="343">
                  <c:v>29</c:v>
                </c:pt>
                <c:pt idx="344">
                  <c:v>27</c:v>
                </c:pt>
                <c:pt idx="345">
                  <c:v>27</c:v>
                </c:pt>
                <c:pt idx="346">
                  <c:v>25</c:v>
                </c:pt>
                <c:pt idx="347">
                  <c:v>26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30</c:v>
                </c:pt>
                <c:pt idx="353">
                  <c:v>27</c:v>
                </c:pt>
                <c:pt idx="354">
                  <c:v>29</c:v>
                </c:pt>
                <c:pt idx="355">
                  <c:v>25</c:v>
                </c:pt>
                <c:pt idx="356">
                  <c:v>29</c:v>
                </c:pt>
                <c:pt idx="357">
                  <c:v>26</c:v>
                </c:pt>
                <c:pt idx="358">
                  <c:v>27</c:v>
                </c:pt>
                <c:pt idx="359">
                  <c:v>29</c:v>
                </c:pt>
                <c:pt idx="360">
                  <c:v>27</c:v>
                </c:pt>
                <c:pt idx="361">
                  <c:v>27</c:v>
                </c:pt>
                <c:pt idx="362">
                  <c:v>25</c:v>
                </c:pt>
                <c:pt idx="363">
                  <c:v>26</c:v>
                </c:pt>
                <c:pt idx="364">
                  <c:v>26</c:v>
                </c:pt>
                <c:pt idx="365">
                  <c:v>28</c:v>
                </c:pt>
              </c:numCache>
            </c:numRef>
          </c:xVal>
          <c:yVal>
            <c:numRef>
              <c:f>Sheet5!$G$2:$G$367</c:f>
              <c:numCache>
                <c:formatCode>0%</c:formatCode>
                <c:ptCount val="366"/>
                <c:pt idx="0">
                  <c:v>0.71539994544924068</c:v>
                </c:pt>
                <c:pt idx="1">
                  <c:v>0.72270017812440712</c:v>
                </c:pt>
                <c:pt idx="2">
                  <c:v>0.70079991206463255</c:v>
                </c:pt>
                <c:pt idx="3">
                  <c:v>0.69350008662151352</c:v>
                </c:pt>
                <c:pt idx="4">
                  <c:v>0.714000028724882</c:v>
                </c:pt>
                <c:pt idx="5">
                  <c:v>0.67999984076755349</c:v>
                </c:pt>
                <c:pt idx="6">
                  <c:v>0.69350016252719204</c:v>
                </c:pt>
                <c:pt idx="7">
                  <c:v>0.75919976334458916</c:v>
                </c:pt>
                <c:pt idx="8">
                  <c:v>0.74459975122627076</c:v>
                </c:pt>
                <c:pt idx="9">
                  <c:v>0.71540014917357275</c:v>
                </c:pt>
                <c:pt idx="10">
                  <c:v>0.71539976215078083</c:v>
                </c:pt>
                <c:pt idx="11">
                  <c:v>0.69360001560813178</c:v>
                </c:pt>
                <c:pt idx="12">
                  <c:v>0.66640007682634494</c:v>
                </c:pt>
                <c:pt idx="13">
                  <c:v>0.69349963440121443</c:v>
                </c:pt>
                <c:pt idx="14">
                  <c:v>0.72270007928101565</c:v>
                </c:pt>
                <c:pt idx="15">
                  <c:v>0.72999971908484862</c:v>
                </c:pt>
                <c:pt idx="16">
                  <c:v>0.70810011047156052</c:v>
                </c:pt>
                <c:pt idx="17">
                  <c:v>0.69350013314267633</c:v>
                </c:pt>
                <c:pt idx="18">
                  <c:v>0.7071998009988063</c:v>
                </c:pt>
                <c:pt idx="19">
                  <c:v>0.70719987756351388</c:v>
                </c:pt>
                <c:pt idx="20">
                  <c:v>0.75919999198639687</c:v>
                </c:pt>
                <c:pt idx="21">
                  <c:v>0.70809988995192863</c:v>
                </c:pt>
                <c:pt idx="22">
                  <c:v>0.7299999070128681</c:v>
                </c:pt>
                <c:pt idx="23">
                  <c:v>0.71539965305936126</c:v>
                </c:pt>
                <c:pt idx="24">
                  <c:v>0.75189971333667016</c:v>
                </c:pt>
                <c:pt idx="25">
                  <c:v>0.66640001793224413</c:v>
                </c:pt>
                <c:pt idx="26">
                  <c:v>0.69360000917557196</c:v>
                </c:pt>
                <c:pt idx="27">
                  <c:v>0.75190001003031115</c:v>
                </c:pt>
                <c:pt idx="28">
                  <c:v>0.72269978937048018</c:v>
                </c:pt>
                <c:pt idx="29">
                  <c:v>0.70080027024480518</c:v>
                </c:pt>
                <c:pt idx="30">
                  <c:v>0.70809986092920896</c:v>
                </c:pt>
                <c:pt idx="31">
                  <c:v>0.75190008355181648</c:v>
                </c:pt>
                <c:pt idx="32">
                  <c:v>0.6935999689169291</c:v>
                </c:pt>
                <c:pt idx="33">
                  <c:v>0.71399997980582386</c:v>
                </c:pt>
                <c:pt idx="34">
                  <c:v>0.73730019758551002</c:v>
                </c:pt>
                <c:pt idx="35">
                  <c:v>0.7081000599860805</c:v>
                </c:pt>
                <c:pt idx="36">
                  <c:v>0.69349989490476882</c:v>
                </c:pt>
                <c:pt idx="37">
                  <c:v>0.73729980205351808</c:v>
                </c:pt>
                <c:pt idx="38">
                  <c:v>0.70810019499994303</c:v>
                </c:pt>
                <c:pt idx="39">
                  <c:v>0.70039992698530151</c:v>
                </c:pt>
                <c:pt idx="40">
                  <c:v>0.65279978088813384</c:v>
                </c:pt>
                <c:pt idx="41">
                  <c:v>0.74460022183101404</c:v>
                </c:pt>
                <c:pt idx="42">
                  <c:v>0.75919985781080945</c:v>
                </c:pt>
                <c:pt idx="43">
                  <c:v>0.74460020874146948</c:v>
                </c:pt>
                <c:pt idx="44">
                  <c:v>0.70809997779168599</c:v>
                </c:pt>
                <c:pt idx="45">
                  <c:v>0.73729980897962799</c:v>
                </c:pt>
                <c:pt idx="46">
                  <c:v>0.68679982546710794</c:v>
                </c:pt>
                <c:pt idx="47">
                  <c:v>0.64600000000000002</c:v>
                </c:pt>
                <c:pt idx="48">
                  <c:v>0.76649976795970587</c:v>
                </c:pt>
                <c:pt idx="49">
                  <c:v>0.76649906680142099</c:v>
                </c:pt>
                <c:pt idx="50">
                  <c:v>0.7299997768004487</c:v>
                </c:pt>
                <c:pt idx="51">
                  <c:v>0.75190003596315413</c:v>
                </c:pt>
                <c:pt idx="52">
                  <c:v>0.75919963201471941</c:v>
                </c:pt>
                <c:pt idx="53">
                  <c:v>0.65279999562105129</c:v>
                </c:pt>
                <c:pt idx="54">
                  <c:v>0.64600000000000002</c:v>
                </c:pt>
                <c:pt idx="55">
                  <c:v>0.73730025492756324</c:v>
                </c:pt>
                <c:pt idx="56">
                  <c:v>0.74459987811748196</c:v>
                </c:pt>
                <c:pt idx="57">
                  <c:v>0.76649981760284536</c:v>
                </c:pt>
                <c:pt idx="58">
                  <c:v>0.72270016227210765</c:v>
                </c:pt>
                <c:pt idx="59">
                  <c:v>0.76649981434318626</c:v>
                </c:pt>
                <c:pt idx="60">
                  <c:v>0.33319983331998332</c:v>
                </c:pt>
                <c:pt idx="61">
                  <c:v>0.71399999247843449</c:v>
                </c:pt>
                <c:pt idx="62">
                  <c:v>0.74459980105695345</c:v>
                </c:pt>
                <c:pt idx="63">
                  <c:v>0.74459988047482273</c:v>
                </c:pt>
                <c:pt idx="64">
                  <c:v>0.70810020993590062</c:v>
                </c:pt>
                <c:pt idx="65">
                  <c:v>0.70810006291263472</c:v>
                </c:pt>
                <c:pt idx="66">
                  <c:v>0.72270015570078716</c:v>
                </c:pt>
                <c:pt idx="67">
                  <c:v>0.70719987756351388</c:v>
                </c:pt>
                <c:pt idx="68">
                  <c:v>0.64600000000000002</c:v>
                </c:pt>
                <c:pt idx="69">
                  <c:v>0.69349981135321048</c:v>
                </c:pt>
                <c:pt idx="70">
                  <c:v>0.74460008158894708</c:v>
                </c:pt>
                <c:pt idx="71">
                  <c:v>0.70810006351832433</c:v>
                </c:pt>
                <c:pt idx="72">
                  <c:v>0.75919979148025241</c:v>
                </c:pt>
                <c:pt idx="73">
                  <c:v>0.71539994049569344</c:v>
                </c:pt>
                <c:pt idx="74">
                  <c:v>0.67320006813765876</c:v>
                </c:pt>
                <c:pt idx="75">
                  <c:v>0.6799998618047266</c:v>
                </c:pt>
                <c:pt idx="76">
                  <c:v>0.72270001392553729</c:v>
                </c:pt>
                <c:pt idx="77">
                  <c:v>0.75919992722100005</c:v>
                </c:pt>
                <c:pt idx="78">
                  <c:v>0.74460020584824926</c:v>
                </c:pt>
                <c:pt idx="79">
                  <c:v>0.6934998324953402</c:v>
                </c:pt>
                <c:pt idx="80">
                  <c:v>0.75919995629720538</c:v>
                </c:pt>
                <c:pt idx="81">
                  <c:v>0.70039981409119012</c:v>
                </c:pt>
                <c:pt idx="82">
                  <c:v>0.69360011705717539</c:v>
                </c:pt>
                <c:pt idx="83">
                  <c:v>0.72270008017506582</c:v>
                </c:pt>
                <c:pt idx="84">
                  <c:v>0.72270010234112048</c:v>
                </c:pt>
                <c:pt idx="85">
                  <c:v>0.70809990483791752</c:v>
                </c:pt>
                <c:pt idx="86">
                  <c:v>0.75189987195357011</c:v>
                </c:pt>
                <c:pt idx="87">
                  <c:v>0.76650000223810777</c:v>
                </c:pt>
                <c:pt idx="88">
                  <c:v>0.68000004707214212</c:v>
                </c:pt>
                <c:pt idx="89">
                  <c:v>0.71399991376093885</c:v>
                </c:pt>
                <c:pt idx="90">
                  <c:v>0.71540003195409851</c:v>
                </c:pt>
                <c:pt idx="91">
                  <c:v>0.69349998250290035</c:v>
                </c:pt>
                <c:pt idx="92">
                  <c:v>0.69350010008262786</c:v>
                </c:pt>
                <c:pt idx="93">
                  <c:v>0.69350013714967718</c:v>
                </c:pt>
                <c:pt idx="94">
                  <c:v>0.76650003885961093</c:v>
                </c:pt>
                <c:pt idx="95">
                  <c:v>0.66639982527664532</c:v>
                </c:pt>
                <c:pt idx="96">
                  <c:v>0.6527999747937242</c:v>
                </c:pt>
                <c:pt idx="97">
                  <c:v>0.70079982453440337</c:v>
                </c:pt>
                <c:pt idx="98">
                  <c:v>0.69349975638028516</c:v>
                </c:pt>
                <c:pt idx="99">
                  <c:v>0.73730000155037556</c:v>
                </c:pt>
                <c:pt idx="100">
                  <c:v>0.75919979406836124</c:v>
                </c:pt>
                <c:pt idx="101">
                  <c:v>0.72999963556661585</c:v>
                </c:pt>
                <c:pt idx="102">
                  <c:v>0.67999981980196234</c:v>
                </c:pt>
                <c:pt idx="103">
                  <c:v>0.68000003461539127</c:v>
                </c:pt>
                <c:pt idx="104">
                  <c:v>0.76650004209929223</c:v>
                </c:pt>
                <c:pt idx="105">
                  <c:v>0.70810012820461654</c:v>
                </c:pt>
                <c:pt idx="106">
                  <c:v>0.70810006219549648</c:v>
                </c:pt>
                <c:pt idx="107">
                  <c:v>0.73000015661961026</c:v>
                </c:pt>
                <c:pt idx="108">
                  <c:v>0.76649998707060718</c:v>
                </c:pt>
                <c:pt idx="109">
                  <c:v>0.64599989518172185</c:v>
                </c:pt>
                <c:pt idx="110">
                  <c:v>0.66639991199923765</c:v>
                </c:pt>
                <c:pt idx="111">
                  <c:v>0.76649989691802989</c:v>
                </c:pt>
                <c:pt idx="112">
                  <c:v>0.75189972310652164</c:v>
                </c:pt>
                <c:pt idx="113">
                  <c:v>0.7591996653377342</c:v>
                </c:pt>
                <c:pt idx="114">
                  <c:v>0.69350013498654928</c:v>
                </c:pt>
                <c:pt idx="115">
                  <c:v>0.70079996856417792</c:v>
                </c:pt>
                <c:pt idx="116">
                  <c:v>0.71400004913457926</c:v>
                </c:pt>
                <c:pt idx="117">
                  <c:v>0.65960003262136591</c:v>
                </c:pt>
                <c:pt idx="118">
                  <c:v>0.71540000416880556</c:v>
                </c:pt>
                <c:pt idx="119">
                  <c:v>0.69350009586192907</c:v>
                </c:pt>
                <c:pt idx="120">
                  <c:v>0.7445998451455228</c:v>
                </c:pt>
                <c:pt idx="121">
                  <c:v>0.74459998838261043</c:v>
                </c:pt>
                <c:pt idx="122">
                  <c:v>0.72270019885214221</c:v>
                </c:pt>
                <c:pt idx="123">
                  <c:v>0.65279982224915944</c:v>
                </c:pt>
                <c:pt idx="124">
                  <c:v>0.65959980867346935</c:v>
                </c:pt>
                <c:pt idx="125">
                  <c:v>0.73000001530620839</c:v>
                </c:pt>
                <c:pt idx="126">
                  <c:v>0.70809987165139765</c:v>
                </c:pt>
                <c:pt idx="127">
                  <c:v>0.71540018656588511</c:v>
                </c:pt>
                <c:pt idx="128">
                  <c:v>0.72999993216456105</c:v>
                </c:pt>
                <c:pt idx="129">
                  <c:v>0.72999987090444352</c:v>
                </c:pt>
                <c:pt idx="130">
                  <c:v>0.6527998022578505</c:v>
                </c:pt>
                <c:pt idx="131">
                  <c:v>0.65960003360000707</c:v>
                </c:pt>
                <c:pt idx="132">
                  <c:v>0.69349990241988968</c:v>
                </c:pt>
                <c:pt idx="133">
                  <c:v>0.75920002455795677</c:v>
                </c:pt>
                <c:pt idx="134">
                  <c:v>0.71539991567970973</c:v>
                </c:pt>
                <c:pt idx="135">
                  <c:v>0.74459999025069024</c:v>
                </c:pt>
                <c:pt idx="136">
                  <c:v>0.71539994429878895</c:v>
                </c:pt>
                <c:pt idx="137">
                  <c:v>0.64600012606063517</c:v>
                </c:pt>
                <c:pt idx="138">
                  <c:v>0.67320011859652096</c:v>
                </c:pt>
                <c:pt idx="139">
                  <c:v>0.71539981520314855</c:v>
                </c:pt>
                <c:pt idx="140">
                  <c:v>0.7080999273304871</c:v>
                </c:pt>
                <c:pt idx="141">
                  <c:v>0.76649986067885023</c:v>
                </c:pt>
                <c:pt idx="142">
                  <c:v>0.72269978469402829</c:v>
                </c:pt>
                <c:pt idx="143">
                  <c:v>0.72270016422253591</c:v>
                </c:pt>
                <c:pt idx="144">
                  <c:v>0.70720000000000005</c:v>
                </c:pt>
                <c:pt idx="145">
                  <c:v>0.67999980980954799</c:v>
                </c:pt>
                <c:pt idx="146">
                  <c:v>0.74459997167029368</c:v>
                </c:pt>
                <c:pt idx="147">
                  <c:v>0.74460018474259559</c:v>
                </c:pt>
                <c:pt idx="148">
                  <c:v>0.71540015411148761</c:v>
                </c:pt>
                <c:pt idx="149">
                  <c:v>0.73730009031589894</c:v>
                </c:pt>
                <c:pt idx="150">
                  <c:v>0.72270000614874907</c:v>
                </c:pt>
                <c:pt idx="151">
                  <c:v>0.65959991777444316</c:v>
                </c:pt>
                <c:pt idx="152">
                  <c:v>0.71400002756996372</c:v>
                </c:pt>
                <c:pt idx="153">
                  <c:v>0.70079990102399237</c:v>
                </c:pt>
                <c:pt idx="154">
                  <c:v>0.75190008382464868</c:v>
                </c:pt>
                <c:pt idx="155">
                  <c:v>0.70809998590008594</c:v>
                </c:pt>
                <c:pt idx="156">
                  <c:v>0.75919988342308009</c:v>
                </c:pt>
                <c:pt idx="157">
                  <c:v>0.7007999634844122</c:v>
                </c:pt>
                <c:pt idx="158">
                  <c:v>0.69359971450414726</c:v>
                </c:pt>
                <c:pt idx="159">
                  <c:v>0.64599996459999642</c:v>
                </c:pt>
                <c:pt idx="160">
                  <c:v>0.74460005251376904</c:v>
                </c:pt>
                <c:pt idx="161">
                  <c:v>0.71539978349599498</c:v>
                </c:pt>
                <c:pt idx="162">
                  <c:v>0.76649974361943196</c:v>
                </c:pt>
                <c:pt idx="163">
                  <c:v>0.75189971282886126</c:v>
                </c:pt>
                <c:pt idx="164">
                  <c:v>0.72269998605161601</c:v>
                </c:pt>
                <c:pt idx="165">
                  <c:v>0.67320000000000002</c:v>
                </c:pt>
                <c:pt idx="166">
                  <c:v>0.66640010246061665</c:v>
                </c:pt>
                <c:pt idx="167">
                  <c:v>0.71540012321589952</c:v>
                </c:pt>
                <c:pt idx="168">
                  <c:v>0.75190011968695791</c:v>
                </c:pt>
                <c:pt idx="169">
                  <c:v>0.70809989107839844</c:v>
                </c:pt>
                <c:pt idx="170">
                  <c:v>0.70079927134584841</c:v>
                </c:pt>
                <c:pt idx="171">
                  <c:v>0.76649961086831953</c:v>
                </c:pt>
                <c:pt idx="172">
                  <c:v>0.7072000180465714</c:v>
                </c:pt>
                <c:pt idx="173">
                  <c:v>0.65959992130937628</c:v>
                </c:pt>
                <c:pt idx="174">
                  <c:v>0.7153997619121073</c:v>
                </c:pt>
                <c:pt idx="175">
                  <c:v>0.72999981663824565</c:v>
                </c:pt>
                <c:pt idx="176">
                  <c:v>0.72270000250573629</c:v>
                </c:pt>
                <c:pt idx="177">
                  <c:v>0.75189988509409045</c:v>
                </c:pt>
                <c:pt idx="178">
                  <c:v>0.70809978101365623</c:v>
                </c:pt>
                <c:pt idx="179">
                  <c:v>0.65279982866933184</c:v>
                </c:pt>
                <c:pt idx="180">
                  <c:v>0.65959970930427403</c:v>
                </c:pt>
                <c:pt idx="181">
                  <c:v>0.72269969019888647</c:v>
                </c:pt>
                <c:pt idx="182">
                  <c:v>0.75189971282886126</c:v>
                </c:pt>
                <c:pt idx="183">
                  <c:v>0.75189986220326255</c:v>
                </c:pt>
                <c:pt idx="184">
                  <c:v>0.69349992752133061</c:v>
                </c:pt>
                <c:pt idx="185">
                  <c:v>0.7664999173366811</c:v>
                </c:pt>
                <c:pt idx="186">
                  <c:v>0.68000007488750491</c:v>
                </c:pt>
                <c:pt idx="187">
                  <c:v>0.67999983439827982</c:v>
                </c:pt>
                <c:pt idx="188">
                  <c:v>0.75919979631538481</c:v>
                </c:pt>
                <c:pt idx="189">
                  <c:v>0.73730011785540739</c:v>
                </c:pt>
                <c:pt idx="190">
                  <c:v>0.75920021839091978</c:v>
                </c:pt>
                <c:pt idx="191">
                  <c:v>0.74460008158894708</c:v>
                </c:pt>
                <c:pt idx="192">
                  <c:v>0.75189986904591677</c:v>
                </c:pt>
                <c:pt idx="193">
                  <c:v>0.6935998310612963</c:v>
                </c:pt>
                <c:pt idx="194">
                  <c:v>0.70039983109649617</c:v>
                </c:pt>
                <c:pt idx="195">
                  <c:v>0.71539974874967405</c:v>
                </c:pt>
                <c:pt idx="196">
                  <c:v>0.72999953488713665</c:v>
                </c:pt>
                <c:pt idx="197">
                  <c:v>0.75189987195357011</c:v>
                </c:pt>
                <c:pt idx="198">
                  <c:v>0.76650009223991056</c:v>
                </c:pt>
                <c:pt idx="199">
                  <c:v>0.72999973392334128</c:v>
                </c:pt>
                <c:pt idx="200">
                  <c:v>0.64600012606063517</c:v>
                </c:pt>
                <c:pt idx="201">
                  <c:v>0.65279988340880124</c:v>
                </c:pt>
                <c:pt idx="202">
                  <c:v>0.7300001503394854</c:v>
                </c:pt>
                <c:pt idx="203">
                  <c:v>0.75190004321402437</c:v>
                </c:pt>
                <c:pt idx="204">
                  <c:v>0.70079960813181219</c:v>
                </c:pt>
                <c:pt idx="205">
                  <c:v>0.74459980272993875</c:v>
                </c:pt>
                <c:pt idx="206">
                  <c:v>0.75919969687249556</c:v>
                </c:pt>
                <c:pt idx="207">
                  <c:v>0.6799999873862913</c:v>
                </c:pt>
                <c:pt idx="208">
                  <c:v>0.65959989629663851</c:v>
                </c:pt>
                <c:pt idx="209">
                  <c:v>0.70079976807583777</c:v>
                </c:pt>
                <c:pt idx="210">
                  <c:v>0.69349984607229853</c:v>
                </c:pt>
                <c:pt idx="211">
                  <c:v>0.69349975638028516</c:v>
                </c:pt>
                <c:pt idx="212">
                  <c:v>0.75189966209132131</c:v>
                </c:pt>
                <c:pt idx="213">
                  <c:v>0.7007999028432963</c:v>
                </c:pt>
                <c:pt idx="214">
                  <c:v>0.70719981815771027</c:v>
                </c:pt>
                <c:pt idx="215">
                  <c:v>0.70720009684388774</c:v>
                </c:pt>
                <c:pt idx="216">
                  <c:v>0.70079976807583777</c:v>
                </c:pt>
                <c:pt idx="217">
                  <c:v>0.72269957936725315</c:v>
                </c:pt>
                <c:pt idx="218">
                  <c:v>0.70079973034757292</c:v>
                </c:pt>
                <c:pt idx="219">
                  <c:v>0.70080004278698171</c:v>
                </c:pt>
                <c:pt idx="220">
                  <c:v>0.7372997849559555</c:v>
                </c:pt>
                <c:pt idx="221">
                  <c:v>0.70039993990384619</c:v>
                </c:pt>
                <c:pt idx="222">
                  <c:v>0.32639989286683241</c:v>
                </c:pt>
                <c:pt idx="223">
                  <c:v>0.70079979759076794</c:v>
                </c:pt>
                <c:pt idx="224">
                  <c:v>0.70079995514608273</c:v>
                </c:pt>
                <c:pt idx="225">
                  <c:v>0.72269993684292888</c:v>
                </c:pt>
                <c:pt idx="226">
                  <c:v>0.7227000780563303</c:v>
                </c:pt>
                <c:pt idx="227">
                  <c:v>0.69350005307403961</c:v>
                </c:pt>
                <c:pt idx="228">
                  <c:v>0.69359988231832892</c:v>
                </c:pt>
                <c:pt idx="229">
                  <c:v>0.64599989044809281</c:v>
                </c:pt>
                <c:pt idx="230">
                  <c:v>0.75189991363249575</c:v>
                </c:pt>
                <c:pt idx="231">
                  <c:v>0.74460026668137136</c:v>
                </c:pt>
                <c:pt idx="232">
                  <c:v>0.70810010738057783</c:v>
                </c:pt>
                <c:pt idx="233">
                  <c:v>0.7372998074723347</c:v>
                </c:pt>
                <c:pt idx="234">
                  <c:v>0.70809978309642896</c:v>
                </c:pt>
                <c:pt idx="235">
                  <c:v>0.64599990135731722</c:v>
                </c:pt>
                <c:pt idx="236">
                  <c:v>0.68679995077632339</c:v>
                </c:pt>
                <c:pt idx="237">
                  <c:v>0.72269986943370734</c:v>
                </c:pt>
                <c:pt idx="238">
                  <c:v>0.73730014683089973</c:v>
                </c:pt>
                <c:pt idx="239">
                  <c:v>0.73729973442571728</c:v>
                </c:pt>
                <c:pt idx="240">
                  <c:v>0.76650009931419394</c:v>
                </c:pt>
                <c:pt idx="241">
                  <c:v>0.71540015801493384</c:v>
                </c:pt>
                <c:pt idx="242">
                  <c:v>0.66640005438400618</c:v>
                </c:pt>
                <c:pt idx="243">
                  <c:v>0.68000003679101417</c:v>
                </c:pt>
                <c:pt idx="244">
                  <c:v>0.7445998451455228</c:v>
                </c:pt>
                <c:pt idx="245">
                  <c:v>0.6935000177654399</c:v>
                </c:pt>
                <c:pt idx="246">
                  <c:v>0.69350015536101739</c:v>
                </c:pt>
                <c:pt idx="247">
                  <c:v>0.74459980861850328</c:v>
                </c:pt>
                <c:pt idx="248">
                  <c:v>0.70080003607309793</c:v>
                </c:pt>
                <c:pt idx="249">
                  <c:v>0.64600000000000002</c:v>
                </c:pt>
                <c:pt idx="250">
                  <c:v>0.67319989677731973</c:v>
                </c:pt>
                <c:pt idx="251">
                  <c:v>0.75189998569224503</c:v>
                </c:pt>
                <c:pt idx="252">
                  <c:v>0.70810009297478393</c:v>
                </c:pt>
                <c:pt idx="253">
                  <c:v>0.75919988778286385</c:v>
                </c:pt>
                <c:pt idx="254">
                  <c:v>0.75919979631538481</c:v>
                </c:pt>
                <c:pt idx="255">
                  <c:v>0.69350003832067608</c:v>
                </c:pt>
                <c:pt idx="256">
                  <c:v>0.67319985703572605</c:v>
                </c:pt>
                <c:pt idx="257">
                  <c:v>0.69359989966314639</c:v>
                </c:pt>
                <c:pt idx="258">
                  <c:v>0.73730005125419784</c:v>
                </c:pt>
                <c:pt idx="259">
                  <c:v>0.72269967968647564</c:v>
                </c:pt>
                <c:pt idx="260">
                  <c:v>0.70079980752023296</c:v>
                </c:pt>
                <c:pt idx="261">
                  <c:v>0.74460001881374493</c:v>
                </c:pt>
                <c:pt idx="262">
                  <c:v>0.73729998575740507</c:v>
                </c:pt>
                <c:pt idx="263">
                  <c:v>0.6459998200646323</c:v>
                </c:pt>
                <c:pt idx="264">
                  <c:v>0.71399996076144201</c:v>
                </c:pt>
                <c:pt idx="265">
                  <c:v>0.69349996187111895</c:v>
                </c:pt>
                <c:pt idx="266">
                  <c:v>0.7227000780563303</c:v>
                </c:pt>
                <c:pt idx="267">
                  <c:v>0.76649989821918674</c:v>
                </c:pt>
                <c:pt idx="268">
                  <c:v>0.74459995255684708</c:v>
                </c:pt>
                <c:pt idx="269">
                  <c:v>0.75190005959272022</c:v>
                </c:pt>
                <c:pt idx="270">
                  <c:v>0.68</c:v>
                </c:pt>
                <c:pt idx="271">
                  <c:v>0.65280010776475916</c:v>
                </c:pt>
                <c:pt idx="272">
                  <c:v>0.72270020316127881</c:v>
                </c:pt>
                <c:pt idx="273">
                  <c:v>0.70809997055288632</c:v>
                </c:pt>
                <c:pt idx="274">
                  <c:v>0.700800020710028</c:v>
                </c:pt>
                <c:pt idx="275">
                  <c:v>0.73729991257454564</c:v>
                </c:pt>
                <c:pt idx="276">
                  <c:v>0.69349980456840132</c:v>
                </c:pt>
                <c:pt idx="277">
                  <c:v>0.67319984695198953</c:v>
                </c:pt>
                <c:pt idx="278">
                  <c:v>0.67999983439827982</c:v>
                </c:pt>
                <c:pt idx="279">
                  <c:v>0.72999970469032305</c:v>
                </c:pt>
                <c:pt idx="280">
                  <c:v>0.70810000620903069</c:v>
                </c:pt>
                <c:pt idx="281">
                  <c:v>0.76649999261414836</c:v>
                </c:pt>
                <c:pt idx="282">
                  <c:v>0.69350013719048709</c:v>
                </c:pt>
                <c:pt idx="283">
                  <c:v>0.75190001003031115</c:v>
                </c:pt>
                <c:pt idx="284">
                  <c:v>0.68000006704524885</c:v>
                </c:pt>
                <c:pt idx="285">
                  <c:v>0.67319974226804125</c:v>
                </c:pt>
                <c:pt idx="286">
                  <c:v>0.70809971582423081</c:v>
                </c:pt>
                <c:pt idx="287">
                  <c:v>0.70809982068828303</c:v>
                </c:pt>
                <c:pt idx="288">
                  <c:v>0.73000005326335715</c:v>
                </c:pt>
                <c:pt idx="289">
                  <c:v>0.70080009392042297</c:v>
                </c:pt>
                <c:pt idx="290">
                  <c:v>0.7153999483189506</c:v>
                </c:pt>
                <c:pt idx="291">
                  <c:v>0.69360007969413939</c:v>
                </c:pt>
                <c:pt idx="292">
                  <c:v>0.65279985210637992</c:v>
                </c:pt>
                <c:pt idx="293">
                  <c:v>0.73729988155340875</c:v>
                </c:pt>
                <c:pt idx="294">
                  <c:v>0.74459954561464969</c:v>
                </c:pt>
                <c:pt idx="295">
                  <c:v>0.75189969185892924</c:v>
                </c:pt>
                <c:pt idx="296">
                  <c:v>0.74459966965528668</c:v>
                </c:pt>
                <c:pt idx="297">
                  <c:v>0.71539997276046152</c:v>
                </c:pt>
                <c:pt idx="298">
                  <c:v>0.64599988764606009</c:v>
                </c:pt>
                <c:pt idx="299">
                  <c:v>0.68679996863782999</c:v>
                </c:pt>
                <c:pt idx="300">
                  <c:v>0.70809992559460178</c:v>
                </c:pt>
                <c:pt idx="301">
                  <c:v>0.70810000628640357</c:v>
                </c:pt>
                <c:pt idx="302">
                  <c:v>0.70079987338957694</c:v>
                </c:pt>
                <c:pt idx="303">
                  <c:v>0.6935002149695868</c:v>
                </c:pt>
                <c:pt idx="304">
                  <c:v>0.75189983315986841</c:v>
                </c:pt>
                <c:pt idx="305">
                  <c:v>0.64599981620224189</c:v>
                </c:pt>
                <c:pt idx="306">
                  <c:v>0.65959987188362579</c:v>
                </c:pt>
                <c:pt idx="307">
                  <c:v>0.70079994477099283</c:v>
                </c:pt>
                <c:pt idx="308">
                  <c:v>0.7226996405872177</c:v>
                </c:pt>
                <c:pt idx="309">
                  <c:v>0.72269978091974141</c:v>
                </c:pt>
                <c:pt idx="310">
                  <c:v>0.74460002789404467</c:v>
                </c:pt>
                <c:pt idx="311">
                  <c:v>0.69349963440121443</c:v>
                </c:pt>
                <c:pt idx="312">
                  <c:v>0.67999985748053493</c:v>
                </c:pt>
                <c:pt idx="313">
                  <c:v>0.66639988200144917</c:v>
                </c:pt>
                <c:pt idx="314">
                  <c:v>0.75190005020721273</c:v>
                </c:pt>
                <c:pt idx="315">
                  <c:v>0.76650011467270729</c:v>
                </c:pt>
                <c:pt idx="316">
                  <c:v>0.75920009276200162</c:v>
                </c:pt>
                <c:pt idx="317">
                  <c:v>0.76650002634133863</c:v>
                </c:pt>
                <c:pt idx="318">
                  <c:v>0.73730027024853739</c:v>
                </c:pt>
                <c:pt idx="319">
                  <c:v>0.65959998801551001</c:v>
                </c:pt>
                <c:pt idx="320">
                  <c:v>0.71399965641534024</c:v>
                </c:pt>
                <c:pt idx="321">
                  <c:v>0.76649976528813868</c:v>
                </c:pt>
                <c:pt idx="322">
                  <c:v>0.71540001730569014</c:v>
                </c:pt>
                <c:pt idx="323">
                  <c:v>0.72270007585959972</c:v>
                </c:pt>
                <c:pt idx="324">
                  <c:v>0.73729989979831256</c:v>
                </c:pt>
                <c:pt idx="325">
                  <c:v>0.76650015845159969</c:v>
                </c:pt>
                <c:pt idx="326">
                  <c:v>0.65280003719902369</c:v>
                </c:pt>
                <c:pt idx="327">
                  <c:v>0.65959981607145346</c:v>
                </c:pt>
                <c:pt idx="328">
                  <c:v>0.75919984624461412</c:v>
                </c:pt>
                <c:pt idx="329">
                  <c:v>0.69349986333418057</c:v>
                </c:pt>
                <c:pt idx="330">
                  <c:v>0.70809995647408119</c:v>
                </c:pt>
                <c:pt idx="331">
                  <c:v>0.71540014900392479</c:v>
                </c:pt>
                <c:pt idx="332">
                  <c:v>0.72999979270935778</c:v>
                </c:pt>
                <c:pt idx="333">
                  <c:v>0.69359994855293094</c:v>
                </c:pt>
                <c:pt idx="334">
                  <c:v>0.7003998191545906</c:v>
                </c:pt>
                <c:pt idx="335">
                  <c:v>0.71539984098479137</c:v>
                </c:pt>
                <c:pt idx="336">
                  <c:v>0.7007998708641151</c:v>
                </c:pt>
                <c:pt idx="337">
                  <c:v>0.69349990705635189</c:v>
                </c:pt>
                <c:pt idx="338">
                  <c:v>0.73730013247003923</c:v>
                </c:pt>
                <c:pt idx="339">
                  <c:v>0.74460018474259559</c:v>
                </c:pt>
                <c:pt idx="340">
                  <c:v>0.68679989976791878</c:v>
                </c:pt>
                <c:pt idx="341">
                  <c:v>0.67999987005413864</c:v>
                </c:pt>
                <c:pt idx="342">
                  <c:v>0.70080023953591686</c:v>
                </c:pt>
                <c:pt idx="343">
                  <c:v>0.72269984727286884</c:v>
                </c:pt>
                <c:pt idx="344">
                  <c:v>0.70809981954605872</c:v>
                </c:pt>
                <c:pt idx="345">
                  <c:v>0.74460020874146948</c:v>
                </c:pt>
                <c:pt idx="346">
                  <c:v>0.72999975402693051</c:v>
                </c:pt>
                <c:pt idx="347">
                  <c:v>0.68680000556824738</c:v>
                </c:pt>
                <c:pt idx="348">
                  <c:v>0.64600005773028057</c:v>
                </c:pt>
                <c:pt idx="349">
                  <c:v>0.71539984518683708</c:v>
                </c:pt>
                <c:pt idx="350">
                  <c:v>0.69350008650732842</c:v>
                </c:pt>
                <c:pt idx="351">
                  <c:v>0.75919970960038696</c:v>
                </c:pt>
                <c:pt idx="352">
                  <c:v>0.7299997432992632</c:v>
                </c:pt>
                <c:pt idx="353">
                  <c:v>0.69349985113866797</c:v>
                </c:pt>
                <c:pt idx="354">
                  <c:v>0.64600006376416985</c:v>
                </c:pt>
                <c:pt idx="355">
                  <c:v>0.64599997057990677</c:v>
                </c:pt>
                <c:pt idx="356">
                  <c:v>0.73729971809790817</c:v>
                </c:pt>
                <c:pt idx="357">
                  <c:v>0.74459994608488977</c:v>
                </c:pt>
                <c:pt idx="358">
                  <c:v>0.73000015685970565</c:v>
                </c:pt>
                <c:pt idx="359">
                  <c:v>0.76649961887758045</c:v>
                </c:pt>
                <c:pt idx="360">
                  <c:v>0.69350002659998933</c:v>
                </c:pt>
                <c:pt idx="361">
                  <c:v>0.6731997757490249</c:v>
                </c:pt>
                <c:pt idx="362">
                  <c:v>0.67319995941089639</c:v>
                </c:pt>
                <c:pt idx="363">
                  <c:v>0.69349972740618537</c:v>
                </c:pt>
                <c:pt idx="364">
                  <c:v>0.70809985515372176</c:v>
                </c:pt>
                <c:pt idx="365">
                  <c:v>0.74460016205511348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40288"/>
        <c:axId val="262142208"/>
      </c:scatterChart>
      <c:valAx>
        <c:axId val="2621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>
                    <a:effectLst/>
                  </a:rPr>
                  <a:t>C2P (Cart to Payments)</a:t>
                </a:r>
                <a:endParaRPr lang="en-I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440376202974627"/>
              <c:y val="0.87032525997541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2142208"/>
        <c:crosses val="autoZero"/>
        <c:crossBetween val="midCat"/>
      </c:valAx>
      <c:valAx>
        <c:axId val="26214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100" b="1" i="0" baseline="0">
                    <a:effectLst/>
                  </a:rPr>
                  <a:t>Average Delivery Charges</a:t>
                </a:r>
                <a:endParaRPr lang="en-I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201275153105861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62140288"/>
        <c:crosses val="autoZero"/>
        <c:crossBetween val="midCat"/>
      </c:valAx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86130643044619415"/>
          <c:y val="0.8756709525233396"/>
          <c:w val="8.8498250218722666E-2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Raise in Traffic in a year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34686048859281"/>
          <c:y val="0.19480351414406533"/>
          <c:w val="0.81341870727697496"/>
          <c:h val="0.56842957130358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Charts!$D$22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Charts!$C$23:$C$26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Charts!$D$23:$D$26</c:f>
              <c:numCache>
                <c:formatCode>General</c:formatCode>
                <c:ptCount val="4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1589632"/>
        <c:axId val="261613440"/>
      </c:barChart>
      <c:catAx>
        <c:axId val="2615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IN" sz="1400"/>
                  <a:t>Channels</a:t>
                </a:r>
              </a:p>
            </c:rich>
          </c:tx>
          <c:layout>
            <c:manualLayout>
              <c:xMode val="edge"/>
              <c:yMode val="edge"/>
              <c:x val="0.45998554622837851"/>
              <c:y val="0.86532407407407408"/>
            </c:manualLayout>
          </c:layout>
          <c:overlay val="0"/>
        </c:title>
        <c:majorTickMark val="out"/>
        <c:minorTickMark val="none"/>
        <c:tickLblPos val="nextTo"/>
        <c:crossAx val="261613440"/>
        <c:crosses val="autoZero"/>
        <c:auto val="1"/>
        <c:lblAlgn val="ctr"/>
        <c:lblOffset val="100"/>
        <c:noMultiLvlLbl val="0"/>
      </c:catAx>
      <c:valAx>
        <c:axId val="261613440"/>
        <c:scaling>
          <c:orientation val="minMax"/>
          <c:max val="162"/>
          <c:min val="15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400"/>
                  <a:t>No of Days</a:t>
                </a:r>
              </a:p>
            </c:rich>
          </c:tx>
          <c:layout>
            <c:manualLayout>
              <c:xMode val="edge"/>
              <c:yMode val="edge"/>
              <c:x val="1.183236710795766E-3"/>
              <c:y val="0.434851633129192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1589632"/>
        <c:crosses val="autoZero"/>
        <c:crossBetween val="between"/>
        <c:minorUnit val="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M2C &amp; Out of stock Items per restaurant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Correlations!$H$1</c:f>
              <c:strCache>
                <c:ptCount val="1"/>
                <c:pt idx="0">
                  <c:v>M2C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25400"/>
            </c:spPr>
            <c:trendlineType val="exp"/>
            <c:dispRSqr val="0"/>
            <c:dispEq val="0"/>
          </c:trendline>
          <c:xVal>
            <c:numRef>
              <c:f>Correlations!$G$2:$G$367</c:f>
              <c:numCache>
                <c:formatCode>General</c:formatCode>
                <c:ptCount val="366"/>
                <c:pt idx="0">
                  <c:v>37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32</c:v>
                </c:pt>
                <c:pt idx="10">
                  <c:v>36</c:v>
                </c:pt>
                <c:pt idx="11">
                  <c:v>37</c:v>
                </c:pt>
                <c:pt idx="12">
                  <c:v>34</c:v>
                </c:pt>
                <c:pt idx="13">
                  <c:v>36</c:v>
                </c:pt>
                <c:pt idx="14">
                  <c:v>36</c:v>
                </c:pt>
                <c:pt idx="15">
                  <c:v>30</c:v>
                </c:pt>
                <c:pt idx="16">
                  <c:v>36</c:v>
                </c:pt>
                <c:pt idx="17">
                  <c:v>31</c:v>
                </c:pt>
                <c:pt idx="18">
                  <c:v>37</c:v>
                </c:pt>
                <c:pt idx="19">
                  <c:v>40</c:v>
                </c:pt>
                <c:pt idx="20">
                  <c:v>39</c:v>
                </c:pt>
                <c:pt idx="21">
                  <c:v>35</c:v>
                </c:pt>
                <c:pt idx="22">
                  <c:v>36</c:v>
                </c:pt>
                <c:pt idx="23">
                  <c:v>33</c:v>
                </c:pt>
                <c:pt idx="24">
                  <c:v>32</c:v>
                </c:pt>
                <c:pt idx="25">
                  <c:v>37</c:v>
                </c:pt>
                <c:pt idx="26">
                  <c:v>30</c:v>
                </c:pt>
                <c:pt idx="27">
                  <c:v>40</c:v>
                </c:pt>
                <c:pt idx="28">
                  <c:v>31</c:v>
                </c:pt>
                <c:pt idx="29">
                  <c:v>37</c:v>
                </c:pt>
                <c:pt idx="30">
                  <c:v>38</c:v>
                </c:pt>
                <c:pt idx="31">
                  <c:v>34</c:v>
                </c:pt>
                <c:pt idx="32">
                  <c:v>33</c:v>
                </c:pt>
                <c:pt idx="33">
                  <c:v>30</c:v>
                </c:pt>
                <c:pt idx="34">
                  <c:v>39</c:v>
                </c:pt>
                <c:pt idx="35">
                  <c:v>30</c:v>
                </c:pt>
                <c:pt idx="36">
                  <c:v>40</c:v>
                </c:pt>
                <c:pt idx="37">
                  <c:v>30</c:v>
                </c:pt>
                <c:pt idx="38">
                  <c:v>37</c:v>
                </c:pt>
                <c:pt idx="39">
                  <c:v>34</c:v>
                </c:pt>
                <c:pt idx="40">
                  <c:v>38</c:v>
                </c:pt>
                <c:pt idx="41">
                  <c:v>33</c:v>
                </c:pt>
                <c:pt idx="42">
                  <c:v>39</c:v>
                </c:pt>
                <c:pt idx="43">
                  <c:v>32</c:v>
                </c:pt>
                <c:pt idx="44">
                  <c:v>40</c:v>
                </c:pt>
                <c:pt idx="45">
                  <c:v>34</c:v>
                </c:pt>
                <c:pt idx="46">
                  <c:v>33</c:v>
                </c:pt>
                <c:pt idx="47">
                  <c:v>31</c:v>
                </c:pt>
                <c:pt idx="48">
                  <c:v>36</c:v>
                </c:pt>
                <c:pt idx="49">
                  <c:v>35</c:v>
                </c:pt>
                <c:pt idx="50">
                  <c:v>32</c:v>
                </c:pt>
                <c:pt idx="51">
                  <c:v>36</c:v>
                </c:pt>
                <c:pt idx="52">
                  <c:v>30</c:v>
                </c:pt>
                <c:pt idx="53">
                  <c:v>35</c:v>
                </c:pt>
                <c:pt idx="54">
                  <c:v>38</c:v>
                </c:pt>
                <c:pt idx="55">
                  <c:v>34</c:v>
                </c:pt>
                <c:pt idx="56">
                  <c:v>33</c:v>
                </c:pt>
                <c:pt idx="57">
                  <c:v>38</c:v>
                </c:pt>
                <c:pt idx="58">
                  <c:v>30</c:v>
                </c:pt>
                <c:pt idx="59">
                  <c:v>34</c:v>
                </c:pt>
                <c:pt idx="60">
                  <c:v>40</c:v>
                </c:pt>
                <c:pt idx="61">
                  <c:v>32</c:v>
                </c:pt>
                <c:pt idx="62">
                  <c:v>31</c:v>
                </c:pt>
                <c:pt idx="63">
                  <c:v>35</c:v>
                </c:pt>
                <c:pt idx="64">
                  <c:v>39</c:v>
                </c:pt>
                <c:pt idx="65">
                  <c:v>31</c:v>
                </c:pt>
                <c:pt idx="66">
                  <c:v>30</c:v>
                </c:pt>
                <c:pt idx="67">
                  <c:v>33</c:v>
                </c:pt>
                <c:pt idx="68">
                  <c:v>33</c:v>
                </c:pt>
                <c:pt idx="69">
                  <c:v>35</c:v>
                </c:pt>
                <c:pt idx="70">
                  <c:v>30</c:v>
                </c:pt>
                <c:pt idx="71">
                  <c:v>31</c:v>
                </c:pt>
                <c:pt idx="72">
                  <c:v>34</c:v>
                </c:pt>
                <c:pt idx="73">
                  <c:v>34</c:v>
                </c:pt>
                <c:pt idx="74">
                  <c:v>40</c:v>
                </c:pt>
                <c:pt idx="75">
                  <c:v>36</c:v>
                </c:pt>
                <c:pt idx="76">
                  <c:v>30</c:v>
                </c:pt>
                <c:pt idx="77">
                  <c:v>37</c:v>
                </c:pt>
                <c:pt idx="78">
                  <c:v>38</c:v>
                </c:pt>
                <c:pt idx="79">
                  <c:v>36</c:v>
                </c:pt>
                <c:pt idx="80">
                  <c:v>40</c:v>
                </c:pt>
                <c:pt idx="81">
                  <c:v>38</c:v>
                </c:pt>
                <c:pt idx="82">
                  <c:v>38</c:v>
                </c:pt>
                <c:pt idx="83">
                  <c:v>31</c:v>
                </c:pt>
                <c:pt idx="84">
                  <c:v>39</c:v>
                </c:pt>
                <c:pt idx="85">
                  <c:v>35</c:v>
                </c:pt>
                <c:pt idx="86">
                  <c:v>35</c:v>
                </c:pt>
                <c:pt idx="87">
                  <c:v>38</c:v>
                </c:pt>
                <c:pt idx="88">
                  <c:v>39</c:v>
                </c:pt>
                <c:pt idx="89">
                  <c:v>36</c:v>
                </c:pt>
                <c:pt idx="90">
                  <c:v>36</c:v>
                </c:pt>
                <c:pt idx="91">
                  <c:v>35</c:v>
                </c:pt>
                <c:pt idx="92">
                  <c:v>37</c:v>
                </c:pt>
                <c:pt idx="93">
                  <c:v>35</c:v>
                </c:pt>
                <c:pt idx="94">
                  <c:v>34</c:v>
                </c:pt>
                <c:pt idx="95">
                  <c:v>30</c:v>
                </c:pt>
                <c:pt idx="96">
                  <c:v>37</c:v>
                </c:pt>
                <c:pt idx="97">
                  <c:v>32</c:v>
                </c:pt>
                <c:pt idx="98">
                  <c:v>34</c:v>
                </c:pt>
                <c:pt idx="99">
                  <c:v>32</c:v>
                </c:pt>
                <c:pt idx="100">
                  <c:v>35</c:v>
                </c:pt>
                <c:pt idx="101">
                  <c:v>32</c:v>
                </c:pt>
                <c:pt idx="102">
                  <c:v>31</c:v>
                </c:pt>
                <c:pt idx="103">
                  <c:v>38</c:v>
                </c:pt>
                <c:pt idx="104">
                  <c:v>31</c:v>
                </c:pt>
                <c:pt idx="105">
                  <c:v>33</c:v>
                </c:pt>
                <c:pt idx="106">
                  <c:v>31</c:v>
                </c:pt>
                <c:pt idx="107">
                  <c:v>32</c:v>
                </c:pt>
                <c:pt idx="108">
                  <c:v>39</c:v>
                </c:pt>
                <c:pt idx="109">
                  <c:v>35</c:v>
                </c:pt>
                <c:pt idx="110">
                  <c:v>34</c:v>
                </c:pt>
                <c:pt idx="111">
                  <c:v>31</c:v>
                </c:pt>
                <c:pt idx="112">
                  <c:v>38</c:v>
                </c:pt>
                <c:pt idx="113">
                  <c:v>37</c:v>
                </c:pt>
                <c:pt idx="114">
                  <c:v>30</c:v>
                </c:pt>
                <c:pt idx="115">
                  <c:v>38</c:v>
                </c:pt>
                <c:pt idx="116">
                  <c:v>31</c:v>
                </c:pt>
                <c:pt idx="117">
                  <c:v>30</c:v>
                </c:pt>
                <c:pt idx="118">
                  <c:v>38</c:v>
                </c:pt>
                <c:pt idx="119">
                  <c:v>33</c:v>
                </c:pt>
                <c:pt idx="120">
                  <c:v>40</c:v>
                </c:pt>
                <c:pt idx="121">
                  <c:v>31</c:v>
                </c:pt>
                <c:pt idx="122">
                  <c:v>37</c:v>
                </c:pt>
                <c:pt idx="123">
                  <c:v>39</c:v>
                </c:pt>
                <c:pt idx="124">
                  <c:v>34</c:v>
                </c:pt>
                <c:pt idx="125">
                  <c:v>32</c:v>
                </c:pt>
                <c:pt idx="126">
                  <c:v>37</c:v>
                </c:pt>
                <c:pt idx="127">
                  <c:v>35</c:v>
                </c:pt>
                <c:pt idx="128">
                  <c:v>32</c:v>
                </c:pt>
                <c:pt idx="129">
                  <c:v>40</c:v>
                </c:pt>
                <c:pt idx="130">
                  <c:v>39</c:v>
                </c:pt>
                <c:pt idx="131">
                  <c:v>34</c:v>
                </c:pt>
                <c:pt idx="132">
                  <c:v>37</c:v>
                </c:pt>
                <c:pt idx="133">
                  <c:v>35</c:v>
                </c:pt>
                <c:pt idx="134">
                  <c:v>37</c:v>
                </c:pt>
                <c:pt idx="135">
                  <c:v>37</c:v>
                </c:pt>
                <c:pt idx="136">
                  <c:v>32</c:v>
                </c:pt>
                <c:pt idx="137">
                  <c:v>35</c:v>
                </c:pt>
                <c:pt idx="138">
                  <c:v>31</c:v>
                </c:pt>
                <c:pt idx="139">
                  <c:v>32</c:v>
                </c:pt>
                <c:pt idx="140">
                  <c:v>35</c:v>
                </c:pt>
                <c:pt idx="141">
                  <c:v>35</c:v>
                </c:pt>
                <c:pt idx="142">
                  <c:v>38</c:v>
                </c:pt>
                <c:pt idx="143">
                  <c:v>34</c:v>
                </c:pt>
                <c:pt idx="144">
                  <c:v>31</c:v>
                </c:pt>
                <c:pt idx="145">
                  <c:v>35</c:v>
                </c:pt>
                <c:pt idx="146">
                  <c:v>40</c:v>
                </c:pt>
                <c:pt idx="147">
                  <c:v>39</c:v>
                </c:pt>
                <c:pt idx="148">
                  <c:v>39</c:v>
                </c:pt>
                <c:pt idx="149">
                  <c:v>30</c:v>
                </c:pt>
                <c:pt idx="150">
                  <c:v>34</c:v>
                </c:pt>
                <c:pt idx="151">
                  <c:v>34</c:v>
                </c:pt>
                <c:pt idx="152">
                  <c:v>31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40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37</c:v>
                </c:pt>
                <c:pt idx="161">
                  <c:v>31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38</c:v>
                </c:pt>
                <c:pt idx="166">
                  <c:v>31</c:v>
                </c:pt>
                <c:pt idx="167">
                  <c:v>30</c:v>
                </c:pt>
                <c:pt idx="168">
                  <c:v>40</c:v>
                </c:pt>
                <c:pt idx="169">
                  <c:v>32</c:v>
                </c:pt>
                <c:pt idx="170">
                  <c:v>34</c:v>
                </c:pt>
                <c:pt idx="171">
                  <c:v>36</c:v>
                </c:pt>
                <c:pt idx="172">
                  <c:v>36</c:v>
                </c:pt>
                <c:pt idx="173">
                  <c:v>33</c:v>
                </c:pt>
                <c:pt idx="174">
                  <c:v>32</c:v>
                </c:pt>
                <c:pt idx="175">
                  <c:v>33</c:v>
                </c:pt>
                <c:pt idx="176">
                  <c:v>38</c:v>
                </c:pt>
                <c:pt idx="177">
                  <c:v>31</c:v>
                </c:pt>
                <c:pt idx="178">
                  <c:v>31</c:v>
                </c:pt>
                <c:pt idx="179">
                  <c:v>38</c:v>
                </c:pt>
                <c:pt idx="180">
                  <c:v>36</c:v>
                </c:pt>
                <c:pt idx="181">
                  <c:v>31</c:v>
                </c:pt>
                <c:pt idx="182">
                  <c:v>34</c:v>
                </c:pt>
                <c:pt idx="183">
                  <c:v>39</c:v>
                </c:pt>
                <c:pt idx="184">
                  <c:v>36</c:v>
                </c:pt>
                <c:pt idx="185">
                  <c:v>40</c:v>
                </c:pt>
                <c:pt idx="186">
                  <c:v>35</c:v>
                </c:pt>
                <c:pt idx="187">
                  <c:v>32</c:v>
                </c:pt>
                <c:pt idx="188">
                  <c:v>40</c:v>
                </c:pt>
                <c:pt idx="189">
                  <c:v>39</c:v>
                </c:pt>
                <c:pt idx="190">
                  <c:v>40</c:v>
                </c:pt>
                <c:pt idx="191">
                  <c:v>32</c:v>
                </c:pt>
                <c:pt idx="192">
                  <c:v>37</c:v>
                </c:pt>
                <c:pt idx="193">
                  <c:v>34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30</c:v>
                </c:pt>
                <c:pt idx="198">
                  <c:v>36</c:v>
                </c:pt>
                <c:pt idx="199">
                  <c:v>32</c:v>
                </c:pt>
                <c:pt idx="200">
                  <c:v>34</c:v>
                </c:pt>
                <c:pt idx="201">
                  <c:v>35</c:v>
                </c:pt>
                <c:pt idx="202">
                  <c:v>33</c:v>
                </c:pt>
                <c:pt idx="203">
                  <c:v>32</c:v>
                </c:pt>
                <c:pt idx="204">
                  <c:v>39</c:v>
                </c:pt>
                <c:pt idx="205">
                  <c:v>31</c:v>
                </c:pt>
                <c:pt idx="206">
                  <c:v>32</c:v>
                </c:pt>
                <c:pt idx="207">
                  <c:v>38</c:v>
                </c:pt>
                <c:pt idx="208">
                  <c:v>40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37</c:v>
                </c:pt>
                <c:pt idx="214">
                  <c:v>30</c:v>
                </c:pt>
                <c:pt idx="215">
                  <c:v>35</c:v>
                </c:pt>
                <c:pt idx="216">
                  <c:v>39</c:v>
                </c:pt>
                <c:pt idx="217">
                  <c:v>31</c:v>
                </c:pt>
                <c:pt idx="218">
                  <c:v>34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34</c:v>
                </c:pt>
                <c:pt idx="223">
                  <c:v>36</c:v>
                </c:pt>
                <c:pt idx="224">
                  <c:v>30</c:v>
                </c:pt>
                <c:pt idx="225">
                  <c:v>32</c:v>
                </c:pt>
                <c:pt idx="226">
                  <c:v>36</c:v>
                </c:pt>
                <c:pt idx="227">
                  <c:v>35</c:v>
                </c:pt>
                <c:pt idx="228">
                  <c:v>35</c:v>
                </c:pt>
                <c:pt idx="229">
                  <c:v>38</c:v>
                </c:pt>
                <c:pt idx="230">
                  <c:v>35</c:v>
                </c:pt>
                <c:pt idx="231">
                  <c:v>35</c:v>
                </c:pt>
                <c:pt idx="232">
                  <c:v>36</c:v>
                </c:pt>
                <c:pt idx="233">
                  <c:v>36</c:v>
                </c:pt>
                <c:pt idx="234">
                  <c:v>39</c:v>
                </c:pt>
                <c:pt idx="235">
                  <c:v>36</c:v>
                </c:pt>
                <c:pt idx="236">
                  <c:v>31</c:v>
                </c:pt>
                <c:pt idx="237">
                  <c:v>32</c:v>
                </c:pt>
                <c:pt idx="238">
                  <c:v>39</c:v>
                </c:pt>
                <c:pt idx="239">
                  <c:v>31</c:v>
                </c:pt>
                <c:pt idx="240">
                  <c:v>35</c:v>
                </c:pt>
                <c:pt idx="241">
                  <c:v>30</c:v>
                </c:pt>
                <c:pt idx="242">
                  <c:v>38</c:v>
                </c:pt>
                <c:pt idx="243">
                  <c:v>35</c:v>
                </c:pt>
                <c:pt idx="244">
                  <c:v>31</c:v>
                </c:pt>
                <c:pt idx="245">
                  <c:v>38</c:v>
                </c:pt>
                <c:pt idx="246">
                  <c:v>39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40</c:v>
                </c:pt>
                <c:pt idx="254">
                  <c:v>34</c:v>
                </c:pt>
                <c:pt idx="255">
                  <c:v>30</c:v>
                </c:pt>
                <c:pt idx="256">
                  <c:v>64</c:v>
                </c:pt>
                <c:pt idx="257">
                  <c:v>31</c:v>
                </c:pt>
                <c:pt idx="258">
                  <c:v>33</c:v>
                </c:pt>
                <c:pt idx="259">
                  <c:v>32</c:v>
                </c:pt>
                <c:pt idx="260">
                  <c:v>32</c:v>
                </c:pt>
                <c:pt idx="261">
                  <c:v>33</c:v>
                </c:pt>
                <c:pt idx="262">
                  <c:v>39</c:v>
                </c:pt>
                <c:pt idx="263">
                  <c:v>37</c:v>
                </c:pt>
                <c:pt idx="264">
                  <c:v>31</c:v>
                </c:pt>
                <c:pt idx="265">
                  <c:v>35</c:v>
                </c:pt>
                <c:pt idx="266">
                  <c:v>38</c:v>
                </c:pt>
                <c:pt idx="267">
                  <c:v>32</c:v>
                </c:pt>
                <c:pt idx="268">
                  <c:v>30</c:v>
                </c:pt>
                <c:pt idx="269">
                  <c:v>37</c:v>
                </c:pt>
                <c:pt idx="270">
                  <c:v>38</c:v>
                </c:pt>
                <c:pt idx="271">
                  <c:v>30</c:v>
                </c:pt>
                <c:pt idx="272">
                  <c:v>32</c:v>
                </c:pt>
                <c:pt idx="273">
                  <c:v>30</c:v>
                </c:pt>
                <c:pt idx="274">
                  <c:v>34</c:v>
                </c:pt>
                <c:pt idx="275">
                  <c:v>37</c:v>
                </c:pt>
                <c:pt idx="276">
                  <c:v>34</c:v>
                </c:pt>
                <c:pt idx="277">
                  <c:v>32</c:v>
                </c:pt>
                <c:pt idx="278">
                  <c:v>31</c:v>
                </c:pt>
                <c:pt idx="279">
                  <c:v>30</c:v>
                </c:pt>
                <c:pt idx="280">
                  <c:v>38</c:v>
                </c:pt>
                <c:pt idx="281">
                  <c:v>34</c:v>
                </c:pt>
                <c:pt idx="282">
                  <c:v>33</c:v>
                </c:pt>
                <c:pt idx="283">
                  <c:v>31</c:v>
                </c:pt>
                <c:pt idx="284">
                  <c:v>33</c:v>
                </c:pt>
                <c:pt idx="285">
                  <c:v>32</c:v>
                </c:pt>
                <c:pt idx="286">
                  <c:v>31</c:v>
                </c:pt>
                <c:pt idx="287">
                  <c:v>35</c:v>
                </c:pt>
                <c:pt idx="288">
                  <c:v>38</c:v>
                </c:pt>
                <c:pt idx="289">
                  <c:v>37</c:v>
                </c:pt>
                <c:pt idx="290">
                  <c:v>35</c:v>
                </c:pt>
                <c:pt idx="291">
                  <c:v>34</c:v>
                </c:pt>
                <c:pt idx="292">
                  <c:v>38</c:v>
                </c:pt>
                <c:pt idx="293">
                  <c:v>31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37</c:v>
                </c:pt>
                <c:pt idx="298">
                  <c:v>36</c:v>
                </c:pt>
                <c:pt idx="299">
                  <c:v>33</c:v>
                </c:pt>
                <c:pt idx="300">
                  <c:v>31</c:v>
                </c:pt>
                <c:pt idx="301">
                  <c:v>32</c:v>
                </c:pt>
                <c:pt idx="302">
                  <c:v>34</c:v>
                </c:pt>
                <c:pt idx="303">
                  <c:v>40</c:v>
                </c:pt>
                <c:pt idx="304">
                  <c:v>33</c:v>
                </c:pt>
                <c:pt idx="305">
                  <c:v>33</c:v>
                </c:pt>
                <c:pt idx="306">
                  <c:v>32</c:v>
                </c:pt>
                <c:pt idx="307">
                  <c:v>34</c:v>
                </c:pt>
                <c:pt idx="308">
                  <c:v>31</c:v>
                </c:pt>
                <c:pt idx="309">
                  <c:v>34</c:v>
                </c:pt>
                <c:pt idx="310">
                  <c:v>36</c:v>
                </c:pt>
                <c:pt idx="311">
                  <c:v>31</c:v>
                </c:pt>
                <c:pt idx="312">
                  <c:v>40</c:v>
                </c:pt>
                <c:pt idx="313">
                  <c:v>34</c:v>
                </c:pt>
                <c:pt idx="314">
                  <c:v>38</c:v>
                </c:pt>
                <c:pt idx="315">
                  <c:v>32</c:v>
                </c:pt>
                <c:pt idx="316">
                  <c:v>36</c:v>
                </c:pt>
                <c:pt idx="317">
                  <c:v>34</c:v>
                </c:pt>
                <c:pt idx="318">
                  <c:v>30</c:v>
                </c:pt>
                <c:pt idx="319">
                  <c:v>40</c:v>
                </c:pt>
                <c:pt idx="320">
                  <c:v>112</c:v>
                </c:pt>
                <c:pt idx="321">
                  <c:v>37</c:v>
                </c:pt>
                <c:pt idx="322">
                  <c:v>33</c:v>
                </c:pt>
                <c:pt idx="323">
                  <c:v>40</c:v>
                </c:pt>
                <c:pt idx="324">
                  <c:v>38</c:v>
                </c:pt>
                <c:pt idx="325">
                  <c:v>35</c:v>
                </c:pt>
                <c:pt idx="326">
                  <c:v>37</c:v>
                </c:pt>
                <c:pt idx="327">
                  <c:v>34</c:v>
                </c:pt>
                <c:pt idx="328">
                  <c:v>34</c:v>
                </c:pt>
                <c:pt idx="329">
                  <c:v>35</c:v>
                </c:pt>
                <c:pt idx="330">
                  <c:v>35</c:v>
                </c:pt>
                <c:pt idx="331">
                  <c:v>33</c:v>
                </c:pt>
                <c:pt idx="332">
                  <c:v>39</c:v>
                </c:pt>
                <c:pt idx="333">
                  <c:v>40</c:v>
                </c:pt>
                <c:pt idx="334">
                  <c:v>40</c:v>
                </c:pt>
                <c:pt idx="335">
                  <c:v>37</c:v>
                </c:pt>
                <c:pt idx="336">
                  <c:v>36</c:v>
                </c:pt>
                <c:pt idx="337">
                  <c:v>37</c:v>
                </c:pt>
                <c:pt idx="338">
                  <c:v>30</c:v>
                </c:pt>
                <c:pt idx="339">
                  <c:v>34</c:v>
                </c:pt>
                <c:pt idx="340">
                  <c:v>38</c:v>
                </c:pt>
                <c:pt idx="341">
                  <c:v>30</c:v>
                </c:pt>
                <c:pt idx="342">
                  <c:v>36</c:v>
                </c:pt>
                <c:pt idx="343">
                  <c:v>31</c:v>
                </c:pt>
                <c:pt idx="344">
                  <c:v>36</c:v>
                </c:pt>
                <c:pt idx="345">
                  <c:v>36</c:v>
                </c:pt>
                <c:pt idx="346">
                  <c:v>32</c:v>
                </c:pt>
                <c:pt idx="347">
                  <c:v>38</c:v>
                </c:pt>
                <c:pt idx="348">
                  <c:v>30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34</c:v>
                </c:pt>
                <c:pt idx="353">
                  <c:v>34</c:v>
                </c:pt>
                <c:pt idx="354">
                  <c:v>39</c:v>
                </c:pt>
                <c:pt idx="355">
                  <c:v>30</c:v>
                </c:pt>
                <c:pt idx="356">
                  <c:v>34</c:v>
                </c:pt>
                <c:pt idx="357">
                  <c:v>40</c:v>
                </c:pt>
                <c:pt idx="358">
                  <c:v>38</c:v>
                </c:pt>
                <c:pt idx="359">
                  <c:v>39</c:v>
                </c:pt>
                <c:pt idx="360">
                  <c:v>30</c:v>
                </c:pt>
                <c:pt idx="361">
                  <c:v>30</c:v>
                </c:pt>
                <c:pt idx="362">
                  <c:v>38</c:v>
                </c:pt>
                <c:pt idx="363">
                  <c:v>38</c:v>
                </c:pt>
                <c:pt idx="364">
                  <c:v>33</c:v>
                </c:pt>
                <c:pt idx="365">
                  <c:v>31</c:v>
                </c:pt>
              </c:numCache>
            </c:numRef>
          </c:xVal>
          <c:yVal>
            <c:numRef>
              <c:f>Correlations!$H$2:$H$367</c:f>
              <c:numCache>
                <c:formatCode>0%</c:formatCode>
                <c:ptCount val="366"/>
                <c:pt idx="0">
                  <c:v>0.41199995771271192</c:v>
                </c:pt>
                <c:pt idx="1">
                  <c:v>0.39999985263756649</c:v>
                </c:pt>
                <c:pt idx="2">
                  <c:v>0.38400003376718411</c:v>
                </c:pt>
                <c:pt idx="3">
                  <c:v>0.40399989404997649</c:v>
                </c:pt>
                <c:pt idx="4">
                  <c:v>0.3331999072512119</c:v>
                </c:pt>
                <c:pt idx="5">
                  <c:v>0.34339995990102845</c:v>
                </c:pt>
                <c:pt idx="6">
                  <c:v>0.3839999586392383</c:v>
                </c:pt>
                <c:pt idx="7">
                  <c:v>0.39199995940420407</c:v>
                </c:pt>
                <c:pt idx="8">
                  <c:v>0.40400005585481019</c:v>
                </c:pt>
                <c:pt idx="9">
                  <c:v>0.3879997153476864</c:v>
                </c:pt>
                <c:pt idx="10">
                  <c:v>0.40399991679378167</c:v>
                </c:pt>
                <c:pt idx="11">
                  <c:v>0.33999995577696557</c:v>
                </c:pt>
                <c:pt idx="12">
                  <c:v>0.33659992725417975</c:v>
                </c:pt>
                <c:pt idx="13">
                  <c:v>0.38799996425768424</c:v>
                </c:pt>
                <c:pt idx="14">
                  <c:v>0.40400003165364579</c:v>
                </c:pt>
                <c:pt idx="15">
                  <c:v>0.41199997757594925</c:v>
                </c:pt>
                <c:pt idx="16">
                  <c:v>0.38399989235388587</c:v>
                </c:pt>
                <c:pt idx="17">
                  <c:v>0.4159999638853652</c:v>
                </c:pt>
                <c:pt idx="18">
                  <c:v>0.33319998986973398</c:v>
                </c:pt>
                <c:pt idx="19">
                  <c:v>0.35360001506615307</c:v>
                </c:pt>
                <c:pt idx="20">
                  <c:v>0.4159999638853652</c:v>
                </c:pt>
                <c:pt idx="21">
                  <c:v>0.38399997379320527</c:v>
                </c:pt>
                <c:pt idx="22">
                  <c:v>0.41599991305616424</c:v>
                </c:pt>
                <c:pt idx="23">
                  <c:v>0.37999997551007414</c:v>
                </c:pt>
                <c:pt idx="24">
                  <c:v>0.4</c:v>
                </c:pt>
                <c:pt idx="25">
                  <c:v>0.35699999529866999</c:v>
                </c:pt>
                <c:pt idx="26">
                  <c:v>0.35359997637351559</c:v>
                </c:pt>
                <c:pt idx="27">
                  <c:v>0.38799990128219247</c:v>
                </c:pt>
                <c:pt idx="28">
                  <c:v>0.41599967431927592</c:v>
                </c:pt>
                <c:pt idx="29">
                  <c:v>0.41599983960386488</c:v>
                </c:pt>
                <c:pt idx="30">
                  <c:v>0.4039999593710335</c:v>
                </c:pt>
                <c:pt idx="31">
                  <c:v>0.4119998971256511</c:v>
                </c:pt>
                <c:pt idx="32">
                  <c:v>0.32980002101053607</c:v>
                </c:pt>
                <c:pt idx="33">
                  <c:v>0.33659997942253961</c:v>
                </c:pt>
                <c:pt idx="34">
                  <c:v>0.3959999683463542</c:v>
                </c:pt>
                <c:pt idx="35">
                  <c:v>0.40399994890855911</c:v>
                </c:pt>
                <c:pt idx="36">
                  <c:v>0.39999996271566424</c:v>
                </c:pt>
                <c:pt idx="37">
                  <c:v>0.40000003647942872</c:v>
                </c:pt>
                <c:pt idx="38">
                  <c:v>0.40399988712813473</c:v>
                </c:pt>
                <c:pt idx="39">
                  <c:v>0.35700000666963555</c:v>
                </c:pt>
                <c:pt idx="40">
                  <c:v>0.33659999228072718</c:v>
                </c:pt>
                <c:pt idx="41">
                  <c:v>0.39999988706103445</c:v>
                </c:pt>
                <c:pt idx="42">
                  <c:v>0.38800000068789781</c:v>
                </c:pt>
                <c:pt idx="43">
                  <c:v>0.41199986578228864</c:v>
                </c:pt>
                <c:pt idx="44">
                  <c:v>0.37999996164018879</c:v>
                </c:pt>
                <c:pt idx="45">
                  <c:v>0.40400000583670859</c:v>
                </c:pt>
                <c:pt idx="46">
                  <c:v>0.33999997145097949</c:v>
                </c:pt>
                <c:pt idx="47">
                  <c:v>0.32640002585346739</c:v>
                </c:pt>
                <c:pt idx="48">
                  <c:v>0.4199999463539939</c:v>
                </c:pt>
                <c:pt idx="49">
                  <c:v>0.16799999716720751</c:v>
                </c:pt>
                <c:pt idx="50">
                  <c:v>0.38799995504096707</c:v>
                </c:pt>
                <c:pt idx="51">
                  <c:v>0.38399996002937842</c:v>
                </c:pt>
                <c:pt idx="52">
                  <c:v>0.40400002875145574</c:v>
                </c:pt>
                <c:pt idx="53">
                  <c:v>0.32299992497049373</c:v>
                </c:pt>
                <c:pt idx="54">
                  <c:v>0.35360000071434344</c:v>
                </c:pt>
                <c:pt idx="55">
                  <c:v>0.40399988448901025</c:v>
                </c:pt>
                <c:pt idx="56">
                  <c:v>0.41199991971345001</c:v>
                </c:pt>
                <c:pt idx="57">
                  <c:v>0.38399997665316565</c:v>
                </c:pt>
                <c:pt idx="58">
                  <c:v>0.39599992221463276</c:v>
                </c:pt>
                <c:pt idx="59">
                  <c:v>0.41999995529499029</c:v>
                </c:pt>
                <c:pt idx="60">
                  <c:v>0.33999998571999918</c:v>
                </c:pt>
                <c:pt idx="61">
                  <c:v>0.3264000055349971</c:v>
                </c:pt>
                <c:pt idx="62">
                  <c:v>0.4159999621105876</c:v>
                </c:pt>
                <c:pt idx="63">
                  <c:v>0.37999982910705588</c:v>
                </c:pt>
                <c:pt idx="64">
                  <c:v>0.38799990312189686</c:v>
                </c:pt>
                <c:pt idx="65">
                  <c:v>0.3959998588564112</c:v>
                </c:pt>
                <c:pt idx="66">
                  <c:v>0.41999992632614258</c:v>
                </c:pt>
                <c:pt idx="67">
                  <c:v>0.33660001224000047</c:v>
                </c:pt>
                <c:pt idx="68">
                  <c:v>0.34680000740737882</c:v>
                </c:pt>
                <c:pt idx="69">
                  <c:v>0.41199995771271192</c:v>
                </c:pt>
                <c:pt idx="70">
                  <c:v>0.39599988358367755</c:v>
                </c:pt>
                <c:pt idx="71">
                  <c:v>0.37999993334270044</c:v>
                </c:pt>
                <c:pt idx="72">
                  <c:v>0.39599993426593233</c:v>
                </c:pt>
                <c:pt idx="73">
                  <c:v>0.41599995613252599</c:v>
                </c:pt>
                <c:pt idx="74">
                  <c:v>0.35359998282105171</c:v>
                </c:pt>
                <c:pt idx="75">
                  <c:v>0.33319998986973398</c:v>
                </c:pt>
                <c:pt idx="76">
                  <c:v>0.4160000342738398</c:v>
                </c:pt>
                <c:pt idx="77">
                  <c:v>0.42000003820897847</c:v>
                </c:pt>
                <c:pt idx="78">
                  <c:v>0.39599989902643423</c:v>
                </c:pt>
                <c:pt idx="79">
                  <c:v>0.39199994106092184</c:v>
                </c:pt>
                <c:pt idx="80">
                  <c:v>0.38399993345120426</c:v>
                </c:pt>
                <c:pt idx="81">
                  <c:v>0.33999999583877588</c:v>
                </c:pt>
                <c:pt idx="82">
                  <c:v>0.35019993838256785</c:v>
                </c:pt>
                <c:pt idx="83">
                  <c:v>0.40799990173930462</c:v>
                </c:pt>
                <c:pt idx="84">
                  <c:v>0.39999996084510364</c:v>
                </c:pt>
                <c:pt idx="85">
                  <c:v>0.39999992325639977</c:v>
                </c:pt>
                <c:pt idx="86">
                  <c:v>0.39200006074942001</c:v>
                </c:pt>
                <c:pt idx="87">
                  <c:v>0.38800001875713486</c:v>
                </c:pt>
                <c:pt idx="88">
                  <c:v>0.34339995494125691</c:v>
                </c:pt>
                <c:pt idx="89">
                  <c:v>0.32639990415578873</c:v>
                </c:pt>
                <c:pt idx="90">
                  <c:v>0.41999997050391119</c:v>
                </c:pt>
                <c:pt idx="91">
                  <c:v>0.39599996561886652</c:v>
                </c:pt>
                <c:pt idx="92">
                  <c:v>0.41599983960386488</c:v>
                </c:pt>
                <c:pt idx="93">
                  <c:v>0.19999993121021695</c:v>
                </c:pt>
                <c:pt idx="94">
                  <c:v>0.40800002293874699</c:v>
                </c:pt>
                <c:pt idx="95">
                  <c:v>0.34340003434000343</c:v>
                </c:pt>
                <c:pt idx="96">
                  <c:v>0.3433999610027047</c:v>
                </c:pt>
                <c:pt idx="97">
                  <c:v>0.39199984538390581</c:v>
                </c:pt>
                <c:pt idx="98">
                  <c:v>0.39599997496519718</c:v>
                </c:pt>
                <c:pt idx="99">
                  <c:v>0.38400004762754369</c:v>
                </c:pt>
                <c:pt idx="100">
                  <c:v>0.38799997414952425</c:v>
                </c:pt>
                <c:pt idx="101">
                  <c:v>0.38000003956705725</c:v>
                </c:pt>
                <c:pt idx="102">
                  <c:v>0.3399999846831675</c:v>
                </c:pt>
                <c:pt idx="103">
                  <c:v>0.35359995250879722</c:v>
                </c:pt>
                <c:pt idx="104">
                  <c:v>0.41199989848666624</c:v>
                </c:pt>
                <c:pt idx="105">
                  <c:v>0.3839999468698147</c:v>
                </c:pt>
                <c:pt idx="106">
                  <c:v>0.41199999473597038</c:v>
                </c:pt>
                <c:pt idx="107">
                  <c:v>0.67199992761866711</c:v>
                </c:pt>
                <c:pt idx="108">
                  <c:v>0.41199991838092309</c:v>
                </c:pt>
                <c:pt idx="109">
                  <c:v>0.34339992401604735</c:v>
                </c:pt>
                <c:pt idx="110">
                  <c:v>0.35019997447029072</c:v>
                </c:pt>
                <c:pt idx="111">
                  <c:v>0.41199986737514172</c:v>
                </c:pt>
                <c:pt idx="112">
                  <c:v>0.38399999673467655</c:v>
                </c:pt>
                <c:pt idx="113">
                  <c:v>0.40800003367947768</c:v>
                </c:pt>
                <c:pt idx="114">
                  <c:v>0.38399989755825542</c:v>
                </c:pt>
                <c:pt idx="115">
                  <c:v>0.37999992360365714</c:v>
                </c:pt>
                <c:pt idx="116">
                  <c:v>0.32980000042011887</c:v>
                </c:pt>
                <c:pt idx="117">
                  <c:v>0.3535999444936509</c:v>
                </c:pt>
                <c:pt idx="118">
                  <c:v>0.39599999769649252</c:v>
                </c:pt>
                <c:pt idx="119">
                  <c:v>0.40399998571191958</c:v>
                </c:pt>
                <c:pt idx="120">
                  <c:v>0.41199997757594925</c:v>
                </c:pt>
                <c:pt idx="121">
                  <c:v>0.39199989590821704</c:v>
                </c:pt>
                <c:pt idx="122">
                  <c:v>0.40799991185884193</c:v>
                </c:pt>
                <c:pt idx="123">
                  <c:v>0.32639997614058003</c:v>
                </c:pt>
                <c:pt idx="124">
                  <c:v>0.35360001118530648</c:v>
                </c:pt>
                <c:pt idx="125">
                  <c:v>0.37999983714201296</c:v>
                </c:pt>
                <c:pt idx="126">
                  <c:v>0.4079999422165822</c:v>
                </c:pt>
                <c:pt idx="127">
                  <c:v>0.37999992705558661</c:v>
                </c:pt>
                <c:pt idx="128">
                  <c:v>0.40399995223610397</c:v>
                </c:pt>
                <c:pt idx="129">
                  <c:v>0.41599987724860416</c:v>
                </c:pt>
                <c:pt idx="130">
                  <c:v>0.33659999011504677</c:v>
                </c:pt>
                <c:pt idx="131">
                  <c:v>0.35359993657532435</c:v>
                </c:pt>
                <c:pt idx="132">
                  <c:v>0.37999995572485062</c:v>
                </c:pt>
                <c:pt idx="133">
                  <c:v>0.39999992983442151</c:v>
                </c:pt>
                <c:pt idx="134">
                  <c:v>0.41999986140562418</c:v>
                </c:pt>
                <c:pt idx="135">
                  <c:v>0.41599993215899572</c:v>
                </c:pt>
                <c:pt idx="136">
                  <c:v>0.39199985543812416</c:v>
                </c:pt>
                <c:pt idx="137">
                  <c:v>0.35699992467248337</c:v>
                </c:pt>
                <c:pt idx="138">
                  <c:v>0.32639993704324449</c:v>
                </c:pt>
                <c:pt idx="139">
                  <c:v>0.39199999270122271</c:v>
                </c:pt>
                <c:pt idx="140">
                  <c:v>0.39599992478497353</c:v>
                </c:pt>
                <c:pt idx="141">
                  <c:v>0.41999990439325391</c:v>
                </c:pt>
                <c:pt idx="142">
                  <c:v>0.42000000376002117</c:v>
                </c:pt>
                <c:pt idx="143">
                  <c:v>0.39199985543812416</c:v>
                </c:pt>
                <c:pt idx="144">
                  <c:v>0.35360000161645716</c:v>
                </c:pt>
                <c:pt idx="145">
                  <c:v>0.34339999722426545</c:v>
                </c:pt>
                <c:pt idx="146">
                  <c:v>0.383999868665587</c:v>
                </c:pt>
                <c:pt idx="147">
                  <c:v>0.38799984590421999</c:v>
                </c:pt>
                <c:pt idx="148">
                  <c:v>0.40799996198459426</c:v>
                </c:pt>
                <c:pt idx="149">
                  <c:v>0.39199991452978861</c:v>
                </c:pt>
                <c:pt idx="150">
                  <c:v>0.41199986737514172</c:v>
                </c:pt>
                <c:pt idx="151">
                  <c:v>0.35019994943153632</c:v>
                </c:pt>
                <c:pt idx="152">
                  <c:v>0.33319991312375863</c:v>
                </c:pt>
                <c:pt idx="153">
                  <c:v>0.39999992558196301</c:v>
                </c:pt>
                <c:pt idx="154">
                  <c:v>0.3959999173608385</c:v>
                </c:pt>
                <c:pt idx="155">
                  <c:v>0.39199984538390581</c:v>
                </c:pt>
                <c:pt idx="156">
                  <c:v>0.39999996561153101</c:v>
                </c:pt>
                <c:pt idx="157">
                  <c:v>0.41599999853937647</c:v>
                </c:pt>
                <c:pt idx="158">
                  <c:v>0.32299999360263154</c:v>
                </c:pt>
                <c:pt idx="159">
                  <c:v>0.33999998571999918</c:v>
                </c:pt>
                <c:pt idx="160">
                  <c:v>0.41599990524746672</c:v>
                </c:pt>
                <c:pt idx="161">
                  <c:v>0.40799995694430241</c:v>
                </c:pt>
                <c:pt idx="162">
                  <c:v>0.42000003820897847</c:v>
                </c:pt>
                <c:pt idx="163">
                  <c:v>0.38399997228112481</c:v>
                </c:pt>
                <c:pt idx="164">
                  <c:v>0.39200000412661629</c:v>
                </c:pt>
                <c:pt idx="165">
                  <c:v>0.3536000090232857</c:v>
                </c:pt>
                <c:pt idx="166">
                  <c:v>0.34679992533666482</c:v>
                </c:pt>
                <c:pt idx="167">
                  <c:v>0.37999990891968116</c:v>
                </c:pt>
                <c:pt idx="168">
                  <c:v>0.37999995298182909</c:v>
                </c:pt>
                <c:pt idx="169">
                  <c:v>0.40799996198459426</c:v>
                </c:pt>
                <c:pt idx="170">
                  <c:v>0.41200006808459433</c:v>
                </c:pt>
                <c:pt idx="171">
                  <c:v>0.41200001331124969</c:v>
                </c:pt>
                <c:pt idx="172">
                  <c:v>0.32299999817842423</c:v>
                </c:pt>
                <c:pt idx="173">
                  <c:v>0.35360000090194504</c:v>
                </c:pt>
                <c:pt idx="174">
                  <c:v>0.40400003165364579</c:v>
                </c:pt>
                <c:pt idx="175">
                  <c:v>0.39599997024709788</c:v>
                </c:pt>
                <c:pt idx="176">
                  <c:v>0.3879998909718626</c:v>
                </c:pt>
                <c:pt idx="177">
                  <c:v>0.3879998909718626</c:v>
                </c:pt>
                <c:pt idx="178">
                  <c:v>0.38400005210315308</c:v>
                </c:pt>
                <c:pt idx="179">
                  <c:v>0.35020003502000352</c:v>
                </c:pt>
                <c:pt idx="180">
                  <c:v>0.35699999829086998</c:v>
                </c:pt>
                <c:pt idx="181">
                  <c:v>0.4200000383598112</c:v>
                </c:pt>
                <c:pt idx="182">
                  <c:v>0.39999996200812155</c:v>
                </c:pt>
                <c:pt idx="183">
                  <c:v>0.39599990850958855</c:v>
                </c:pt>
                <c:pt idx="184">
                  <c:v>0.41199997013879036</c:v>
                </c:pt>
                <c:pt idx="185">
                  <c:v>0.41599996244878035</c:v>
                </c:pt>
                <c:pt idx="186">
                  <c:v>0.34339993264455626</c:v>
                </c:pt>
                <c:pt idx="187">
                  <c:v>0.34339999750657313</c:v>
                </c:pt>
                <c:pt idx="188">
                  <c:v>0.38399993165690244</c:v>
                </c:pt>
                <c:pt idx="189">
                  <c:v>0.39599999503879751</c:v>
                </c:pt>
                <c:pt idx="190">
                  <c:v>0.41199989612742755</c:v>
                </c:pt>
                <c:pt idx="191">
                  <c:v>0.40399989401068276</c:v>
                </c:pt>
                <c:pt idx="192">
                  <c:v>0.4119999069774653</c:v>
                </c:pt>
                <c:pt idx="193">
                  <c:v>0.35019998605805708</c:v>
                </c:pt>
                <c:pt idx="194">
                  <c:v>0.35019996708833251</c:v>
                </c:pt>
                <c:pt idx="195">
                  <c:v>0.39999996422209988</c:v>
                </c:pt>
                <c:pt idx="196">
                  <c:v>0.39599989724435536</c:v>
                </c:pt>
                <c:pt idx="197">
                  <c:v>0.39200006074942001</c:v>
                </c:pt>
                <c:pt idx="198">
                  <c:v>0.38399996666341402</c:v>
                </c:pt>
                <c:pt idx="199">
                  <c:v>0.41599998501456315</c:v>
                </c:pt>
                <c:pt idx="200">
                  <c:v>0.35699992467248337</c:v>
                </c:pt>
                <c:pt idx="201">
                  <c:v>0.3229999293894707</c:v>
                </c:pt>
                <c:pt idx="202">
                  <c:v>0.39999992483027147</c:v>
                </c:pt>
                <c:pt idx="203">
                  <c:v>0.3959999683463542</c:v>
                </c:pt>
                <c:pt idx="204">
                  <c:v>0.39200000143028241</c:v>
                </c:pt>
                <c:pt idx="205">
                  <c:v>0.39199994239036767</c:v>
                </c:pt>
                <c:pt idx="206">
                  <c:v>0.387999967663818</c:v>
                </c:pt>
                <c:pt idx="207">
                  <c:v>0.32979993310719574</c:v>
                </c:pt>
                <c:pt idx="208">
                  <c:v>0.35019992527009847</c:v>
                </c:pt>
                <c:pt idx="209">
                  <c:v>0.39999996387474435</c:v>
                </c:pt>
                <c:pt idx="210">
                  <c:v>0.39199997851179197</c:v>
                </c:pt>
                <c:pt idx="211">
                  <c:v>0.39599997496519718</c:v>
                </c:pt>
                <c:pt idx="212">
                  <c:v>0.40799998737740967</c:v>
                </c:pt>
                <c:pt idx="213">
                  <c:v>0.38800000068789781</c:v>
                </c:pt>
                <c:pt idx="214">
                  <c:v>0.35019999867330898</c:v>
                </c:pt>
                <c:pt idx="215">
                  <c:v>0.3229999213567637</c:v>
                </c:pt>
                <c:pt idx="216">
                  <c:v>0.39599997496519718</c:v>
                </c:pt>
                <c:pt idx="217">
                  <c:v>0.39199999704832339</c:v>
                </c:pt>
                <c:pt idx="218">
                  <c:v>0.39599991275465435</c:v>
                </c:pt>
                <c:pt idx="219">
                  <c:v>0.41199988678420213</c:v>
                </c:pt>
                <c:pt idx="220">
                  <c:v>0.37999993917756986</c:v>
                </c:pt>
                <c:pt idx="221">
                  <c:v>0.353600026520002</c:v>
                </c:pt>
                <c:pt idx="222">
                  <c:v>0.32639992099153153</c:v>
                </c:pt>
                <c:pt idx="223">
                  <c:v>0.39999996122428877</c:v>
                </c:pt>
                <c:pt idx="224">
                  <c:v>0.41599998796178772</c:v>
                </c:pt>
                <c:pt idx="225">
                  <c:v>0.39199994595693022</c:v>
                </c:pt>
                <c:pt idx="226">
                  <c:v>0.39199992705559011</c:v>
                </c:pt>
                <c:pt idx="227">
                  <c:v>0.41600001459755453</c:v>
                </c:pt>
                <c:pt idx="228">
                  <c:v>0.33660000718951472</c:v>
                </c:pt>
                <c:pt idx="229">
                  <c:v>0.32979999403431276</c:v>
                </c:pt>
                <c:pt idx="230">
                  <c:v>0.40799982890717257</c:v>
                </c:pt>
                <c:pt idx="231">
                  <c:v>0.39999989579369516</c:v>
                </c:pt>
                <c:pt idx="232">
                  <c:v>0.40399984621478252</c:v>
                </c:pt>
                <c:pt idx="233">
                  <c:v>0.39999996352779582</c:v>
                </c:pt>
                <c:pt idx="234">
                  <c:v>0.3959998878362882</c:v>
                </c:pt>
                <c:pt idx="235">
                  <c:v>0.35019996210815141</c:v>
                </c:pt>
                <c:pt idx="236">
                  <c:v>0.35699992467248337</c:v>
                </c:pt>
                <c:pt idx="237">
                  <c:v>0.399999963129889</c:v>
                </c:pt>
                <c:pt idx="238">
                  <c:v>0.39199988008813524</c:v>
                </c:pt>
                <c:pt idx="239">
                  <c:v>0.41199999785457642</c:v>
                </c:pt>
                <c:pt idx="240">
                  <c:v>0.39199989720641165</c:v>
                </c:pt>
                <c:pt idx="241">
                  <c:v>0.39999988719936513</c:v>
                </c:pt>
                <c:pt idx="242">
                  <c:v>0.35359995287739177</c:v>
                </c:pt>
                <c:pt idx="243">
                  <c:v>0.3535999444936509</c:v>
                </c:pt>
                <c:pt idx="244">
                  <c:v>0.41199997757594925</c:v>
                </c:pt>
                <c:pt idx="245">
                  <c:v>0.37999987024311704</c:v>
                </c:pt>
                <c:pt idx="246">
                  <c:v>0.40399984621478252</c:v>
                </c:pt>
                <c:pt idx="247">
                  <c:v>0.40799996198459426</c:v>
                </c:pt>
                <c:pt idx="248">
                  <c:v>0.3959999870827613</c:v>
                </c:pt>
                <c:pt idx="249">
                  <c:v>0.3366000177157904</c:v>
                </c:pt>
                <c:pt idx="250">
                  <c:v>0.34339999191833315</c:v>
                </c:pt>
                <c:pt idx="251">
                  <c:v>0.41999995907007964</c:v>
                </c:pt>
                <c:pt idx="252">
                  <c:v>0.38799989781711819</c:v>
                </c:pt>
                <c:pt idx="253">
                  <c:v>0.39199999367063071</c:v>
                </c:pt>
                <c:pt idx="254">
                  <c:v>0.39199986821807581</c:v>
                </c:pt>
                <c:pt idx="255">
                  <c:v>0.387999948545242</c:v>
                </c:pt>
                <c:pt idx="256">
                  <c:v>0.14959991230719827</c:v>
                </c:pt>
                <c:pt idx="257">
                  <c:v>0.35359993105955989</c:v>
                </c:pt>
                <c:pt idx="258">
                  <c:v>0.38400000470008649</c:v>
                </c:pt>
                <c:pt idx="259">
                  <c:v>0.41200002861120461</c:v>
                </c:pt>
                <c:pt idx="260">
                  <c:v>0.37999993975682667</c:v>
                </c:pt>
                <c:pt idx="261">
                  <c:v>0.4080000633072916</c:v>
                </c:pt>
                <c:pt idx="262">
                  <c:v>0.39999996084510364</c:v>
                </c:pt>
                <c:pt idx="263">
                  <c:v>0.34339995882183544</c:v>
                </c:pt>
                <c:pt idx="264">
                  <c:v>0.35699998599183536</c:v>
                </c:pt>
                <c:pt idx="265">
                  <c:v>0.41599986170956232</c:v>
                </c:pt>
                <c:pt idx="266">
                  <c:v>0.39199992705559011</c:v>
                </c:pt>
                <c:pt idx="267">
                  <c:v>0.40799994988172983</c:v>
                </c:pt>
                <c:pt idx="268">
                  <c:v>0.40800003981971988</c:v>
                </c:pt>
                <c:pt idx="269">
                  <c:v>0.38800003006450418</c:v>
                </c:pt>
                <c:pt idx="270">
                  <c:v>0.33999995670203748</c:v>
                </c:pt>
                <c:pt idx="271">
                  <c:v>0.33659991315087495</c:v>
                </c:pt>
                <c:pt idx="272">
                  <c:v>0.39999992558196301</c:v>
                </c:pt>
                <c:pt idx="273">
                  <c:v>0.3919998781753144</c:v>
                </c:pt>
                <c:pt idx="274">
                  <c:v>0.39600003037471004</c:v>
                </c:pt>
                <c:pt idx="275">
                  <c:v>0.38799989781711819</c:v>
                </c:pt>
                <c:pt idx="276">
                  <c:v>0.39600003068784895</c:v>
                </c:pt>
                <c:pt idx="277">
                  <c:v>0.33659996363090111</c:v>
                </c:pt>
                <c:pt idx="278">
                  <c:v>0.34339999750657313</c:v>
                </c:pt>
                <c:pt idx="279">
                  <c:v>0.39599999503879751</c:v>
                </c:pt>
                <c:pt idx="280">
                  <c:v>0.41599983960386488</c:v>
                </c:pt>
                <c:pt idx="281">
                  <c:v>0.39999992614149699</c:v>
                </c:pt>
                <c:pt idx="282">
                  <c:v>0.38399993165690244</c:v>
                </c:pt>
                <c:pt idx="283">
                  <c:v>0.38799990128219247</c:v>
                </c:pt>
                <c:pt idx="284">
                  <c:v>0.3297999128806221</c:v>
                </c:pt>
                <c:pt idx="285">
                  <c:v>0.32640003163051851</c:v>
                </c:pt>
                <c:pt idx="286">
                  <c:v>0.38799996397749531</c:v>
                </c:pt>
                <c:pt idx="287">
                  <c:v>0.38399987561059745</c:v>
                </c:pt>
                <c:pt idx="288">
                  <c:v>0.41999983967735627</c:v>
                </c:pt>
                <c:pt idx="289">
                  <c:v>0.37999992918699588</c:v>
                </c:pt>
                <c:pt idx="290">
                  <c:v>0.41199991573251393</c:v>
                </c:pt>
                <c:pt idx="291">
                  <c:v>0.33999995540626327</c:v>
                </c:pt>
                <c:pt idx="292">
                  <c:v>0.34680000188178228</c:v>
                </c:pt>
                <c:pt idx="293">
                  <c:v>0.4159999621105876</c:v>
                </c:pt>
                <c:pt idx="294">
                  <c:v>0.38800000368369236</c:v>
                </c:pt>
                <c:pt idx="295">
                  <c:v>0.39199995940420407</c:v>
                </c:pt>
                <c:pt idx="296">
                  <c:v>0.42000000376002117</c:v>
                </c:pt>
                <c:pt idx="297">
                  <c:v>0.39599995564986018</c:v>
                </c:pt>
                <c:pt idx="298">
                  <c:v>0.34340000255072156</c:v>
                </c:pt>
                <c:pt idx="299">
                  <c:v>0.33659998545261982</c:v>
                </c:pt>
                <c:pt idx="300">
                  <c:v>0.3880000324456977</c:v>
                </c:pt>
                <c:pt idx="301">
                  <c:v>0.38399988595378276</c:v>
                </c:pt>
                <c:pt idx="302">
                  <c:v>0.41200005032076831</c:v>
                </c:pt>
                <c:pt idx="303">
                  <c:v>0.38399986248613871</c:v>
                </c:pt>
                <c:pt idx="304">
                  <c:v>0.41599997310018044</c:v>
                </c:pt>
                <c:pt idx="305">
                  <c:v>0.32639996321684056</c:v>
                </c:pt>
                <c:pt idx="306">
                  <c:v>0.33659992886811541</c:v>
                </c:pt>
                <c:pt idx="307">
                  <c:v>0.38000003132391708</c:v>
                </c:pt>
                <c:pt idx="308">
                  <c:v>0.39999996310404218</c:v>
                </c:pt>
                <c:pt idx="309">
                  <c:v>0.39599991304839971</c:v>
                </c:pt>
                <c:pt idx="310">
                  <c:v>0.37999989742192813</c:v>
                </c:pt>
                <c:pt idx="311">
                  <c:v>0.40799998277367683</c:v>
                </c:pt>
                <c:pt idx="312">
                  <c:v>0.34679996103603777</c:v>
                </c:pt>
                <c:pt idx="313">
                  <c:v>0.32299995849904412</c:v>
                </c:pt>
                <c:pt idx="314">
                  <c:v>0.38000000729588573</c:v>
                </c:pt>
                <c:pt idx="315">
                  <c:v>0.41199994122417793</c:v>
                </c:pt>
                <c:pt idx="316">
                  <c:v>0.40799990361092264</c:v>
                </c:pt>
                <c:pt idx="317">
                  <c:v>0.4119999069774653</c:v>
                </c:pt>
                <c:pt idx="318">
                  <c:v>0.40799986800100763</c:v>
                </c:pt>
                <c:pt idx="319">
                  <c:v>0.32299995320781683</c:v>
                </c:pt>
                <c:pt idx="320">
                  <c:v>0.13599997342105244</c:v>
                </c:pt>
                <c:pt idx="321">
                  <c:v>0.38400000935541057</c:v>
                </c:pt>
                <c:pt idx="322">
                  <c:v>0.4</c:v>
                </c:pt>
                <c:pt idx="323">
                  <c:v>0.40399993838676362</c:v>
                </c:pt>
                <c:pt idx="324">
                  <c:v>0.41599992877929692</c:v>
                </c:pt>
                <c:pt idx="325">
                  <c:v>0.41599995804532441</c:v>
                </c:pt>
                <c:pt idx="326">
                  <c:v>0.34339993886060111</c:v>
                </c:pt>
                <c:pt idx="327">
                  <c:v>0.33999999794019414</c:v>
                </c:pt>
                <c:pt idx="328">
                  <c:v>0.39999992848587979</c:v>
                </c:pt>
                <c:pt idx="329">
                  <c:v>0.40400000147480442</c:v>
                </c:pt>
                <c:pt idx="330">
                  <c:v>0.40799997861620446</c:v>
                </c:pt>
                <c:pt idx="331">
                  <c:v>0.38799993202709632</c:v>
                </c:pt>
                <c:pt idx="332">
                  <c:v>0.39199999422165827</c:v>
                </c:pt>
                <c:pt idx="333">
                  <c:v>0.32639999372249606</c:v>
                </c:pt>
                <c:pt idx="334">
                  <c:v>0.34339998183615306</c:v>
                </c:pt>
                <c:pt idx="335">
                  <c:v>0.39200002551475577</c:v>
                </c:pt>
                <c:pt idx="336">
                  <c:v>0.41599989521547975</c:v>
                </c:pt>
                <c:pt idx="337">
                  <c:v>0.3959999173608385</c:v>
                </c:pt>
                <c:pt idx="338">
                  <c:v>0.41599988858136044</c:v>
                </c:pt>
                <c:pt idx="339">
                  <c:v>0.41599984809515039</c:v>
                </c:pt>
                <c:pt idx="340">
                  <c:v>0.34339996372155607</c:v>
                </c:pt>
                <c:pt idx="341">
                  <c:v>0.33320001169044988</c:v>
                </c:pt>
                <c:pt idx="342">
                  <c:v>0.40799985109092163</c:v>
                </c:pt>
                <c:pt idx="343">
                  <c:v>0.40399996931215104</c:v>
                </c:pt>
                <c:pt idx="344">
                  <c:v>0.40399988095918415</c:v>
                </c:pt>
                <c:pt idx="345">
                  <c:v>0.39999985836037616</c:v>
                </c:pt>
                <c:pt idx="346">
                  <c:v>0.38400002158940894</c:v>
                </c:pt>
                <c:pt idx="347">
                  <c:v>0.35019996708833251</c:v>
                </c:pt>
                <c:pt idx="348">
                  <c:v>0.3229999325489521</c:v>
                </c:pt>
                <c:pt idx="349">
                  <c:v>0.40799990713380085</c:v>
                </c:pt>
                <c:pt idx="350">
                  <c:v>0.39599989116095824</c:v>
                </c:pt>
                <c:pt idx="351">
                  <c:v>0.3880000324456977</c:v>
                </c:pt>
                <c:pt idx="352">
                  <c:v>0.39600003068784895</c:v>
                </c:pt>
                <c:pt idx="353">
                  <c:v>0.39200003801540573</c:v>
                </c:pt>
                <c:pt idx="354">
                  <c:v>0.32639997614058003</c:v>
                </c:pt>
                <c:pt idx="355">
                  <c:v>0.35699991827375799</c:v>
                </c:pt>
                <c:pt idx="356">
                  <c:v>0.38000003525064874</c:v>
                </c:pt>
                <c:pt idx="357">
                  <c:v>0.39599996090775208</c:v>
                </c:pt>
                <c:pt idx="358">
                  <c:v>0.41199994297689141</c:v>
                </c:pt>
                <c:pt idx="359">
                  <c:v>0.41199996851873144</c:v>
                </c:pt>
                <c:pt idx="360">
                  <c:v>0.41600000141639626</c:v>
                </c:pt>
                <c:pt idx="361">
                  <c:v>0.34339997538103728</c:v>
                </c:pt>
                <c:pt idx="362">
                  <c:v>0.35700000455670133</c:v>
                </c:pt>
                <c:pt idx="363">
                  <c:v>0.38399997441879885</c:v>
                </c:pt>
                <c:pt idx="364">
                  <c:v>0.39599997668786879</c:v>
                </c:pt>
                <c:pt idx="365">
                  <c:v>0.37999989209384638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25760"/>
        <c:axId val="251127680"/>
      </c:scatterChart>
      <c:valAx>
        <c:axId val="2511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Out of stock Items per restaurant</a:t>
                </a:r>
              </a:p>
            </c:rich>
          </c:tx>
          <c:layout>
            <c:manualLayout>
              <c:xMode val="edge"/>
              <c:yMode val="edge"/>
              <c:x val="0.40356073490813649"/>
              <c:y val="0.849240894779628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1127680"/>
        <c:crosses val="autoZero"/>
        <c:crossBetween val="midCat"/>
      </c:valAx>
      <c:valAx>
        <c:axId val="25112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M2C (Menu to Cart)</a:t>
                </a:r>
              </a:p>
            </c:rich>
          </c:tx>
          <c:layout>
            <c:manualLayout>
              <c:xMode val="edge"/>
              <c:yMode val="edge"/>
              <c:x val="1.2444444444444444E-2"/>
              <c:y val="0.3344223142463181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511257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86806985126859137"/>
          <c:y val="0.86066705367689667"/>
          <c:w val="6.3860157480314955E-2"/>
          <c:h val="6.4466678194630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P2O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Sheet5!$B$2:$B$367</c:f>
              <c:numCache>
                <c:formatCode>0%</c:formatCode>
                <c:ptCount val="366"/>
                <c:pt idx="0">
                  <c:v>0.95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0.92</c:v>
                </c:pt>
                <c:pt idx="5">
                  <c:v>0.93</c:v>
                </c:pt>
                <c:pt idx="6">
                  <c:v>0.93</c:v>
                </c:pt>
                <c:pt idx="7">
                  <c:v>0.95</c:v>
                </c:pt>
                <c:pt idx="8">
                  <c:v>0.93</c:v>
                </c:pt>
                <c:pt idx="9">
                  <c:v>0.92</c:v>
                </c:pt>
                <c:pt idx="10">
                  <c:v>0.91</c:v>
                </c:pt>
                <c:pt idx="11">
                  <c:v>0.95</c:v>
                </c:pt>
                <c:pt idx="12">
                  <c:v>0.92</c:v>
                </c:pt>
                <c:pt idx="13">
                  <c:v>0.94</c:v>
                </c:pt>
                <c:pt idx="14">
                  <c:v>0.91</c:v>
                </c:pt>
                <c:pt idx="15">
                  <c:v>0.91</c:v>
                </c:pt>
                <c:pt idx="16">
                  <c:v>0.95</c:v>
                </c:pt>
                <c:pt idx="17">
                  <c:v>0.91</c:v>
                </c:pt>
                <c:pt idx="18">
                  <c:v>0.95</c:v>
                </c:pt>
                <c:pt idx="19">
                  <c:v>0.91</c:v>
                </c:pt>
                <c:pt idx="20">
                  <c:v>0.92</c:v>
                </c:pt>
                <c:pt idx="21">
                  <c:v>0.94</c:v>
                </c:pt>
                <c:pt idx="22">
                  <c:v>0.95</c:v>
                </c:pt>
                <c:pt idx="23">
                  <c:v>0.94</c:v>
                </c:pt>
                <c:pt idx="24">
                  <c:v>0.94</c:v>
                </c:pt>
                <c:pt idx="25">
                  <c:v>0.92</c:v>
                </c:pt>
                <c:pt idx="26">
                  <c:v>0.91</c:v>
                </c:pt>
                <c:pt idx="27">
                  <c:v>0.91</c:v>
                </c:pt>
                <c:pt idx="28">
                  <c:v>0.94</c:v>
                </c:pt>
                <c:pt idx="29">
                  <c:v>0.93</c:v>
                </c:pt>
                <c:pt idx="30">
                  <c:v>0.94</c:v>
                </c:pt>
                <c:pt idx="31">
                  <c:v>0.94</c:v>
                </c:pt>
                <c:pt idx="32">
                  <c:v>0.95</c:v>
                </c:pt>
                <c:pt idx="33">
                  <c:v>0.91</c:v>
                </c:pt>
                <c:pt idx="34">
                  <c:v>0.93</c:v>
                </c:pt>
                <c:pt idx="35">
                  <c:v>0.91</c:v>
                </c:pt>
                <c:pt idx="36">
                  <c:v>0.93</c:v>
                </c:pt>
                <c:pt idx="37">
                  <c:v>0.94</c:v>
                </c:pt>
                <c:pt idx="38">
                  <c:v>0.92</c:v>
                </c:pt>
                <c:pt idx="39">
                  <c:v>0.95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0.94</c:v>
                </c:pt>
                <c:pt idx="44">
                  <c:v>0.91</c:v>
                </c:pt>
                <c:pt idx="45">
                  <c:v>0.93</c:v>
                </c:pt>
                <c:pt idx="46">
                  <c:v>0.91</c:v>
                </c:pt>
                <c:pt idx="47">
                  <c:v>0.94</c:v>
                </c:pt>
                <c:pt idx="48">
                  <c:v>0.95</c:v>
                </c:pt>
                <c:pt idx="49">
                  <c:v>0.92</c:v>
                </c:pt>
                <c:pt idx="50">
                  <c:v>0.91</c:v>
                </c:pt>
                <c:pt idx="51">
                  <c:v>0.94</c:v>
                </c:pt>
                <c:pt idx="52">
                  <c:v>0.94</c:v>
                </c:pt>
                <c:pt idx="53">
                  <c:v>0.91</c:v>
                </c:pt>
                <c:pt idx="54">
                  <c:v>0.91</c:v>
                </c:pt>
                <c:pt idx="55">
                  <c:v>0.93</c:v>
                </c:pt>
                <c:pt idx="56">
                  <c:v>0.95</c:v>
                </c:pt>
                <c:pt idx="57">
                  <c:v>0.95</c:v>
                </c:pt>
                <c:pt idx="58">
                  <c:v>0.93</c:v>
                </c:pt>
                <c:pt idx="59">
                  <c:v>0.94</c:v>
                </c:pt>
                <c:pt idx="60">
                  <c:v>0.95</c:v>
                </c:pt>
                <c:pt idx="61">
                  <c:v>0.93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0.94</c:v>
                </c:pt>
                <c:pt idx="66">
                  <c:v>0.95</c:v>
                </c:pt>
                <c:pt idx="67">
                  <c:v>0.95</c:v>
                </c:pt>
                <c:pt idx="68">
                  <c:v>0.92</c:v>
                </c:pt>
                <c:pt idx="69">
                  <c:v>0.93</c:v>
                </c:pt>
                <c:pt idx="70">
                  <c:v>0.91</c:v>
                </c:pt>
                <c:pt idx="71">
                  <c:v>0.91</c:v>
                </c:pt>
                <c:pt idx="72">
                  <c:v>0.94</c:v>
                </c:pt>
                <c:pt idx="73">
                  <c:v>0.95</c:v>
                </c:pt>
                <c:pt idx="74">
                  <c:v>0.93</c:v>
                </c:pt>
                <c:pt idx="75">
                  <c:v>0.93</c:v>
                </c:pt>
                <c:pt idx="76">
                  <c:v>0.95</c:v>
                </c:pt>
                <c:pt idx="77">
                  <c:v>0.65</c:v>
                </c:pt>
                <c:pt idx="78">
                  <c:v>0.93</c:v>
                </c:pt>
                <c:pt idx="79">
                  <c:v>0.95</c:v>
                </c:pt>
                <c:pt idx="80">
                  <c:v>0.95</c:v>
                </c:pt>
                <c:pt idx="81">
                  <c:v>0.92</c:v>
                </c:pt>
                <c:pt idx="82">
                  <c:v>0.91</c:v>
                </c:pt>
                <c:pt idx="83">
                  <c:v>0.92</c:v>
                </c:pt>
                <c:pt idx="84">
                  <c:v>0.94</c:v>
                </c:pt>
                <c:pt idx="85">
                  <c:v>0.93</c:v>
                </c:pt>
                <c:pt idx="86">
                  <c:v>0.93</c:v>
                </c:pt>
                <c:pt idx="87">
                  <c:v>0.95</c:v>
                </c:pt>
                <c:pt idx="88">
                  <c:v>0.92</c:v>
                </c:pt>
                <c:pt idx="89">
                  <c:v>0.95</c:v>
                </c:pt>
                <c:pt idx="90">
                  <c:v>0.91</c:v>
                </c:pt>
                <c:pt idx="91">
                  <c:v>0.95</c:v>
                </c:pt>
                <c:pt idx="92">
                  <c:v>0.91</c:v>
                </c:pt>
                <c:pt idx="93">
                  <c:v>0.92</c:v>
                </c:pt>
                <c:pt idx="94">
                  <c:v>0.95</c:v>
                </c:pt>
                <c:pt idx="95">
                  <c:v>0.91</c:v>
                </c:pt>
                <c:pt idx="96">
                  <c:v>0.95</c:v>
                </c:pt>
                <c:pt idx="97">
                  <c:v>0.92</c:v>
                </c:pt>
                <c:pt idx="98">
                  <c:v>0.95</c:v>
                </c:pt>
                <c:pt idx="99">
                  <c:v>0.95</c:v>
                </c:pt>
                <c:pt idx="100">
                  <c:v>0.91</c:v>
                </c:pt>
                <c:pt idx="101">
                  <c:v>0.95</c:v>
                </c:pt>
                <c:pt idx="102">
                  <c:v>0.91</c:v>
                </c:pt>
                <c:pt idx="103">
                  <c:v>0.95</c:v>
                </c:pt>
                <c:pt idx="104">
                  <c:v>0.94</c:v>
                </c:pt>
                <c:pt idx="105">
                  <c:v>0.92</c:v>
                </c:pt>
                <c:pt idx="106">
                  <c:v>0.92</c:v>
                </c:pt>
                <c:pt idx="107">
                  <c:v>0.91</c:v>
                </c:pt>
                <c:pt idx="108">
                  <c:v>0.95</c:v>
                </c:pt>
                <c:pt idx="109">
                  <c:v>0.94</c:v>
                </c:pt>
                <c:pt idx="110">
                  <c:v>0.94</c:v>
                </c:pt>
                <c:pt idx="111">
                  <c:v>0.95</c:v>
                </c:pt>
                <c:pt idx="112">
                  <c:v>0.93</c:v>
                </c:pt>
                <c:pt idx="113">
                  <c:v>0.94</c:v>
                </c:pt>
                <c:pt idx="114">
                  <c:v>0.91</c:v>
                </c:pt>
                <c:pt idx="115">
                  <c:v>0.94</c:v>
                </c:pt>
                <c:pt idx="116">
                  <c:v>0.94</c:v>
                </c:pt>
                <c:pt idx="117">
                  <c:v>0.93</c:v>
                </c:pt>
                <c:pt idx="118">
                  <c:v>0.91</c:v>
                </c:pt>
                <c:pt idx="119">
                  <c:v>0.94</c:v>
                </c:pt>
                <c:pt idx="120">
                  <c:v>0.94</c:v>
                </c:pt>
                <c:pt idx="121">
                  <c:v>0.95</c:v>
                </c:pt>
                <c:pt idx="122">
                  <c:v>0.93</c:v>
                </c:pt>
                <c:pt idx="123">
                  <c:v>0.94</c:v>
                </c:pt>
                <c:pt idx="124">
                  <c:v>0.93</c:v>
                </c:pt>
                <c:pt idx="125">
                  <c:v>0.93</c:v>
                </c:pt>
                <c:pt idx="126">
                  <c:v>0.95</c:v>
                </c:pt>
                <c:pt idx="127">
                  <c:v>0.91</c:v>
                </c:pt>
                <c:pt idx="128">
                  <c:v>0.95</c:v>
                </c:pt>
                <c:pt idx="129">
                  <c:v>0.92</c:v>
                </c:pt>
                <c:pt idx="130">
                  <c:v>0.91</c:v>
                </c:pt>
                <c:pt idx="131">
                  <c:v>0.94</c:v>
                </c:pt>
                <c:pt idx="132">
                  <c:v>0.93</c:v>
                </c:pt>
                <c:pt idx="133">
                  <c:v>0.91</c:v>
                </c:pt>
                <c:pt idx="134">
                  <c:v>0.95</c:v>
                </c:pt>
                <c:pt idx="135">
                  <c:v>0.93</c:v>
                </c:pt>
                <c:pt idx="136">
                  <c:v>0.91</c:v>
                </c:pt>
                <c:pt idx="137">
                  <c:v>0.93</c:v>
                </c:pt>
                <c:pt idx="138">
                  <c:v>0.92</c:v>
                </c:pt>
                <c:pt idx="139">
                  <c:v>0.93</c:v>
                </c:pt>
                <c:pt idx="140">
                  <c:v>0.94</c:v>
                </c:pt>
                <c:pt idx="141">
                  <c:v>0.94</c:v>
                </c:pt>
                <c:pt idx="142">
                  <c:v>0.93</c:v>
                </c:pt>
                <c:pt idx="143">
                  <c:v>0.92</c:v>
                </c:pt>
                <c:pt idx="144">
                  <c:v>0.95</c:v>
                </c:pt>
                <c:pt idx="145">
                  <c:v>0.91</c:v>
                </c:pt>
                <c:pt idx="146">
                  <c:v>0.91</c:v>
                </c:pt>
                <c:pt idx="147">
                  <c:v>0.92</c:v>
                </c:pt>
                <c:pt idx="148">
                  <c:v>0.93</c:v>
                </c:pt>
                <c:pt idx="149">
                  <c:v>0.91</c:v>
                </c:pt>
                <c:pt idx="150">
                  <c:v>0.95</c:v>
                </c:pt>
                <c:pt idx="151">
                  <c:v>0.93</c:v>
                </c:pt>
                <c:pt idx="152">
                  <c:v>0.93</c:v>
                </c:pt>
                <c:pt idx="153">
                  <c:v>0.95</c:v>
                </c:pt>
                <c:pt idx="154">
                  <c:v>0.95</c:v>
                </c:pt>
                <c:pt idx="155">
                  <c:v>0.94</c:v>
                </c:pt>
                <c:pt idx="156">
                  <c:v>0.95</c:v>
                </c:pt>
                <c:pt idx="157">
                  <c:v>0.95</c:v>
                </c:pt>
                <c:pt idx="158">
                  <c:v>0.93</c:v>
                </c:pt>
                <c:pt idx="159">
                  <c:v>0.95</c:v>
                </c:pt>
                <c:pt idx="160">
                  <c:v>0.91</c:v>
                </c:pt>
                <c:pt idx="161">
                  <c:v>0.94</c:v>
                </c:pt>
                <c:pt idx="162">
                  <c:v>0.95</c:v>
                </c:pt>
                <c:pt idx="163">
                  <c:v>0.92</c:v>
                </c:pt>
                <c:pt idx="164">
                  <c:v>0.94</c:v>
                </c:pt>
                <c:pt idx="165">
                  <c:v>0.91</c:v>
                </c:pt>
                <c:pt idx="166">
                  <c:v>0.93</c:v>
                </c:pt>
                <c:pt idx="167">
                  <c:v>0.93</c:v>
                </c:pt>
                <c:pt idx="168">
                  <c:v>0.93</c:v>
                </c:pt>
                <c:pt idx="169">
                  <c:v>0.94</c:v>
                </c:pt>
                <c:pt idx="170">
                  <c:v>0.91</c:v>
                </c:pt>
                <c:pt idx="171">
                  <c:v>0.95</c:v>
                </c:pt>
                <c:pt idx="172">
                  <c:v>0.93</c:v>
                </c:pt>
                <c:pt idx="173">
                  <c:v>0.91</c:v>
                </c:pt>
                <c:pt idx="174">
                  <c:v>0.93</c:v>
                </c:pt>
                <c:pt idx="175">
                  <c:v>0.95</c:v>
                </c:pt>
                <c:pt idx="176">
                  <c:v>0.92</c:v>
                </c:pt>
                <c:pt idx="177">
                  <c:v>0.91</c:v>
                </c:pt>
                <c:pt idx="178">
                  <c:v>0.92</c:v>
                </c:pt>
                <c:pt idx="179">
                  <c:v>0.92</c:v>
                </c:pt>
                <c:pt idx="180">
                  <c:v>0.91</c:v>
                </c:pt>
                <c:pt idx="181">
                  <c:v>0.93</c:v>
                </c:pt>
                <c:pt idx="182">
                  <c:v>0.94</c:v>
                </c:pt>
                <c:pt idx="183">
                  <c:v>0.94</c:v>
                </c:pt>
                <c:pt idx="184">
                  <c:v>0.91</c:v>
                </c:pt>
                <c:pt idx="185">
                  <c:v>0.92</c:v>
                </c:pt>
                <c:pt idx="186">
                  <c:v>0.94</c:v>
                </c:pt>
                <c:pt idx="187">
                  <c:v>0.94</c:v>
                </c:pt>
                <c:pt idx="188">
                  <c:v>0.92</c:v>
                </c:pt>
                <c:pt idx="189">
                  <c:v>0.91</c:v>
                </c:pt>
                <c:pt idx="190">
                  <c:v>0.94</c:v>
                </c:pt>
                <c:pt idx="191">
                  <c:v>0.91</c:v>
                </c:pt>
                <c:pt idx="192">
                  <c:v>0.95</c:v>
                </c:pt>
                <c:pt idx="193">
                  <c:v>0.91</c:v>
                </c:pt>
                <c:pt idx="194">
                  <c:v>0.92</c:v>
                </c:pt>
                <c:pt idx="195">
                  <c:v>0.94</c:v>
                </c:pt>
                <c:pt idx="196">
                  <c:v>0.95</c:v>
                </c:pt>
                <c:pt idx="197">
                  <c:v>0.93</c:v>
                </c:pt>
                <c:pt idx="198">
                  <c:v>0.94</c:v>
                </c:pt>
                <c:pt idx="199">
                  <c:v>0.94</c:v>
                </c:pt>
                <c:pt idx="200">
                  <c:v>0.95</c:v>
                </c:pt>
                <c:pt idx="201">
                  <c:v>0.93</c:v>
                </c:pt>
                <c:pt idx="202">
                  <c:v>0.94</c:v>
                </c:pt>
                <c:pt idx="203">
                  <c:v>0.93</c:v>
                </c:pt>
                <c:pt idx="204">
                  <c:v>0.93</c:v>
                </c:pt>
                <c:pt idx="205">
                  <c:v>0.94</c:v>
                </c:pt>
                <c:pt idx="206">
                  <c:v>0.91</c:v>
                </c:pt>
                <c:pt idx="207">
                  <c:v>0.95</c:v>
                </c:pt>
                <c:pt idx="208">
                  <c:v>0.91</c:v>
                </c:pt>
                <c:pt idx="209">
                  <c:v>0.92</c:v>
                </c:pt>
                <c:pt idx="210">
                  <c:v>0.92</c:v>
                </c:pt>
                <c:pt idx="211">
                  <c:v>0.95</c:v>
                </c:pt>
                <c:pt idx="212">
                  <c:v>0.94</c:v>
                </c:pt>
                <c:pt idx="213">
                  <c:v>0.93</c:v>
                </c:pt>
                <c:pt idx="214">
                  <c:v>0.92</c:v>
                </c:pt>
                <c:pt idx="215">
                  <c:v>0.95</c:v>
                </c:pt>
                <c:pt idx="216">
                  <c:v>0.92</c:v>
                </c:pt>
                <c:pt idx="217">
                  <c:v>0.95</c:v>
                </c:pt>
                <c:pt idx="218">
                  <c:v>0.91</c:v>
                </c:pt>
                <c:pt idx="219">
                  <c:v>0.92</c:v>
                </c:pt>
                <c:pt idx="220">
                  <c:v>0.93</c:v>
                </c:pt>
                <c:pt idx="221">
                  <c:v>0.93</c:v>
                </c:pt>
                <c:pt idx="222">
                  <c:v>0.95</c:v>
                </c:pt>
                <c:pt idx="223">
                  <c:v>0.91</c:v>
                </c:pt>
                <c:pt idx="224">
                  <c:v>0.93</c:v>
                </c:pt>
                <c:pt idx="225">
                  <c:v>0.91</c:v>
                </c:pt>
                <c:pt idx="226">
                  <c:v>0.92</c:v>
                </c:pt>
                <c:pt idx="227">
                  <c:v>0.95</c:v>
                </c:pt>
                <c:pt idx="228">
                  <c:v>0.94</c:v>
                </c:pt>
                <c:pt idx="229">
                  <c:v>0.94</c:v>
                </c:pt>
                <c:pt idx="230">
                  <c:v>0.93</c:v>
                </c:pt>
                <c:pt idx="231">
                  <c:v>0.92</c:v>
                </c:pt>
                <c:pt idx="232">
                  <c:v>0.93</c:v>
                </c:pt>
                <c:pt idx="233">
                  <c:v>0.95</c:v>
                </c:pt>
                <c:pt idx="234">
                  <c:v>0.93</c:v>
                </c:pt>
                <c:pt idx="235">
                  <c:v>0.94</c:v>
                </c:pt>
                <c:pt idx="236">
                  <c:v>0.95</c:v>
                </c:pt>
                <c:pt idx="237">
                  <c:v>0.94</c:v>
                </c:pt>
                <c:pt idx="238">
                  <c:v>0.94</c:v>
                </c:pt>
                <c:pt idx="239">
                  <c:v>0.95</c:v>
                </c:pt>
                <c:pt idx="240">
                  <c:v>0.92</c:v>
                </c:pt>
                <c:pt idx="241">
                  <c:v>0.91</c:v>
                </c:pt>
                <c:pt idx="242">
                  <c:v>0.95</c:v>
                </c:pt>
                <c:pt idx="243">
                  <c:v>0.94</c:v>
                </c:pt>
                <c:pt idx="244">
                  <c:v>0.92</c:v>
                </c:pt>
                <c:pt idx="245">
                  <c:v>0.95</c:v>
                </c:pt>
                <c:pt idx="246">
                  <c:v>0.93</c:v>
                </c:pt>
                <c:pt idx="247">
                  <c:v>0.93</c:v>
                </c:pt>
                <c:pt idx="248">
                  <c:v>0.92</c:v>
                </c:pt>
                <c:pt idx="249">
                  <c:v>0.95</c:v>
                </c:pt>
                <c:pt idx="250">
                  <c:v>0.91</c:v>
                </c:pt>
                <c:pt idx="251">
                  <c:v>0.94</c:v>
                </c:pt>
                <c:pt idx="252">
                  <c:v>0.91</c:v>
                </c:pt>
                <c:pt idx="253">
                  <c:v>0.94</c:v>
                </c:pt>
                <c:pt idx="254">
                  <c:v>0.91</c:v>
                </c:pt>
                <c:pt idx="255">
                  <c:v>0.92</c:v>
                </c:pt>
                <c:pt idx="256">
                  <c:v>0.93</c:v>
                </c:pt>
                <c:pt idx="257">
                  <c:v>0.94</c:v>
                </c:pt>
                <c:pt idx="258">
                  <c:v>0.95</c:v>
                </c:pt>
                <c:pt idx="259">
                  <c:v>0.94</c:v>
                </c:pt>
                <c:pt idx="260">
                  <c:v>0.93</c:v>
                </c:pt>
                <c:pt idx="261">
                  <c:v>0.95</c:v>
                </c:pt>
                <c:pt idx="262">
                  <c:v>0.93</c:v>
                </c:pt>
                <c:pt idx="263">
                  <c:v>0.91</c:v>
                </c:pt>
                <c:pt idx="264">
                  <c:v>0.95</c:v>
                </c:pt>
                <c:pt idx="265">
                  <c:v>0.91</c:v>
                </c:pt>
                <c:pt idx="266">
                  <c:v>0.95</c:v>
                </c:pt>
                <c:pt idx="267">
                  <c:v>0.91</c:v>
                </c:pt>
                <c:pt idx="268">
                  <c:v>0.91</c:v>
                </c:pt>
                <c:pt idx="269">
                  <c:v>0.92</c:v>
                </c:pt>
                <c:pt idx="270">
                  <c:v>0.94</c:v>
                </c:pt>
                <c:pt idx="271">
                  <c:v>0.91</c:v>
                </c:pt>
                <c:pt idx="272">
                  <c:v>0.91</c:v>
                </c:pt>
                <c:pt idx="273">
                  <c:v>0.92</c:v>
                </c:pt>
                <c:pt idx="274">
                  <c:v>0.94</c:v>
                </c:pt>
                <c:pt idx="275">
                  <c:v>0.93</c:v>
                </c:pt>
                <c:pt idx="276">
                  <c:v>0.94</c:v>
                </c:pt>
                <c:pt idx="277">
                  <c:v>0.95</c:v>
                </c:pt>
                <c:pt idx="278">
                  <c:v>0.94</c:v>
                </c:pt>
                <c:pt idx="279">
                  <c:v>0.91</c:v>
                </c:pt>
                <c:pt idx="280">
                  <c:v>0.95</c:v>
                </c:pt>
                <c:pt idx="281">
                  <c:v>0.91</c:v>
                </c:pt>
                <c:pt idx="282">
                  <c:v>0.93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0.93</c:v>
                </c:pt>
                <c:pt idx="287">
                  <c:v>0.91</c:v>
                </c:pt>
                <c:pt idx="288">
                  <c:v>0.95</c:v>
                </c:pt>
                <c:pt idx="289">
                  <c:v>0.92</c:v>
                </c:pt>
                <c:pt idx="290">
                  <c:v>0.94</c:v>
                </c:pt>
                <c:pt idx="291">
                  <c:v>0.92</c:v>
                </c:pt>
                <c:pt idx="292">
                  <c:v>0.94</c:v>
                </c:pt>
                <c:pt idx="293">
                  <c:v>0.92</c:v>
                </c:pt>
                <c:pt idx="294">
                  <c:v>0.94</c:v>
                </c:pt>
                <c:pt idx="295">
                  <c:v>0.95</c:v>
                </c:pt>
                <c:pt idx="296">
                  <c:v>0.91</c:v>
                </c:pt>
                <c:pt idx="297">
                  <c:v>0.93</c:v>
                </c:pt>
                <c:pt idx="298">
                  <c:v>0.92</c:v>
                </c:pt>
                <c:pt idx="299">
                  <c:v>0.95</c:v>
                </c:pt>
                <c:pt idx="300">
                  <c:v>0.94</c:v>
                </c:pt>
                <c:pt idx="301">
                  <c:v>0.93</c:v>
                </c:pt>
                <c:pt idx="302">
                  <c:v>0.91</c:v>
                </c:pt>
                <c:pt idx="303">
                  <c:v>0.95</c:v>
                </c:pt>
                <c:pt idx="304">
                  <c:v>0.91</c:v>
                </c:pt>
                <c:pt idx="305">
                  <c:v>0.91</c:v>
                </c:pt>
                <c:pt idx="306">
                  <c:v>0.94</c:v>
                </c:pt>
                <c:pt idx="307">
                  <c:v>0.92</c:v>
                </c:pt>
                <c:pt idx="308">
                  <c:v>0.91</c:v>
                </c:pt>
                <c:pt idx="309">
                  <c:v>0.94</c:v>
                </c:pt>
                <c:pt idx="310">
                  <c:v>0.93</c:v>
                </c:pt>
                <c:pt idx="311">
                  <c:v>0.94</c:v>
                </c:pt>
                <c:pt idx="312">
                  <c:v>0.93</c:v>
                </c:pt>
                <c:pt idx="313">
                  <c:v>0.92</c:v>
                </c:pt>
                <c:pt idx="314">
                  <c:v>0.94</c:v>
                </c:pt>
                <c:pt idx="315">
                  <c:v>0.93</c:v>
                </c:pt>
                <c:pt idx="316">
                  <c:v>0.95</c:v>
                </c:pt>
                <c:pt idx="317">
                  <c:v>0.92</c:v>
                </c:pt>
                <c:pt idx="318">
                  <c:v>0.91</c:v>
                </c:pt>
                <c:pt idx="319">
                  <c:v>0.92</c:v>
                </c:pt>
                <c:pt idx="320">
                  <c:v>0.95</c:v>
                </c:pt>
                <c:pt idx="321">
                  <c:v>0.94</c:v>
                </c:pt>
                <c:pt idx="322">
                  <c:v>0.92</c:v>
                </c:pt>
                <c:pt idx="323">
                  <c:v>0.92</c:v>
                </c:pt>
                <c:pt idx="324">
                  <c:v>0.92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0.94</c:v>
                </c:pt>
                <c:pt idx="329">
                  <c:v>0.95</c:v>
                </c:pt>
                <c:pt idx="330">
                  <c:v>0.91</c:v>
                </c:pt>
                <c:pt idx="331">
                  <c:v>0.94</c:v>
                </c:pt>
                <c:pt idx="332">
                  <c:v>0.94</c:v>
                </c:pt>
                <c:pt idx="333">
                  <c:v>0.93</c:v>
                </c:pt>
                <c:pt idx="334">
                  <c:v>0.92</c:v>
                </c:pt>
                <c:pt idx="335">
                  <c:v>0.91</c:v>
                </c:pt>
                <c:pt idx="336">
                  <c:v>0.94</c:v>
                </c:pt>
                <c:pt idx="337">
                  <c:v>0.92</c:v>
                </c:pt>
                <c:pt idx="338">
                  <c:v>0.91</c:v>
                </c:pt>
                <c:pt idx="339">
                  <c:v>0.91</c:v>
                </c:pt>
                <c:pt idx="340">
                  <c:v>0.95</c:v>
                </c:pt>
                <c:pt idx="341">
                  <c:v>0.93</c:v>
                </c:pt>
                <c:pt idx="342">
                  <c:v>0.92</c:v>
                </c:pt>
                <c:pt idx="343">
                  <c:v>0.94</c:v>
                </c:pt>
                <c:pt idx="344">
                  <c:v>0.94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0.91</c:v>
                </c:pt>
                <c:pt idx="349">
                  <c:v>0.95</c:v>
                </c:pt>
                <c:pt idx="350">
                  <c:v>0.92</c:v>
                </c:pt>
                <c:pt idx="351">
                  <c:v>0.93</c:v>
                </c:pt>
                <c:pt idx="352">
                  <c:v>0.92</c:v>
                </c:pt>
                <c:pt idx="353">
                  <c:v>0.95</c:v>
                </c:pt>
                <c:pt idx="354">
                  <c:v>0.91</c:v>
                </c:pt>
                <c:pt idx="355">
                  <c:v>0.92</c:v>
                </c:pt>
                <c:pt idx="356">
                  <c:v>0.92</c:v>
                </c:pt>
                <c:pt idx="357">
                  <c:v>0.93</c:v>
                </c:pt>
                <c:pt idx="358">
                  <c:v>0.93</c:v>
                </c:pt>
                <c:pt idx="359">
                  <c:v>0.95</c:v>
                </c:pt>
                <c:pt idx="360">
                  <c:v>0.91</c:v>
                </c:pt>
                <c:pt idx="361">
                  <c:v>0.91</c:v>
                </c:pt>
                <c:pt idx="362">
                  <c:v>0.94</c:v>
                </c:pt>
                <c:pt idx="363">
                  <c:v>0.95</c:v>
                </c:pt>
                <c:pt idx="364">
                  <c:v>0.91</c:v>
                </c:pt>
                <c:pt idx="365">
                  <c:v>0.93</c:v>
                </c:pt>
              </c:numCache>
            </c:numRef>
          </c:xVal>
          <c:yVal>
            <c:numRef>
              <c:f>Sheet5!$C$2:$C$367</c:f>
              <c:numCache>
                <c:formatCode>0%</c:formatCode>
                <c:ptCount val="366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39040"/>
        <c:axId val="251261312"/>
      </c:scatterChart>
      <c:valAx>
        <c:axId val="251239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51261312"/>
        <c:crosses val="autoZero"/>
        <c:crossBetween val="midCat"/>
      </c:valAx>
      <c:valAx>
        <c:axId val="251261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123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C2P &amp; Average Delivery Charges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415507436570428"/>
          <c:y val="0.17754244327054056"/>
          <c:w val="0.8012060367454068"/>
          <c:h val="0.58707963719724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C2P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Sheet5!$F$2:$F$367</c:f>
              <c:numCache>
                <c:formatCode>General</c:formatCode>
                <c:ptCount val="366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30</c:v>
                </c:pt>
                <c:pt idx="7">
                  <c:v>25</c:v>
                </c:pt>
                <c:pt idx="8">
                  <c:v>30</c:v>
                </c:pt>
                <c:pt idx="9">
                  <c:v>27</c:v>
                </c:pt>
                <c:pt idx="10">
                  <c:v>26</c:v>
                </c:pt>
                <c:pt idx="11">
                  <c:v>30</c:v>
                </c:pt>
                <c:pt idx="12">
                  <c:v>28</c:v>
                </c:pt>
                <c:pt idx="13">
                  <c:v>27</c:v>
                </c:pt>
                <c:pt idx="14">
                  <c:v>29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25</c:v>
                </c:pt>
                <c:pt idx="23">
                  <c:v>30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26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28</c:v>
                </c:pt>
                <c:pt idx="32">
                  <c:v>27</c:v>
                </c:pt>
                <c:pt idx="33">
                  <c:v>30</c:v>
                </c:pt>
                <c:pt idx="34">
                  <c:v>26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30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30</c:v>
                </c:pt>
                <c:pt idx="48">
                  <c:v>27</c:v>
                </c:pt>
                <c:pt idx="49">
                  <c:v>29</c:v>
                </c:pt>
                <c:pt idx="50">
                  <c:v>25</c:v>
                </c:pt>
                <c:pt idx="51">
                  <c:v>26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26</c:v>
                </c:pt>
                <c:pt idx="56">
                  <c:v>28</c:v>
                </c:pt>
                <c:pt idx="57">
                  <c:v>30</c:v>
                </c:pt>
                <c:pt idx="58">
                  <c:v>25</c:v>
                </c:pt>
                <c:pt idx="59">
                  <c:v>28</c:v>
                </c:pt>
                <c:pt idx="60">
                  <c:v>56</c:v>
                </c:pt>
                <c:pt idx="61">
                  <c:v>29</c:v>
                </c:pt>
                <c:pt idx="62">
                  <c:v>29</c:v>
                </c:pt>
                <c:pt idx="63">
                  <c:v>27</c:v>
                </c:pt>
                <c:pt idx="64">
                  <c:v>27</c:v>
                </c:pt>
                <c:pt idx="65">
                  <c:v>29</c:v>
                </c:pt>
                <c:pt idx="66">
                  <c:v>26</c:v>
                </c:pt>
                <c:pt idx="67">
                  <c:v>28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25</c:v>
                </c:pt>
                <c:pt idx="78">
                  <c:v>29</c:v>
                </c:pt>
                <c:pt idx="79">
                  <c:v>28</c:v>
                </c:pt>
                <c:pt idx="80">
                  <c:v>27</c:v>
                </c:pt>
                <c:pt idx="81">
                  <c:v>30</c:v>
                </c:pt>
                <c:pt idx="82">
                  <c:v>26</c:v>
                </c:pt>
                <c:pt idx="83">
                  <c:v>27</c:v>
                </c:pt>
                <c:pt idx="84">
                  <c:v>25</c:v>
                </c:pt>
                <c:pt idx="85">
                  <c:v>28</c:v>
                </c:pt>
                <c:pt idx="86">
                  <c:v>30</c:v>
                </c:pt>
                <c:pt idx="87">
                  <c:v>25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25</c:v>
                </c:pt>
                <c:pt idx="92">
                  <c:v>28</c:v>
                </c:pt>
                <c:pt idx="93">
                  <c:v>29</c:v>
                </c:pt>
                <c:pt idx="94">
                  <c:v>28</c:v>
                </c:pt>
                <c:pt idx="95">
                  <c:v>25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28</c:v>
                </c:pt>
                <c:pt idx="102">
                  <c:v>25</c:v>
                </c:pt>
                <c:pt idx="103">
                  <c:v>29</c:v>
                </c:pt>
                <c:pt idx="104">
                  <c:v>26</c:v>
                </c:pt>
                <c:pt idx="105">
                  <c:v>25</c:v>
                </c:pt>
                <c:pt idx="106">
                  <c:v>30</c:v>
                </c:pt>
                <c:pt idx="107">
                  <c:v>28</c:v>
                </c:pt>
                <c:pt idx="108">
                  <c:v>27</c:v>
                </c:pt>
                <c:pt idx="109">
                  <c:v>29</c:v>
                </c:pt>
                <c:pt idx="110">
                  <c:v>25</c:v>
                </c:pt>
                <c:pt idx="111">
                  <c:v>26</c:v>
                </c:pt>
                <c:pt idx="112">
                  <c:v>27</c:v>
                </c:pt>
                <c:pt idx="113">
                  <c:v>25</c:v>
                </c:pt>
                <c:pt idx="114">
                  <c:v>28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30</c:v>
                </c:pt>
                <c:pt idx="122">
                  <c:v>27</c:v>
                </c:pt>
                <c:pt idx="123">
                  <c:v>30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26</c:v>
                </c:pt>
                <c:pt idx="129">
                  <c:v>25</c:v>
                </c:pt>
                <c:pt idx="130">
                  <c:v>28</c:v>
                </c:pt>
                <c:pt idx="131">
                  <c:v>27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26</c:v>
                </c:pt>
                <c:pt idx="136">
                  <c:v>25</c:v>
                </c:pt>
                <c:pt idx="137">
                  <c:v>26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30</c:v>
                </c:pt>
                <c:pt idx="145">
                  <c:v>30</c:v>
                </c:pt>
                <c:pt idx="146">
                  <c:v>29</c:v>
                </c:pt>
                <c:pt idx="147">
                  <c:v>25</c:v>
                </c:pt>
                <c:pt idx="148">
                  <c:v>28</c:v>
                </c:pt>
                <c:pt idx="149">
                  <c:v>27</c:v>
                </c:pt>
                <c:pt idx="150">
                  <c:v>30</c:v>
                </c:pt>
                <c:pt idx="151">
                  <c:v>26</c:v>
                </c:pt>
                <c:pt idx="152">
                  <c:v>29</c:v>
                </c:pt>
                <c:pt idx="153">
                  <c:v>29</c:v>
                </c:pt>
                <c:pt idx="154">
                  <c:v>25</c:v>
                </c:pt>
                <c:pt idx="155">
                  <c:v>30</c:v>
                </c:pt>
                <c:pt idx="156">
                  <c:v>30</c:v>
                </c:pt>
                <c:pt idx="157">
                  <c:v>25</c:v>
                </c:pt>
                <c:pt idx="158">
                  <c:v>29</c:v>
                </c:pt>
                <c:pt idx="159">
                  <c:v>26</c:v>
                </c:pt>
                <c:pt idx="160">
                  <c:v>30</c:v>
                </c:pt>
                <c:pt idx="161">
                  <c:v>26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27</c:v>
                </c:pt>
                <c:pt idx="166">
                  <c:v>27</c:v>
                </c:pt>
                <c:pt idx="167">
                  <c:v>26</c:v>
                </c:pt>
                <c:pt idx="168">
                  <c:v>25</c:v>
                </c:pt>
                <c:pt idx="169">
                  <c:v>27</c:v>
                </c:pt>
                <c:pt idx="170">
                  <c:v>25</c:v>
                </c:pt>
                <c:pt idx="171">
                  <c:v>30</c:v>
                </c:pt>
                <c:pt idx="172">
                  <c:v>26</c:v>
                </c:pt>
                <c:pt idx="173">
                  <c:v>27</c:v>
                </c:pt>
                <c:pt idx="174">
                  <c:v>30</c:v>
                </c:pt>
                <c:pt idx="175">
                  <c:v>28</c:v>
                </c:pt>
                <c:pt idx="176">
                  <c:v>30</c:v>
                </c:pt>
                <c:pt idx="177">
                  <c:v>30</c:v>
                </c:pt>
                <c:pt idx="178">
                  <c:v>25</c:v>
                </c:pt>
                <c:pt idx="179">
                  <c:v>29</c:v>
                </c:pt>
                <c:pt idx="180">
                  <c:v>29</c:v>
                </c:pt>
                <c:pt idx="181">
                  <c:v>26</c:v>
                </c:pt>
                <c:pt idx="182">
                  <c:v>25</c:v>
                </c:pt>
                <c:pt idx="183">
                  <c:v>30</c:v>
                </c:pt>
                <c:pt idx="184">
                  <c:v>26</c:v>
                </c:pt>
                <c:pt idx="185">
                  <c:v>27</c:v>
                </c:pt>
                <c:pt idx="186">
                  <c:v>26</c:v>
                </c:pt>
                <c:pt idx="187">
                  <c:v>28</c:v>
                </c:pt>
                <c:pt idx="188">
                  <c:v>28</c:v>
                </c:pt>
                <c:pt idx="189">
                  <c:v>27</c:v>
                </c:pt>
                <c:pt idx="190">
                  <c:v>29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26</c:v>
                </c:pt>
                <c:pt idx="195">
                  <c:v>27</c:v>
                </c:pt>
                <c:pt idx="196">
                  <c:v>30</c:v>
                </c:pt>
                <c:pt idx="197">
                  <c:v>29</c:v>
                </c:pt>
                <c:pt idx="198">
                  <c:v>29</c:v>
                </c:pt>
                <c:pt idx="199">
                  <c:v>30</c:v>
                </c:pt>
                <c:pt idx="200">
                  <c:v>30</c:v>
                </c:pt>
                <c:pt idx="201">
                  <c:v>28</c:v>
                </c:pt>
                <c:pt idx="202">
                  <c:v>28</c:v>
                </c:pt>
                <c:pt idx="203">
                  <c:v>25</c:v>
                </c:pt>
                <c:pt idx="204">
                  <c:v>29</c:v>
                </c:pt>
                <c:pt idx="205">
                  <c:v>27</c:v>
                </c:pt>
                <c:pt idx="206">
                  <c:v>25</c:v>
                </c:pt>
                <c:pt idx="207">
                  <c:v>29</c:v>
                </c:pt>
                <c:pt idx="208">
                  <c:v>26</c:v>
                </c:pt>
                <c:pt idx="209">
                  <c:v>25</c:v>
                </c:pt>
                <c:pt idx="210">
                  <c:v>29</c:v>
                </c:pt>
                <c:pt idx="211">
                  <c:v>29</c:v>
                </c:pt>
                <c:pt idx="212">
                  <c:v>25</c:v>
                </c:pt>
                <c:pt idx="213">
                  <c:v>26</c:v>
                </c:pt>
                <c:pt idx="214">
                  <c:v>27</c:v>
                </c:pt>
                <c:pt idx="215">
                  <c:v>30</c:v>
                </c:pt>
                <c:pt idx="216">
                  <c:v>25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30</c:v>
                </c:pt>
                <c:pt idx="221">
                  <c:v>27</c:v>
                </c:pt>
                <c:pt idx="222">
                  <c:v>27</c:v>
                </c:pt>
                <c:pt idx="223">
                  <c:v>30</c:v>
                </c:pt>
                <c:pt idx="224">
                  <c:v>25</c:v>
                </c:pt>
                <c:pt idx="225">
                  <c:v>25</c:v>
                </c:pt>
                <c:pt idx="226">
                  <c:v>28</c:v>
                </c:pt>
                <c:pt idx="227">
                  <c:v>29</c:v>
                </c:pt>
                <c:pt idx="228">
                  <c:v>29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28</c:v>
                </c:pt>
                <c:pt idx="233">
                  <c:v>29</c:v>
                </c:pt>
                <c:pt idx="234">
                  <c:v>27</c:v>
                </c:pt>
                <c:pt idx="235">
                  <c:v>29</c:v>
                </c:pt>
                <c:pt idx="236">
                  <c:v>27</c:v>
                </c:pt>
                <c:pt idx="237">
                  <c:v>30</c:v>
                </c:pt>
                <c:pt idx="238">
                  <c:v>29</c:v>
                </c:pt>
                <c:pt idx="239">
                  <c:v>28</c:v>
                </c:pt>
                <c:pt idx="240">
                  <c:v>29</c:v>
                </c:pt>
                <c:pt idx="241">
                  <c:v>27</c:v>
                </c:pt>
                <c:pt idx="242">
                  <c:v>26</c:v>
                </c:pt>
                <c:pt idx="243">
                  <c:v>29</c:v>
                </c:pt>
                <c:pt idx="244">
                  <c:v>28</c:v>
                </c:pt>
                <c:pt idx="245">
                  <c:v>30</c:v>
                </c:pt>
                <c:pt idx="246">
                  <c:v>26</c:v>
                </c:pt>
                <c:pt idx="247">
                  <c:v>26</c:v>
                </c:pt>
                <c:pt idx="248">
                  <c:v>30</c:v>
                </c:pt>
                <c:pt idx="249">
                  <c:v>26</c:v>
                </c:pt>
                <c:pt idx="250">
                  <c:v>30</c:v>
                </c:pt>
                <c:pt idx="251">
                  <c:v>26</c:v>
                </c:pt>
                <c:pt idx="252">
                  <c:v>27</c:v>
                </c:pt>
                <c:pt idx="253">
                  <c:v>26</c:v>
                </c:pt>
                <c:pt idx="254">
                  <c:v>25</c:v>
                </c:pt>
                <c:pt idx="255">
                  <c:v>29</c:v>
                </c:pt>
                <c:pt idx="256">
                  <c:v>30</c:v>
                </c:pt>
                <c:pt idx="257">
                  <c:v>29</c:v>
                </c:pt>
                <c:pt idx="258">
                  <c:v>25</c:v>
                </c:pt>
                <c:pt idx="259">
                  <c:v>29</c:v>
                </c:pt>
                <c:pt idx="260">
                  <c:v>28</c:v>
                </c:pt>
                <c:pt idx="261">
                  <c:v>30</c:v>
                </c:pt>
                <c:pt idx="262">
                  <c:v>27</c:v>
                </c:pt>
                <c:pt idx="263">
                  <c:v>25</c:v>
                </c:pt>
                <c:pt idx="264">
                  <c:v>25</c:v>
                </c:pt>
                <c:pt idx="265">
                  <c:v>27</c:v>
                </c:pt>
                <c:pt idx="266">
                  <c:v>30</c:v>
                </c:pt>
                <c:pt idx="267">
                  <c:v>28</c:v>
                </c:pt>
                <c:pt idx="268">
                  <c:v>28</c:v>
                </c:pt>
                <c:pt idx="269">
                  <c:v>29</c:v>
                </c:pt>
                <c:pt idx="270">
                  <c:v>30</c:v>
                </c:pt>
                <c:pt idx="271">
                  <c:v>28</c:v>
                </c:pt>
                <c:pt idx="272">
                  <c:v>28</c:v>
                </c:pt>
                <c:pt idx="273">
                  <c:v>25</c:v>
                </c:pt>
                <c:pt idx="274">
                  <c:v>26</c:v>
                </c:pt>
                <c:pt idx="275">
                  <c:v>28</c:v>
                </c:pt>
                <c:pt idx="276">
                  <c:v>29</c:v>
                </c:pt>
                <c:pt idx="277">
                  <c:v>29</c:v>
                </c:pt>
                <c:pt idx="278">
                  <c:v>30</c:v>
                </c:pt>
                <c:pt idx="279">
                  <c:v>26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25</c:v>
                </c:pt>
                <c:pt idx="284">
                  <c:v>27</c:v>
                </c:pt>
                <c:pt idx="285">
                  <c:v>27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27</c:v>
                </c:pt>
                <c:pt idx="290">
                  <c:v>30</c:v>
                </c:pt>
                <c:pt idx="291">
                  <c:v>27</c:v>
                </c:pt>
                <c:pt idx="292">
                  <c:v>25</c:v>
                </c:pt>
                <c:pt idx="293">
                  <c:v>30</c:v>
                </c:pt>
                <c:pt idx="294">
                  <c:v>29</c:v>
                </c:pt>
                <c:pt idx="295">
                  <c:v>30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27</c:v>
                </c:pt>
                <c:pt idx="300">
                  <c:v>28</c:v>
                </c:pt>
                <c:pt idx="301">
                  <c:v>26</c:v>
                </c:pt>
                <c:pt idx="302">
                  <c:v>30</c:v>
                </c:pt>
                <c:pt idx="303">
                  <c:v>29</c:v>
                </c:pt>
                <c:pt idx="304">
                  <c:v>26</c:v>
                </c:pt>
                <c:pt idx="305">
                  <c:v>30</c:v>
                </c:pt>
                <c:pt idx="306">
                  <c:v>26</c:v>
                </c:pt>
                <c:pt idx="307">
                  <c:v>27</c:v>
                </c:pt>
                <c:pt idx="308">
                  <c:v>25</c:v>
                </c:pt>
                <c:pt idx="309">
                  <c:v>25</c:v>
                </c:pt>
                <c:pt idx="310">
                  <c:v>30</c:v>
                </c:pt>
                <c:pt idx="311">
                  <c:v>26</c:v>
                </c:pt>
                <c:pt idx="312">
                  <c:v>27</c:v>
                </c:pt>
                <c:pt idx="313">
                  <c:v>30</c:v>
                </c:pt>
                <c:pt idx="314">
                  <c:v>25</c:v>
                </c:pt>
                <c:pt idx="315">
                  <c:v>30</c:v>
                </c:pt>
                <c:pt idx="316">
                  <c:v>25</c:v>
                </c:pt>
                <c:pt idx="317">
                  <c:v>25</c:v>
                </c:pt>
                <c:pt idx="318">
                  <c:v>27</c:v>
                </c:pt>
                <c:pt idx="319">
                  <c:v>30</c:v>
                </c:pt>
                <c:pt idx="320">
                  <c:v>27</c:v>
                </c:pt>
                <c:pt idx="321">
                  <c:v>26</c:v>
                </c:pt>
                <c:pt idx="322">
                  <c:v>27</c:v>
                </c:pt>
                <c:pt idx="323">
                  <c:v>29</c:v>
                </c:pt>
                <c:pt idx="324">
                  <c:v>27</c:v>
                </c:pt>
                <c:pt idx="325">
                  <c:v>25</c:v>
                </c:pt>
                <c:pt idx="326">
                  <c:v>28</c:v>
                </c:pt>
                <c:pt idx="327">
                  <c:v>27</c:v>
                </c:pt>
                <c:pt idx="328">
                  <c:v>26</c:v>
                </c:pt>
                <c:pt idx="329">
                  <c:v>25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29</c:v>
                </c:pt>
                <c:pt idx="334">
                  <c:v>27</c:v>
                </c:pt>
                <c:pt idx="335">
                  <c:v>26</c:v>
                </c:pt>
                <c:pt idx="336">
                  <c:v>30</c:v>
                </c:pt>
                <c:pt idx="337">
                  <c:v>28</c:v>
                </c:pt>
                <c:pt idx="338">
                  <c:v>30</c:v>
                </c:pt>
                <c:pt idx="339">
                  <c:v>26</c:v>
                </c:pt>
                <c:pt idx="340">
                  <c:v>30</c:v>
                </c:pt>
                <c:pt idx="341">
                  <c:v>25</c:v>
                </c:pt>
                <c:pt idx="342">
                  <c:v>25</c:v>
                </c:pt>
                <c:pt idx="343">
                  <c:v>29</c:v>
                </c:pt>
                <c:pt idx="344">
                  <c:v>27</c:v>
                </c:pt>
                <c:pt idx="345">
                  <c:v>27</c:v>
                </c:pt>
                <c:pt idx="346">
                  <c:v>25</c:v>
                </c:pt>
                <c:pt idx="347">
                  <c:v>26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30</c:v>
                </c:pt>
                <c:pt idx="353">
                  <c:v>27</c:v>
                </c:pt>
                <c:pt idx="354">
                  <c:v>29</c:v>
                </c:pt>
                <c:pt idx="355">
                  <c:v>25</c:v>
                </c:pt>
                <c:pt idx="356">
                  <c:v>29</c:v>
                </c:pt>
                <c:pt idx="357">
                  <c:v>26</c:v>
                </c:pt>
                <c:pt idx="358">
                  <c:v>27</c:v>
                </c:pt>
                <c:pt idx="359">
                  <c:v>29</c:v>
                </c:pt>
                <c:pt idx="360">
                  <c:v>27</c:v>
                </c:pt>
                <c:pt idx="361">
                  <c:v>27</c:v>
                </c:pt>
                <c:pt idx="362">
                  <c:v>25</c:v>
                </c:pt>
                <c:pt idx="363">
                  <c:v>26</c:v>
                </c:pt>
                <c:pt idx="364">
                  <c:v>26</c:v>
                </c:pt>
                <c:pt idx="365">
                  <c:v>28</c:v>
                </c:pt>
              </c:numCache>
            </c:numRef>
          </c:xVal>
          <c:yVal>
            <c:numRef>
              <c:f>Sheet5!$G$2:$G$367</c:f>
              <c:numCache>
                <c:formatCode>0%</c:formatCode>
                <c:ptCount val="366"/>
                <c:pt idx="0">
                  <c:v>0.71539994544924068</c:v>
                </c:pt>
                <c:pt idx="1">
                  <c:v>0.72270017812440712</c:v>
                </c:pt>
                <c:pt idx="2">
                  <c:v>0.70079991206463255</c:v>
                </c:pt>
                <c:pt idx="3">
                  <c:v>0.69350008662151352</c:v>
                </c:pt>
                <c:pt idx="4">
                  <c:v>0.714000028724882</c:v>
                </c:pt>
                <c:pt idx="5">
                  <c:v>0.67999984076755349</c:v>
                </c:pt>
                <c:pt idx="6">
                  <c:v>0.69350016252719204</c:v>
                </c:pt>
                <c:pt idx="7">
                  <c:v>0.75919976334458916</c:v>
                </c:pt>
                <c:pt idx="8">
                  <c:v>0.74459975122627076</c:v>
                </c:pt>
                <c:pt idx="9">
                  <c:v>0.71540014917357275</c:v>
                </c:pt>
                <c:pt idx="10">
                  <c:v>0.71539976215078083</c:v>
                </c:pt>
                <c:pt idx="11">
                  <c:v>0.69360001560813178</c:v>
                </c:pt>
                <c:pt idx="12">
                  <c:v>0.66640007682634494</c:v>
                </c:pt>
                <c:pt idx="13">
                  <c:v>0.69349963440121443</c:v>
                </c:pt>
                <c:pt idx="14">
                  <c:v>0.72270007928101565</c:v>
                </c:pt>
                <c:pt idx="15">
                  <c:v>0.72999971908484862</c:v>
                </c:pt>
                <c:pt idx="16">
                  <c:v>0.70810011047156052</c:v>
                </c:pt>
                <c:pt idx="17">
                  <c:v>0.69350013314267633</c:v>
                </c:pt>
                <c:pt idx="18">
                  <c:v>0.7071998009988063</c:v>
                </c:pt>
                <c:pt idx="19">
                  <c:v>0.70719987756351388</c:v>
                </c:pt>
                <c:pt idx="20">
                  <c:v>0.75919999198639687</c:v>
                </c:pt>
                <c:pt idx="21">
                  <c:v>0.70809988995192863</c:v>
                </c:pt>
                <c:pt idx="22">
                  <c:v>0.7299999070128681</c:v>
                </c:pt>
                <c:pt idx="23">
                  <c:v>0.71539965305936126</c:v>
                </c:pt>
                <c:pt idx="24">
                  <c:v>0.75189971333667016</c:v>
                </c:pt>
                <c:pt idx="25">
                  <c:v>0.66640001793224413</c:v>
                </c:pt>
                <c:pt idx="26">
                  <c:v>0.69360000917557196</c:v>
                </c:pt>
                <c:pt idx="27">
                  <c:v>0.75190001003031115</c:v>
                </c:pt>
                <c:pt idx="28">
                  <c:v>0.72269978937048018</c:v>
                </c:pt>
                <c:pt idx="29">
                  <c:v>0.70080027024480518</c:v>
                </c:pt>
                <c:pt idx="30">
                  <c:v>0.70809986092920896</c:v>
                </c:pt>
                <c:pt idx="31">
                  <c:v>0.75190008355181648</c:v>
                </c:pt>
                <c:pt idx="32">
                  <c:v>0.6935999689169291</c:v>
                </c:pt>
                <c:pt idx="33">
                  <c:v>0.71399997980582386</c:v>
                </c:pt>
                <c:pt idx="34">
                  <c:v>0.73730019758551002</c:v>
                </c:pt>
                <c:pt idx="35">
                  <c:v>0.7081000599860805</c:v>
                </c:pt>
                <c:pt idx="36">
                  <c:v>0.69349989490476882</c:v>
                </c:pt>
                <c:pt idx="37">
                  <c:v>0.73729980205351808</c:v>
                </c:pt>
                <c:pt idx="38">
                  <c:v>0.70810019499994303</c:v>
                </c:pt>
                <c:pt idx="39">
                  <c:v>0.70039992698530151</c:v>
                </c:pt>
                <c:pt idx="40">
                  <c:v>0.65279978088813384</c:v>
                </c:pt>
                <c:pt idx="41">
                  <c:v>0.74460022183101404</c:v>
                </c:pt>
                <c:pt idx="42">
                  <c:v>0.75919985781080945</c:v>
                </c:pt>
                <c:pt idx="43">
                  <c:v>0.74460020874146948</c:v>
                </c:pt>
                <c:pt idx="44">
                  <c:v>0.70809997779168599</c:v>
                </c:pt>
                <c:pt idx="45">
                  <c:v>0.73729980897962799</c:v>
                </c:pt>
                <c:pt idx="46">
                  <c:v>0.68679982546710794</c:v>
                </c:pt>
                <c:pt idx="47">
                  <c:v>0.64600000000000002</c:v>
                </c:pt>
                <c:pt idx="48">
                  <c:v>0.76649976795970587</c:v>
                </c:pt>
                <c:pt idx="49">
                  <c:v>0.76649906680142099</c:v>
                </c:pt>
                <c:pt idx="50">
                  <c:v>0.7299997768004487</c:v>
                </c:pt>
                <c:pt idx="51">
                  <c:v>0.75190003596315413</c:v>
                </c:pt>
                <c:pt idx="52">
                  <c:v>0.75919963201471941</c:v>
                </c:pt>
                <c:pt idx="53">
                  <c:v>0.65279999562105129</c:v>
                </c:pt>
                <c:pt idx="54">
                  <c:v>0.64600000000000002</c:v>
                </c:pt>
                <c:pt idx="55">
                  <c:v>0.73730025492756324</c:v>
                </c:pt>
                <c:pt idx="56">
                  <c:v>0.74459987811748196</c:v>
                </c:pt>
                <c:pt idx="57">
                  <c:v>0.76649981760284536</c:v>
                </c:pt>
                <c:pt idx="58">
                  <c:v>0.72270016227210765</c:v>
                </c:pt>
                <c:pt idx="59">
                  <c:v>0.76649981434318626</c:v>
                </c:pt>
                <c:pt idx="60">
                  <c:v>0.33319983331998332</c:v>
                </c:pt>
                <c:pt idx="61">
                  <c:v>0.71399999247843449</c:v>
                </c:pt>
                <c:pt idx="62">
                  <c:v>0.74459980105695345</c:v>
                </c:pt>
                <c:pt idx="63">
                  <c:v>0.74459988047482273</c:v>
                </c:pt>
                <c:pt idx="64">
                  <c:v>0.70810020993590062</c:v>
                </c:pt>
                <c:pt idx="65">
                  <c:v>0.70810006291263472</c:v>
                </c:pt>
                <c:pt idx="66">
                  <c:v>0.72270015570078716</c:v>
                </c:pt>
                <c:pt idx="67">
                  <c:v>0.70719987756351388</c:v>
                </c:pt>
                <c:pt idx="68">
                  <c:v>0.64600000000000002</c:v>
                </c:pt>
                <c:pt idx="69">
                  <c:v>0.69349981135321048</c:v>
                </c:pt>
                <c:pt idx="70">
                  <c:v>0.74460008158894708</c:v>
                </c:pt>
                <c:pt idx="71">
                  <c:v>0.70810006351832433</c:v>
                </c:pt>
                <c:pt idx="72">
                  <c:v>0.75919979148025241</c:v>
                </c:pt>
                <c:pt idx="73">
                  <c:v>0.71539994049569344</c:v>
                </c:pt>
                <c:pt idx="74">
                  <c:v>0.67320006813765876</c:v>
                </c:pt>
                <c:pt idx="75">
                  <c:v>0.6799998618047266</c:v>
                </c:pt>
                <c:pt idx="76">
                  <c:v>0.72270001392553729</c:v>
                </c:pt>
                <c:pt idx="77">
                  <c:v>0.75919992722100005</c:v>
                </c:pt>
                <c:pt idx="78">
                  <c:v>0.74460020584824926</c:v>
                </c:pt>
                <c:pt idx="79">
                  <c:v>0.6934998324953402</c:v>
                </c:pt>
                <c:pt idx="80">
                  <c:v>0.75919995629720538</c:v>
                </c:pt>
                <c:pt idx="81">
                  <c:v>0.70039981409119012</c:v>
                </c:pt>
                <c:pt idx="82">
                  <c:v>0.69360011705717539</c:v>
                </c:pt>
                <c:pt idx="83">
                  <c:v>0.72270008017506582</c:v>
                </c:pt>
                <c:pt idx="84">
                  <c:v>0.72270010234112048</c:v>
                </c:pt>
                <c:pt idx="85">
                  <c:v>0.70809990483791752</c:v>
                </c:pt>
                <c:pt idx="86">
                  <c:v>0.75189987195357011</c:v>
                </c:pt>
                <c:pt idx="87">
                  <c:v>0.76650000223810777</c:v>
                </c:pt>
                <c:pt idx="88">
                  <c:v>0.68000004707214212</c:v>
                </c:pt>
                <c:pt idx="89">
                  <c:v>0.71399991376093885</c:v>
                </c:pt>
                <c:pt idx="90">
                  <c:v>0.71540003195409851</c:v>
                </c:pt>
                <c:pt idx="91">
                  <c:v>0.69349998250290035</c:v>
                </c:pt>
                <c:pt idx="92">
                  <c:v>0.69350010008262786</c:v>
                </c:pt>
                <c:pt idx="93">
                  <c:v>0.69350013714967718</c:v>
                </c:pt>
                <c:pt idx="94">
                  <c:v>0.76650003885961093</c:v>
                </c:pt>
                <c:pt idx="95">
                  <c:v>0.66639982527664532</c:v>
                </c:pt>
                <c:pt idx="96">
                  <c:v>0.6527999747937242</c:v>
                </c:pt>
                <c:pt idx="97">
                  <c:v>0.70079982453440337</c:v>
                </c:pt>
                <c:pt idx="98">
                  <c:v>0.69349975638028516</c:v>
                </c:pt>
                <c:pt idx="99">
                  <c:v>0.73730000155037556</c:v>
                </c:pt>
                <c:pt idx="100">
                  <c:v>0.75919979406836124</c:v>
                </c:pt>
                <c:pt idx="101">
                  <c:v>0.72999963556661585</c:v>
                </c:pt>
                <c:pt idx="102">
                  <c:v>0.67999981980196234</c:v>
                </c:pt>
                <c:pt idx="103">
                  <c:v>0.68000003461539127</c:v>
                </c:pt>
                <c:pt idx="104">
                  <c:v>0.76650004209929223</c:v>
                </c:pt>
                <c:pt idx="105">
                  <c:v>0.70810012820461654</c:v>
                </c:pt>
                <c:pt idx="106">
                  <c:v>0.70810006219549648</c:v>
                </c:pt>
                <c:pt idx="107">
                  <c:v>0.73000015661961026</c:v>
                </c:pt>
                <c:pt idx="108">
                  <c:v>0.76649998707060718</c:v>
                </c:pt>
                <c:pt idx="109">
                  <c:v>0.64599989518172185</c:v>
                </c:pt>
                <c:pt idx="110">
                  <c:v>0.66639991199923765</c:v>
                </c:pt>
                <c:pt idx="111">
                  <c:v>0.76649989691802989</c:v>
                </c:pt>
                <c:pt idx="112">
                  <c:v>0.75189972310652164</c:v>
                </c:pt>
                <c:pt idx="113">
                  <c:v>0.7591996653377342</c:v>
                </c:pt>
                <c:pt idx="114">
                  <c:v>0.69350013498654928</c:v>
                </c:pt>
                <c:pt idx="115">
                  <c:v>0.70079996856417792</c:v>
                </c:pt>
                <c:pt idx="116">
                  <c:v>0.71400004913457926</c:v>
                </c:pt>
                <c:pt idx="117">
                  <c:v>0.65960003262136591</c:v>
                </c:pt>
                <c:pt idx="118">
                  <c:v>0.71540000416880556</c:v>
                </c:pt>
                <c:pt idx="119">
                  <c:v>0.69350009586192907</c:v>
                </c:pt>
                <c:pt idx="120">
                  <c:v>0.7445998451455228</c:v>
                </c:pt>
                <c:pt idx="121">
                  <c:v>0.74459998838261043</c:v>
                </c:pt>
                <c:pt idx="122">
                  <c:v>0.72270019885214221</c:v>
                </c:pt>
                <c:pt idx="123">
                  <c:v>0.65279982224915944</c:v>
                </c:pt>
                <c:pt idx="124">
                  <c:v>0.65959980867346935</c:v>
                </c:pt>
                <c:pt idx="125">
                  <c:v>0.73000001530620839</c:v>
                </c:pt>
                <c:pt idx="126">
                  <c:v>0.70809987165139765</c:v>
                </c:pt>
                <c:pt idx="127">
                  <c:v>0.71540018656588511</c:v>
                </c:pt>
                <c:pt idx="128">
                  <c:v>0.72999993216456105</c:v>
                </c:pt>
                <c:pt idx="129">
                  <c:v>0.72999987090444352</c:v>
                </c:pt>
                <c:pt idx="130">
                  <c:v>0.6527998022578505</c:v>
                </c:pt>
                <c:pt idx="131">
                  <c:v>0.65960003360000707</c:v>
                </c:pt>
                <c:pt idx="132">
                  <c:v>0.69349990241988968</c:v>
                </c:pt>
                <c:pt idx="133">
                  <c:v>0.75920002455795677</c:v>
                </c:pt>
                <c:pt idx="134">
                  <c:v>0.71539991567970973</c:v>
                </c:pt>
                <c:pt idx="135">
                  <c:v>0.74459999025069024</c:v>
                </c:pt>
                <c:pt idx="136">
                  <c:v>0.71539994429878895</c:v>
                </c:pt>
                <c:pt idx="137">
                  <c:v>0.64600012606063517</c:v>
                </c:pt>
                <c:pt idx="138">
                  <c:v>0.67320011859652096</c:v>
                </c:pt>
                <c:pt idx="139">
                  <c:v>0.71539981520314855</c:v>
                </c:pt>
                <c:pt idx="140">
                  <c:v>0.7080999273304871</c:v>
                </c:pt>
                <c:pt idx="141">
                  <c:v>0.76649986067885023</c:v>
                </c:pt>
                <c:pt idx="142">
                  <c:v>0.72269978469402829</c:v>
                </c:pt>
                <c:pt idx="143">
                  <c:v>0.72270016422253591</c:v>
                </c:pt>
                <c:pt idx="144">
                  <c:v>0.70720000000000005</c:v>
                </c:pt>
                <c:pt idx="145">
                  <c:v>0.67999980980954799</c:v>
                </c:pt>
                <c:pt idx="146">
                  <c:v>0.74459997167029368</c:v>
                </c:pt>
                <c:pt idx="147">
                  <c:v>0.74460018474259559</c:v>
                </c:pt>
                <c:pt idx="148">
                  <c:v>0.71540015411148761</c:v>
                </c:pt>
                <c:pt idx="149">
                  <c:v>0.73730009031589894</c:v>
                </c:pt>
                <c:pt idx="150">
                  <c:v>0.72270000614874907</c:v>
                </c:pt>
                <c:pt idx="151">
                  <c:v>0.65959991777444316</c:v>
                </c:pt>
                <c:pt idx="152">
                  <c:v>0.71400002756996372</c:v>
                </c:pt>
                <c:pt idx="153">
                  <c:v>0.70079990102399237</c:v>
                </c:pt>
                <c:pt idx="154">
                  <c:v>0.75190008382464868</c:v>
                </c:pt>
                <c:pt idx="155">
                  <c:v>0.70809998590008594</c:v>
                </c:pt>
                <c:pt idx="156">
                  <c:v>0.75919988342308009</c:v>
                </c:pt>
                <c:pt idx="157">
                  <c:v>0.7007999634844122</c:v>
                </c:pt>
                <c:pt idx="158">
                  <c:v>0.69359971450414726</c:v>
                </c:pt>
                <c:pt idx="159">
                  <c:v>0.64599996459999642</c:v>
                </c:pt>
                <c:pt idx="160">
                  <c:v>0.74460005251376904</c:v>
                </c:pt>
                <c:pt idx="161">
                  <c:v>0.71539978349599498</c:v>
                </c:pt>
                <c:pt idx="162">
                  <c:v>0.76649974361943196</c:v>
                </c:pt>
                <c:pt idx="163">
                  <c:v>0.75189971282886126</c:v>
                </c:pt>
                <c:pt idx="164">
                  <c:v>0.72269998605161601</c:v>
                </c:pt>
                <c:pt idx="165">
                  <c:v>0.67320000000000002</c:v>
                </c:pt>
                <c:pt idx="166">
                  <c:v>0.66640010246061665</c:v>
                </c:pt>
                <c:pt idx="167">
                  <c:v>0.71540012321589952</c:v>
                </c:pt>
                <c:pt idx="168">
                  <c:v>0.75190011968695791</c:v>
                </c:pt>
                <c:pt idx="169">
                  <c:v>0.70809989107839844</c:v>
                </c:pt>
                <c:pt idx="170">
                  <c:v>0.70079927134584841</c:v>
                </c:pt>
                <c:pt idx="171">
                  <c:v>0.76649961086831953</c:v>
                </c:pt>
                <c:pt idx="172">
                  <c:v>0.7072000180465714</c:v>
                </c:pt>
                <c:pt idx="173">
                  <c:v>0.65959992130937628</c:v>
                </c:pt>
                <c:pt idx="174">
                  <c:v>0.7153997619121073</c:v>
                </c:pt>
                <c:pt idx="175">
                  <c:v>0.72999981663824565</c:v>
                </c:pt>
                <c:pt idx="176">
                  <c:v>0.72270000250573629</c:v>
                </c:pt>
                <c:pt idx="177">
                  <c:v>0.75189988509409045</c:v>
                </c:pt>
                <c:pt idx="178">
                  <c:v>0.70809978101365623</c:v>
                </c:pt>
                <c:pt idx="179">
                  <c:v>0.65279982866933184</c:v>
                </c:pt>
                <c:pt idx="180">
                  <c:v>0.65959970930427403</c:v>
                </c:pt>
                <c:pt idx="181">
                  <c:v>0.72269969019888647</c:v>
                </c:pt>
                <c:pt idx="182">
                  <c:v>0.75189971282886126</c:v>
                </c:pt>
                <c:pt idx="183">
                  <c:v>0.75189986220326255</c:v>
                </c:pt>
                <c:pt idx="184">
                  <c:v>0.69349992752133061</c:v>
                </c:pt>
                <c:pt idx="185">
                  <c:v>0.7664999173366811</c:v>
                </c:pt>
                <c:pt idx="186">
                  <c:v>0.68000007488750491</c:v>
                </c:pt>
                <c:pt idx="187">
                  <c:v>0.67999983439827982</c:v>
                </c:pt>
                <c:pt idx="188">
                  <c:v>0.75919979631538481</c:v>
                </c:pt>
                <c:pt idx="189">
                  <c:v>0.73730011785540739</c:v>
                </c:pt>
                <c:pt idx="190">
                  <c:v>0.75920021839091978</c:v>
                </c:pt>
                <c:pt idx="191">
                  <c:v>0.74460008158894708</c:v>
                </c:pt>
                <c:pt idx="192">
                  <c:v>0.75189986904591677</c:v>
                </c:pt>
                <c:pt idx="193">
                  <c:v>0.6935998310612963</c:v>
                </c:pt>
                <c:pt idx="194">
                  <c:v>0.70039983109649617</c:v>
                </c:pt>
                <c:pt idx="195">
                  <c:v>0.71539974874967405</c:v>
                </c:pt>
                <c:pt idx="196">
                  <c:v>0.72999953488713665</c:v>
                </c:pt>
                <c:pt idx="197">
                  <c:v>0.75189987195357011</c:v>
                </c:pt>
                <c:pt idx="198">
                  <c:v>0.76650009223991056</c:v>
                </c:pt>
                <c:pt idx="199">
                  <c:v>0.72999973392334128</c:v>
                </c:pt>
                <c:pt idx="200">
                  <c:v>0.64600012606063517</c:v>
                </c:pt>
                <c:pt idx="201">
                  <c:v>0.65279988340880124</c:v>
                </c:pt>
                <c:pt idx="202">
                  <c:v>0.7300001503394854</c:v>
                </c:pt>
                <c:pt idx="203">
                  <c:v>0.75190004321402437</c:v>
                </c:pt>
                <c:pt idx="204">
                  <c:v>0.70079960813181219</c:v>
                </c:pt>
                <c:pt idx="205">
                  <c:v>0.74459980272993875</c:v>
                </c:pt>
                <c:pt idx="206">
                  <c:v>0.75919969687249556</c:v>
                </c:pt>
                <c:pt idx="207">
                  <c:v>0.6799999873862913</c:v>
                </c:pt>
                <c:pt idx="208">
                  <c:v>0.65959989629663851</c:v>
                </c:pt>
                <c:pt idx="209">
                  <c:v>0.70079976807583777</c:v>
                </c:pt>
                <c:pt idx="210">
                  <c:v>0.69349984607229853</c:v>
                </c:pt>
                <c:pt idx="211">
                  <c:v>0.69349975638028516</c:v>
                </c:pt>
                <c:pt idx="212">
                  <c:v>0.75189966209132131</c:v>
                </c:pt>
                <c:pt idx="213">
                  <c:v>0.7007999028432963</c:v>
                </c:pt>
                <c:pt idx="214">
                  <c:v>0.70719981815771027</c:v>
                </c:pt>
                <c:pt idx="215">
                  <c:v>0.70720009684388774</c:v>
                </c:pt>
                <c:pt idx="216">
                  <c:v>0.70079976807583777</c:v>
                </c:pt>
                <c:pt idx="217">
                  <c:v>0.72269957936725315</c:v>
                </c:pt>
                <c:pt idx="218">
                  <c:v>0.70079973034757292</c:v>
                </c:pt>
                <c:pt idx="219">
                  <c:v>0.70080004278698171</c:v>
                </c:pt>
                <c:pt idx="220">
                  <c:v>0.7372997849559555</c:v>
                </c:pt>
                <c:pt idx="221">
                  <c:v>0.70039993990384619</c:v>
                </c:pt>
                <c:pt idx="222">
                  <c:v>0.32639989286683241</c:v>
                </c:pt>
                <c:pt idx="223">
                  <c:v>0.70079979759076794</c:v>
                </c:pt>
                <c:pt idx="224">
                  <c:v>0.70079995514608273</c:v>
                </c:pt>
                <c:pt idx="225">
                  <c:v>0.72269993684292888</c:v>
                </c:pt>
                <c:pt idx="226">
                  <c:v>0.7227000780563303</c:v>
                </c:pt>
                <c:pt idx="227">
                  <c:v>0.69350005307403961</c:v>
                </c:pt>
                <c:pt idx="228">
                  <c:v>0.69359988231832892</c:v>
                </c:pt>
                <c:pt idx="229">
                  <c:v>0.64599989044809281</c:v>
                </c:pt>
                <c:pt idx="230">
                  <c:v>0.75189991363249575</c:v>
                </c:pt>
                <c:pt idx="231">
                  <c:v>0.74460026668137136</c:v>
                </c:pt>
                <c:pt idx="232">
                  <c:v>0.70810010738057783</c:v>
                </c:pt>
                <c:pt idx="233">
                  <c:v>0.7372998074723347</c:v>
                </c:pt>
                <c:pt idx="234">
                  <c:v>0.70809978309642896</c:v>
                </c:pt>
                <c:pt idx="235">
                  <c:v>0.64599990135731722</c:v>
                </c:pt>
                <c:pt idx="236">
                  <c:v>0.68679995077632339</c:v>
                </c:pt>
                <c:pt idx="237">
                  <c:v>0.72269986943370734</c:v>
                </c:pt>
                <c:pt idx="238">
                  <c:v>0.73730014683089973</c:v>
                </c:pt>
                <c:pt idx="239">
                  <c:v>0.73729973442571728</c:v>
                </c:pt>
                <c:pt idx="240">
                  <c:v>0.76650009931419394</c:v>
                </c:pt>
                <c:pt idx="241">
                  <c:v>0.71540015801493384</c:v>
                </c:pt>
                <c:pt idx="242">
                  <c:v>0.66640005438400618</c:v>
                </c:pt>
                <c:pt idx="243">
                  <c:v>0.68000003679101417</c:v>
                </c:pt>
                <c:pt idx="244">
                  <c:v>0.7445998451455228</c:v>
                </c:pt>
                <c:pt idx="245">
                  <c:v>0.6935000177654399</c:v>
                </c:pt>
                <c:pt idx="246">
                  <c:v>0.69350015536101739</c:v>
                </c:pt>
                <c:pt idx="247">
                  <c:v>0.74459980861850328</c:v>
                </c:pt>
                <c:pt idx="248">
                  <c:v>0.70080003607309793</c:v>
                </c:pt>
                <c:pt idx="249">
                  <c:v>0.64600000000000002</c:v>
                </c:pt>
                <c:pt idx="250">
                  <c:v>0.67319989677731973</c:v>
                </c:pt>
                <c:pt idx="251">
                  <c:v>0.75189998569224503</c:v>
                </c:pt>
                <c:pt idx="252">
                  <c:v>0.70810009297478393</c:v>
                </c:pt>
                <c:pt idx="253">
                  <c:v>0.75919988778286385</c:v>
                </c:pt>
                <c:pt idx="254">
                  <c:v>0.75919979631538481</c:v>
                </c:pt>
                <c:pt idx="255">
                  <c:v>0.69350003832067608</c:v>
                </c:pt>
                <c:pt idx="256">
                  <c:v>0.67319985703572605</c:v>
                </c:pt>
                <c:pt idx="257">
                  <c:v>0.69359989966314639</c:v>
                </c:pt>
                <c:pt idx="258">
                  <c:v>0.73730005125419784</c:v>
                </c:pt>
                <c:pt idx="259">
                  <c:v>0.72269967968647564</c:v>
                </c:pt>
                <c:pt idx="260">
                  <c:v>0.70079980752023296</c:v>
                </c:pt>
                <c:pt idx="261">
                  <c:v>0.74460001881374493</c:v>
                </c:pt>
                <c:pt idx="262">
                  <c:v>0.73729998575740507</c:v>
                </c:pt>
                <c:pt idx="263">
                  <c:v>0.6459998200646323</c:v>
                </c:pt>
                <c:pt idx="264">
                  <c:v>0.71399996076144201</c:v>
                </c:pt>
                <c:pt idx="265">
                  <c:v>0.69349996187111895</c:v>
                </c:pt>
                <c:pt idx="266">
                  <c:v>0.7227000780563303</c:v>
                </c:pt>
                <c:pt idx="267">
                  <c:v>0.76649989821918674</c:v>
                </c:pt>
                <c:pt idx="268">
                  <c:v>0.74459995255684708</c:v>
                </c:pt>
                <c:pt idx="269">
                  <c:v>0.75190005959272022</c:v>
                </c:pt>
                <c:pt idx="270">
                  <c:v>0.68</c:v>
                </c:pt>
                <c:pt idx="271">
                  <c:v>0.65280010776475916</c:v>
                </c:pt>
                <c:pt idx="272">
                  <c:v>0.72270020316127881</c:v>
                </c:pt>
                <c:pt idx="273">
                  <c:v>0.70809997055288632</c:v>
                </c:pt>
                <c:pt idx="274">
                  <c:v>0.700800020710028</c:v>
                </c:pt>
                <c:pt idx="275">
                  <c:v>0.73729991257454564</c:v>
                </c:pt>
                <c:pt idx="276">
                  <c:v>0.69349980456840132</c:v>
                </c:pt>
                <c:pt idx="277">
                  <c:v>0.67319984695198953</c:v>
                </c:pt>
                <c:pt idx="278">
                  <c:v>0.67999983439827982</c:v>
                </c:pt>
                <c:pt idx="279">
                  <c:v>0.72999970469032305</c:v>
                </c:pt>
                <c:pt idx="280">
                  <c:v>0.70810000620903069</c:v>
                </c:pt>
                <c:pt idx="281">
                  <c:v>0.76649999261414836</c:v>
                </c:pt>
                <c:pt idx="282">
                  <c:v>0.69350013719048709</c:v>
                </c:pt>
                <c:pt idx="283">
                  <c:v>0.75190001003031115</c:v>
                </c:pt>
                <c:pt idx="284">
                  <c:v>0.68000006704524885</c:v>
                </c:pt>
                <c:pt idx="285">
                  <c:v>0.67319974226804125</c:v>
                </c:pt>
                <c:pt idx="286">
                  <c:v>0.70809971582423081</c:v>
                </c:pt>
                <c:pt idx="287">
                  <c:v>0.70809982068828303</c:v>
                </c:pt>
                <c:pt idx="288">
                  <c:v>0.73000005326335715</c:v>
                </c:pt>
                <c:pt idx="289">
                  <c:v>0.70080009392042297</c:v>
                </c:pt>
                <c:pt idx="290">
                  <c:v>0.7153999483189506</c:v>
                </c:pt>
                <c:pt idx="291">
                  <c:v>0.69360007969413939</c:v>
                </c:pt>
                <c:pt idx="292">
                  <c:v>0.65279985210637992</c:v>
                </c:pt>
                <c:pt idx="293">
                  <c:v>0.73729988155340875</c:v>
                </c:pt>
                <c:pt idx="294">
                  <c:v>0.74459954561464969</c:v>
                </c:pt>
                <c:pt idx="295">
                  <c:v>0.75189969185892924</c:v>
                </c:pt>
                <c:pt idx="296">
                  <c:v>0.74459966965528668</c:v>
                </c:pt>
                <c:pt idx="297">
                  <c:v>0.71539997276046152</c:v>
                </c:pt>
                <c:pt idx="298">
                  <c:v>0.64599988764606009</c:v>
                </c:pt>
                <c:pt idx="299">
                  <c:v>0.68679996863782999</c:v>
                </c:pt>
                <c:pt idx="300">
                  <c:v>0.70809992559460178</c:v>
                </c:pt>
                <c:pt idx="301">
                  <c:v>0.70810000628640357</c:v>
                </c:pt>
                <c:pt idx="302">
                  <c:v>0.70079987338957694</c:v>
                </c:pt>
                <c:pt idx="303">
                  <c:v>0.6935002149695868</c:v>
                </c:pt>
                <c:pt idx="304">
                  <c:v>0.75189983315986841</c:v>
                </c:pt>
                <c:pt idx="305">
                  <c:v>0.64599981620224189</c:v>
                </c:pt>
                <c:pt idx="306">
                  <c:v>0.65959987188362579</c:v>
                </c:pt>
                <c:pt idx="307">
                  <c:v>0.70079994477099283</c:v>
                </c:pt>
                <c:pt idx="308">
                  <c:v>0.7226996405872177</c:v>
                </c:pt>
                <c:pt idx="309">
                  <c:v>0.72269978091974141</c:v>
                </c:pt>
                <c:pt idx="310">
                  <c:v>0.74460002789404467</c:v>
                </c:pt>
                <c:pt idx="311">
                  <c:v>0.69349963440121443</c:v>
                </c:pt>
                <c:pt idx="312">
                  <c:v>0.67999985748053493</c:v>
                </c:pt>
                <c:pt idx="313">
                  <c:v>0.66639988200144917</c:v>
                </c:pt>
                <c:pt idx="314">
                  <c:v>0.75190005020721273</c:v>
                </c:pt>
                <c:pt idx="315">
                  <c:v>0.76650011467270729</c:v>
                </c:pt>
                <c:pt idx="316">
                  <c:v>0.75920009276200162</c:v>
                </c:pt>
                <c:pt idx="317">
                  <c:v>0.76650002634133863</c:v>
                </c:pt>
                <c:pt idx="318">
                  <c:v>0.73730027024853739</c:v>
                </c:pt>
                <c:pt idx="319">
                  <c:v>0.65959998801551001</c:v>
                </c:pt>
                <c:pt idx="320">
                  <c:v>0.71399965641534024</c:v>
                </c:pt>
                <c:pt idx="321">
                  <c:v>0.76649976528813868</c:v>
                </c:pt>
                <c:pt idx="322">
                  <c:v>0.71540001730569014</c:v>
                </c:pt>
                <c:pt idx="323">
                  <c:v>0.72270007585959972</c:v>
                </c:pt>
                <c:pt idx="324">
                  <c:v>0.73729989979831256</c:v>
                </c:pt>
                <c:pt idx="325">
                  <c:v>0.76650015845159969</c:v>
                </c:pt>
                <c:pt idx="326">
                  <c:v>0.65280003719902369</c:v>
                </c:pt>
                <c:pt idx="327">
                  <c:v>0.65959981607145346</c:v>
                </c:pt>
                <c:pt idx="328">
                  <c:v>0.75919984624461412</c:v>
                </c:pt>
                <c:pt idx="329">
                  <c:v>0.69349986333418057</c:v>
                </c:pt>
                <c:pt idx="330">
                  <c:v>0.70809995647408119</c:v>
                </c:pt>
                <c:pt idx="331">
                  <c:v>0.71540014900392479</c:v>
                </c:pt>
                <c:pt idx="332">
                  <c:v>0.72999979270935778</c:v>
                </c:pt>
                <c:pt idx="333">
                  <c:v>0.69359994855293094</c:v>
                </c:pt>
                <c:pt idx="334">
                  <c:v>0.7003998191545906</c:v>
                </c:pt>
                <c:pt idx="335">
                  <c:v>0.71539984098479137</c:v>
                </c:pt>
                <c:pt idx="336">
                  <c:v>0.7007998708641151</c:v>
                </c:pt>
                <c:pt idx="337">
                  <c:v>0.69349990705635189</c:v>
                </c:pt>
                <c:pt idx="338">
                  <c:v>0.73730013247003923</c:v>
                </c:pt>
                <c:pt idx="339">
                  <c:v>0.74460018474259559</c:v>
                </c:pt>
                <c:pt idx="340">
                  <c:v>0.68679989976791878</c:v>
                </c:pt>
                <c:pt idx="341">
                  <c:v>0.67999987005413864</c:v>
                </c:pt>
                <c:pt idx="342">
                  <c:v>0.70080023953591686</c:v>
                </c:pt>
                <c:pt idx="343">
                  <c:v>0.72269984727286884</c:v>
                </c:pt>
                <c:pt idx="344">
                  <c:v>0.70809981954605872</c:v>
                </c:pt>
                <c:pt idx="345">
                  <c:v>0.74460020874146948</c:v>
                </c:pt>
                <c:pt idx="346">
                  <c:v>0.72999975402693051</c:v>
                </c:pt>
                <c:pt idx="347">
                  <c:v>0.68680000556824738</c:v>
                </c:pt>
                <c:pt idx="348">
                  <c:v>0.64600005773028057</c:v>
                </c:pt>
                <c:pt idx="349">
                  <c:v>0.71539984518683708</c:v>
                </c:pt>
                <c:pt idx="350">
                  <c:v>0.69350008650732842</c:v>
                </c:pt>
                <c:pt idx="351">
                  <c:v>0.75919970960038696</c:v>
                </c:pt>
                <c:pt idx="352">
                  <c:v>0.7299997432992632</c:v>
                </c:pt>
                <c:pt idx="353">
                  <c:v>0.69349985113866797</c:v>
                </c:pt>
                <c:pt idx="354">
                  <c:v>0.64600006376416985</c:v>
                </c:pt>
                <c:pt idx="355">
                  <c:v>0.64599997057990677</c:v>
                </c:pt>
                <c:pt idx="356">
                  <c:v>0.73729971809790817</c:v>
                </c:pt>
                <c:pt idx="357">
                  <c:v>0.74459994608488977</c:v>
                </c:pt>
                <c:pt idx="358">
                  <c:v>0.73000015685970565</c:v>
                </c:pt>
                <c:pt idx="359">
                  <c:v>0.76649961887758045</c:v>
                </c:pt>
                <c:pt idx="360">
                  <c:v>0.69350002659998933</c:v>
                </c:pt>
                <c:pt idx="361">
                  <c:v>0.6731997757490249</c:v>
                </c:pt>
                <c:pt idx="362">
                  <c:v>0.67319995941089639</c:v>
                </c:pt>
                <c:pt idx="363">
                  <c:v>0.69349972740618537</c:v>
                </c:pt>
                <c:pt idx="364">
                  <c:v>0.70809985515372176</c:v>
                </c:pt>
                <c:pt idx="365">
                  <c:v>0.74460016205511348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86656"/>
        <c:axId val="251288576"/>
      </c:scatterChart>
      <c:valAx>
        <c:axId val="2512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>
                    <a:effectLst/>
                  </a:rPr>
                  <a:t>C2P (Cart to Payments)</a:t>
                </a:r>
                <a:endParaRPr lang="en-I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440376202974627"/>
              <c:y val="0.87032525997541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1288576"/>
        <c:crosses val="autoZero"/>
        <c:crossBetween val="midCat"/>
      </c:valAx>
      <c:valAx>
        <c:axId val="25128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100" b="1" i="0" baseline="0">
                    <a:effectLst/>
                  </a:rPr>
                  <a:t>Average Delivery Charges</a:t>
                </a:r>
                <a:endParaRPr lang="en-I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201275153105861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51286656"/>
        <c:crosses val="autoZero"/>
        <c:crossBetween val="midCat"/>
      </c:valAx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86130643044619415"/>
          <c:y val="0.8756709525233396"/>
          <c:w val="7.7234836554521596E-2"/>
          <c:h val="7.82810103282544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Drop in Traffic in a year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419072615923"/>
          <c:y val="0.17628499562554681"/>
          <c:w val="0.80646981627296588"/>
          <c:h val="0.56842957130358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Charts!$J$22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Charts!$I$23:$I$26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Charts!$J$23:$J$26</c:f>
              <c:numCache>
                <c:formatCode>General</c:formatCode>
                <c:ptCount val="4"/>
                <c:pt idx="0">
                  <c:v>159</c:v>
                </c:pt>
                <c:pt idx="1">
                  <c:v>158</c:v>
                </c:pt>
                <c:pt idx="2">
                  <c:v>158</c:v>
                </c:pt>
                <c:pt idx="3">
                  <c:v>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720704"/>
        <c:axId val="261726976"/>
      </c:barChart>
      <c:catAx>
        <c:axId val="26172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Channels</a:t>
                </a: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261726976"/>
        <c:crosses val="autoZero"/>
        <c:auto val="1"/>
        <c:lblAlgn val="ctr"/>
        <c:lblOffset val="100"/>
        <c:noMultiLvlLbl val="0"/>
      </c:catAx>
      <c:valAx>
        <c:axId val="261726976"/>
        <c:scaling>
          <c:orientation val="minMax"/>
          <c:min val="15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400"/>
                  <a:t>No</a:t>
                </a:r>
                <a:r>
                  <a:rPr lang="en-IN" sz="1400" baseline="0"/>
                  <a:t> of </a:t>
                </a:r>
                <a:r>
                  <a:rPr lang="en-IN" sz="1400"/>
                  <a:t>Days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01228856809565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1720704"/>
        <c:crosses val="autoZero"/>
        <c:crossBetween val="between"/>
        <c:minorUnit val="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Charts!$A$73:$A$77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Charts!$B$73:$B$77</c:f>
              <c:numCache>
                <c:formatCode>0</c:formatCode>
                <c:ptCount val="5"/>
                <c:pt idx="1">
                  <c:v>10847694.423497267</c:v>
                </c:pt>
                <c:pt idx="2">
                  <c:v>12892053.851092895</c:v>
                </c:pt>
                <c:pt idx="3">
                  <c:v>13250790.550546449</c:v>
                </c:pt>
                <c:pt idx="4">
                  <c:v>13419797.452632131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Charts!$A$73:$A$77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Charts!$C$73:$C$77</c:f>
              <c:numCache>
                <c:formatCode>0</c:formatCode>
                <c:ptCount val="5"/>
                <c:pt idx="0">
                  <c:v>28224192.117486339</c:v>
                </c:pt>
                <c:pt idx="1">
                  <c:v>6528803.2704918031</c:v>
                </c:pt>
                <c:pt idx="2">
                  <c:v>2440084.4153005467</c:v>
                </c:pt>
                <c:pt idx="3">
                  <c:v>1722611.0163934426</c:v>
                </c:pt>
                <c:pt idx="4">
                  <c:v>1384597.2122220765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1756800"/>
        <c:axId val="261758336"/>
      </c:barChart>
      <c:catAx>
        <c:axId val="26175680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61758336"/>
        <c:crosses val="autoZero"/>
        <c:auto val="1"/>
        <c:lblAlgn val="ctr"/>
        <c:lblOffset val="100"/>
        <c:noMultiLvlLbl val="0"/>
      </c:catAx>
      <c:valAx>
        <c:axId val="261758336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26175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Charts!$H$67:$H$71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Charts!$I$67:$I$71</c:f>
              <c:numCache>
                <c:formatCode>0.00</c:formatCode>
                <c:ptCount val="5"/>
                <c:pt idx="1">
                  <c:v>0.11565970149499649</c:v>
                </c:pt>
                <c:pt idx="2">
                  <c:v>0.18687072608918875</c:v>
                </c:pt>
                <c:pt idx="3">
                  <c:v>0.35298184882289563</c:v>
                </c:pt>
                <c:pt idx="4">
                  <c:v>0.40188910875565764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Charts!$H$67:$H$71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Charts!$J$67:$J$71</c:f>
              <c:numCache>
                <c:formatCode>0%</c:formatCode>
                <c:ptCount val="5"/>
                <c:pt idx="0">
                  <c:v>1</c:v>
                </c:pt>
                <c:pt idx="1">
                  <c:v>0.76868059701000702</c:v>
                </c:pt>
                <c:pt idx="2">
                  <c:v>0.62625854782162249</c:v>
                </c:pt>
                <c:pt idx="3">
                  <c:v>0.29403630235420869</c:v>
                </c:pt>
                <c:pt idx="4">
                  <c:v>0.19622178248868469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1766528"/>
        <c:axId val="261784704"/>
      </c:barChart>
      <c:catAx>
        <c:axId val="26176652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61784704"/>
        <c:crosses val="autoZero"/>
        <c:auto val="1"/>
        <c:lblAlgn val="ctr"/>
        <c:lblOffset val="100"/>
        <c:noMultiLvlLbl val="0"/>
      </c:catAx>
      <c:valAx>
        <c:axId val="261784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6176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Quarter 1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Charts!$P$59:$P$63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Charts!$Q$59:$Q$63</c:f>
              <c:numCache>
                <c:formatCode>General</c:formatCode>
                <c:ptCount val="5"/>
                <c:pt idx="1">
                  <c:v>988836413</c:v>
                </c:pt>
                <c:pt idx="2">
                  <c:v>1175085171</c:v>
                </c:pt>
                <c:pt idx="3">
                  <c:v>1207513153.5</c:v>
                </c:pt>
                <c:pt idx="4">
                  <c:v>1223101507.6633601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Charts!$P$59:$P$63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Charts!$R$59:$R$63</c:f>
              <c:numCache>
                <c:formatCode>General</c:formatCode>
                <c:ptCount val="5"/>
                <c:pt idx="0">
                  <c:v>2571954391</c:v>
                </c:pt>
                <c:pt idx="1">
                  <c:v>594281565</c:v>
                </c:pt>
                <c:pt idx="2">
                  <c:v>221784049</c:v>
                </c:pt>
                <c:pt idx="3">
                  <c:v>156928084</c:v>
                </c:pt>
                <c:pt idx="4">
                  <c:v>125751375.67328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1808896"/>
        <c:axId val="261810432"/>
      </c:barChart>
      <c:catAx>
        <c:axId val="26180889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61810432"/>
        <c:crosses val="autoZero"/>
        <c:auto val="1"/>
        <c:lblAlgn val="ctr"/>
        <c:lblOffset val="100"/>
        <c:noMultiLvlLbl val="0"/>
      </c:catAx>
      <c:valAx>
        <c:axId val="2618104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6180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Quarter 2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Charts!$U$59:$U$63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Charts!$V$59:$V$63</c:f>
              <c:numCache>
                <c:formatCode>General</c:formatCode>
                <c:ptCount val="5"/>
                <c:pt idx="1">
                  <c:v>989153205.5</c:v>
                </c:pt>
                <c:pt idx="2">
                  <c:v>1175504899</c:v>
                </c:pt>
                <c:pt idx="3">
                  <c:v>1208609908.5</c:v>
                </c:pt>
                <c:pt idx="4">
                  <c:v>1224391382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Charts!$U$59:$U$63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Charts!$W$59:$W$63</c:f>
              <c:numCache>
                <c:formatCode>General</c:formatCode>
                <c:ptCount val="5"/>
                <c:pt idx="0">
                  <c:v>2576560858</c:v>
                </c:pt>
                <c:pt idx="1">
                  <c:v>598254447</c:v>
                </c:pt>
                <c:pt idx="2">
                  <c:v>225551060</c:v>
                </c:pt>
                <c:pt idx="3">
                  <c:v>159341041</c:v>
                </c:pt>
                <c:pt idx="4">
                  <c:v>127778094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1958272"/>
        <c:axId val="261980544"/>
      </c:barChart>
      <c:catAx>
        <c:axId val="26195827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61980544"/>
        <c:crosses val="autoZero"/>
        <c:auto val="1"/>
        <c:lblAlgn val="ctr"/>
        <c:lblOffset val="100"/>
        <c:noMultiLvlLbl val="0"/>
      </c:catAx>
      <c:valAx>
        <c:axId val="261980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6195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 3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Charts!$Y$59:$Y$63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Charts!$Z$59:$Z$63</c:f>
              <c:numCache>
                <c:formatCode>General</c:formatCode>
                <c:ptCount val="5"/>
                <c:pt idx="1">
                  <c:v>995418669.5</c:v>
                </c:pt>
                <c:pt idx="2">
                  <c:v>1182257350</c:v>
                </c:pt>
                <c:pt idx="3">
                  <c:v>1215216547</c:v>
                </c:pt>
                <c:pt idx="4">
                  <c:v>1230132969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Charts!$Y$59:$Y$63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Charts!$AA$59:$AA$63</c:f>
              <c:numCache>
                <c:formatCode>General</c:formatCode>
                <c:ptCount val="5"/>
                <c:pt idx="0">
                  <c:v>2587532668</c:v>
                </c:pt>
                <c:pt idx="1">
                  <c:v>596695329</c:v>
                </c:pt>
                <c:pt idx="2">
                  <c:v>223017968</c:v>
                </c:pt>
                <c:pt idx="3">
                  <c:v>157099574</c:v>
                </c:pt>
                <c:pt idx="4">
                  <c:v>127266730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2009216"/>
        <c:axId val="262010752"/>
      </c:barChart>
      <c:catAx>
        <c:axId val="26200921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62010752"/>
        <c:crosses val="autoZero"/>
        <c:auto val="1"/>
        <c:lblAlgn val="ctr"/>
        <c:lblOffset val="100"/>
        <c:noMultiLvlLbl val="0"/>
      </c:catAx>
      <c:valAx>
        <c:axId val="262010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6200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 4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Charts!$AC$59:$AC$63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Charts!$AD$59:$AD$63</c:f>
              <c:numCache>
                <c:formatCode>General</c:formatCode>
                <c:ptCount val="5"/>
                <c:pt idx="1">
                  <c:v>996847871</c:v>
                </c:pt>
                <c:pt idx="2">
                  <c:v>1185644289.5</c:v>
                </c:pt>
                <c:pt idx="3">
                  <c:v>1218449732.5</c:v>
                </c:pt>
                <c:pt idx="4">
                  <c:v>1234020009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Charts!$AC$59:$AC$63</c:f>
              <c:strCache>
                <c:ptCount val="5"/>
                <c:pt idx="0">
                  <c:v> Listing</c:v>
                </c:pt>
                <c:pt idx="1">
                  <c:v> Menu</c:v>
                </c:pt>
                <c:pt idx="2">
                  <c:v> Carts</c:v>
                </c:pt>
                <c:pt idx="3">
                  <c:v> Payments</c:v>
                </c:pt>
                <c:pt idx="4">
                  <c:v> Orders</c:v>
                </c:pt>
              </c:strCache>
            </c:strRef>
          </c:cat>
          <c:val>
            <c:numRef>
              <c:f>Charts!$AE$59:$AE$63</c:f>
              <c:numCache>
                <c:formatCode>General</c:formatCode>
                <c:ptCount val="5"/>
                <c:pt idx="0">
                  <c:v>2594006398</c:v>
                </c:pt>
                <c:pt idx="1">
                  <c:v>600310656</c:v>
                </c:pt>
                <c:pt idx="2">
                  <c:v>222717819</c:v>
                </c:pt>
                <c:pt idx="3">
                  <c:v>157106933</c:v>
                </c:pt>
                <c:pt idx="4">
                  <c:v>125966380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2093440"/>
        <c:axId val="262099328"/>
      </c:barChart>
      <c:catAx>
        <c:axId val="26209344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62099328"/>
        <c:crosses val="autoZero"/>
        <c:auto val="1"/>
        <c:lblAlgn val="ctr"/>
        <c:lblOffset val="100"/>
        <c:noMultiLvlLbl val="0"/>
      </c:catAx>
      <c:valAx>
        <c:axId val="2620993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6209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38099</xdr:rowOff>
    </xdr:from>
    <xdr:to>
      <xdr:col>12</xdr:col>
      <xdr:colOff>495300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447674</xdr:colOff>
      <xdr:row>27</xdr:row>
      <xdr:rowOff>85725</xdr:rowOff>
    </xdr:from>
    <xdr:to>
      <xdr:col>5</xdr:col>
      <xdr:colOff>352424</xdr:colOff>
      <xdr:row>41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27</xdr:row>
      <xdr:rowOff>76200</xdr:rowOff>
    </xdr:from>
    <xdr:to>
      <xdr:col>13</xdr:col>
      <xdr:colOff>114300</xdr:colOff>
      <xdr:row>41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152399</xdr:colOff>
      <xdr:row>79</xdr:row>
      <xdr:rowOff>66675</xdr:rowOff>
    </xdr:from>
    <xdr:to>
      <xdr:col>6</xdr:col>
      <xdr:colOff>476249</xdr:colOff>
      <xdr:row>93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</xdr:colOff>
      <xdr:row>72</xdr:row>
      <xdr:rowOff>9525</xdr:rowOff>
    </xdr:from>
    <xdr:to>
      <xdr:col>14</xdr:col>
      <xdr:colOff>542925</xdr:colOff>
      <xdr:row>85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57151</xdr:colOff>
      <xdr:row>63</xdr:row>
      <xdr:rowOff>171449</xdr:rowOff>
    </xdr:from>
    <xdr:to>
      <xdr:col>18</xdr:col>
      <xdr:colOff>38101</xdr:colOff>
      <xdr:row>71</xdr:row>
      <xdr:rowOff>161924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285750</xdr:colOff>
      <xdr:row>64</xdr:row>
      <xdr:rowOff>38100</xdr:rowOff>
    </xdr:from>
    <xdr:to>
      <xdr:col>22</xdr:col>
      <xdr:colOff>647700</xdr:colOff>
      <xdr:row>72</xdr:row>
      <xdr:rowOff>28575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457200</xdr:colOff>
      <xdr:row>63</xdr:row>
      <xdr:rowOff>142875</xdr:rowOff>
    </xdr:from>
    <xdr:to>
      <xdr:col>27</xdr:col>
      <xdr:colOff>438150</xdr:colOff>
      <xdr:row>71</xdr:row>
      <xdr:rowOff>133350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32</xdr:col>
      <xdr:colOff>142875</xdr:colOff>
      <xdr:row>71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352425</xdr:colOff>
      <xdr:row>0</xdr:row>
      <xdr:rowOff>9525</xdr:rowOff>
    </xdr:from>
    <xdr:to>
      <xdr:col>24</xdr:col>
      <xdr:colOff>914400</xdr:colOff>
      <xdr:row>13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161925</xdr:colOff>
      <xdr:row>15</xdr:row>
      <xdr:rowOff>19050</xdr:rowOff>
    </xdr:from>
    <xdr:to>
      <xdr:col>24</xdr:col>
      <xdr:colOff>676275</xdr:colOff>
      <xdr:row>28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552450</xdr:colOff>
      <xdr:row>28</xdr:row>
      <xdr:rowOff>180975</xdr:rowOff>
    </xdr:from>
    <xdr:to>
      <xdr:col>26</xdr:col>
      <xdr:colOff>85725</xdr:colOff>
      <xdr:row>41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809625</xdr:colOff>
      <xdr:row>5</xdr:row>
      <xdr:rowOff>171450</xdr:rowOff>
    </xdr:from>
    <xdr:to>
      <xdr:col>32</xdr:col>
      <xdr:colOff>466725</xdr:colOff>
      <xdr:row>19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571500</xdr:colOff>
      <xdr:row>96</xdr:row>
      <xdr:rowOff>9524</xdr:rowOff>
    </xdr:from>
    <xdr:to>
      <xdr:col>9</xdr:col>
      <xdr:colOff>838200</xdr:colOff>
      <xdr:row>106</xdr:row>
      <xdr:rowOff>123825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200024</xdr:colOff>
      <xdr:row>96</xdr:row>
      <xdr:rowOff>66675</xdr:rowOff>
    </xdr:from>
    <xdr:to>
      <xdr:col>13</xdr:col>
      <xdr:colOff>733425</xdr:colOff>
      <xdr:row>106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523875</xdr:colOff>
      <xdr:row>107</xdr:row>
      <xdr:rowOff>161925</xdr:rowOff>
    </xdr:from>
    <xdr:to>
      <xdr:col>9</xdr:col>
      <xdr:colOff>819150</xdr:colOff>
      <xdr:row>118</xdr:row>
      <xdr:rowOff>95250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257175</xdr:colOff>
      <xdr:row>108</xdr:row>
      <xdr:rowOff>57150</xdr:rowOff>
    </xdr:from>
    <xdr:to>
      <xdr:col>13</xdr:col>
      <xdr:colOff>809625</xdr:colOff>
      <xdr:row>118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0</xdr:row>
      <xdr:rowOff>74083</xdr:rowOff>
    </xdr:from>
    <xdr:to>
      <xdr:col>20</xdr:col>
      <xdr:colOff>466724</xdr:colOff>
      <xdr:row>12</xdr:row>
      <xdr:rowOff>116416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179915</xdr:colOff>
      <xdr:row>13</xdr:row>
      <xdr:rowOff>137583</xdr:rowOff>
    </xdr:from>
    <xdr:to>
      <xdr:col>20</xdr:col>
      <xdr:colOff>455082</xdr:colOff>
      <xdr:row>28</xdr:row>
      <xdr:rowOff>131233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465667</xdr:colOff>
      <xdr:row>0</xdr:row>
      <xdr:rowOff>152398</xdr:rowOff>
    </xdr:from>
    <xdr:to>
      <xdr:col>32</xdr:col>
      <xdr:colOff>264583</xdr:colOff>
      <xdr:row>16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161925</xdr:rowOff>
    </xdr:from>
    <xdr:to>
      <xdr:col>15</xdr:col>
      <xdr:colOff>219075</xdr:colOff>
      <xdr:row>11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11</xdr:row>
      <xdr:rowOff>190500</xdr:rowOff>
    </xdr:from>
    <xdr:to>
      <xdr:col>15</xdr:col>
      <xdr:colOff>200025</xdr:colOff>
      <xdr:row>26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28.847743981481" createdVersion="4" refreshedVersion="4" minRefreshableVersion="3" recordCount="322">
  <cacheSource type="worksheet">
    <worksheetSource ref="AN1:BA323" sheet="Sheet11"/>
  </cacheSource>
  <cacheFields count="14">
    <cacheField name="Date" numFmtId="14">
      <sharedItems containsSemiMixedTypes="0" containsNonDate="0" containsDate="1" containsString="0" minDate="2019-01-08T00:00:00" maxDate="2020-01-02T00:00:00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Facebook change with respect to same day last week" numFmtId="9">
      <sharedItems containsSemiMixedTypes="0" containsString="0" containsNumber="1" minValue="-0.94841710998530149" maxValue="19.799855872051577"/>
    </cacheField>
    <cacheField name="Youtube change with respect to same day last week" numFmtId="9">
      <sharedItems containsSemiMixedTypes="0" containsString="0" containsNumber="1" minValue="-0.64693892254082896" maxValue="1.9768798121875975"/>
    </cacheField>
    <cacheField name="Twitter change with respect to same day last week" numFmtId="9">
      <sharedItems containsSemiMixedTypes="0" containsString="0" containsNumber="1" minValue="-0.87590011321220818" maxValue="7.4691475779420955"/>
    </cacheField>
    <cacheField name="Others change with respect to same day last week" numFmtId="9">
      <sharedItems containsSemiMixedTypes="0" containsString="0" containsNumber="1" minValue="-0.60437207174092422" maxValue="1.6565878173136039"/>
    </cacheField>
    <cacheField name="Source of traffic change as compared to same day last week" numFmtId="9">
      <sharedItems count="4">
        <s v="All sources"/>
        <s v="Facebook"/>
        <s v="Twitter"/>
        <s v="Youtube"/>
      </sharedItems>
    </cacheField>
    <cacheField name="Raise/Dip in source of traffic as compared to same day last week" numFmtId="9">
      <sharedItems count="2">
        <s v="Raise"/>
        <s v="Dip"/>
      </sharedItems>
    </cacheField>
    <cacheField name="Highs/Lows in orders w.r.t same day last week" numFmtId="0">
      <sharedItems/>
    </cacheField>
    <cacheField name="Weekday" numFmtId="164">
      <sharedItems count="7">
        <s v="Tuesday"/>
        <s v="Wednesday"/>
        <s v="Thursday"/>
        <s v="Friday"/>
        <s v="Sunday"/>
        <s v="Monday"/>
        <s v="Saturday"/>
      </sharedItems>
    </cacheField>
    <cacheField name="Month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529.021213310189" createdVersion="4" refreshedVersion="4" minRefreshableVersion="3" recordCount="366">
  <cacheSource type="worksheet">
    <worksheetSource ref="B2:G368" sheet="Session Details"/>
  </cacheSource>
  <cacheFields count="7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6"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Listing" numFmtId="0">
      <sharedItems containsSemiMixedTypes="0" containsString="0" containsNumber="1" containsInteger="1" minValue="10207150" maxValue="47134238" count="25">
        <n v="20848646"/>
        <n v="21934513"/>
        <n v="21717340"/>
        <n v="42645263"/>
        <n v="43543058"/>
        <n v="22803207"/>
        <n v="22586034"/>
        <n v="10641496"/>
        <n v="20631473"/>
        <n v="46236443"/>
        <n v="21065820"/>
        <n v="21282993"/>
        <n v="22368860"/>
        <n v="22151687"/>
        <n v="44440853"/>
        <n v="37570998"/>
        <n v="21500167"/>
        <n v="47134238"/>
        <n v="45338648"/>
        <n v="44889750"/>
        <n v="43991955"/>
        <n v="45787545"/>
        <n v="43094160"/>
        <n v="46685340"/>
        <n v="10207150"/>
      </sharedItems>
    </cacheField>
    <cacheField name="Menu" numFmtId="0">
      <sharedItems containsSemiMixedTypes="0" containsString="0" containsNumber="1" containsInteger="1" minValue="2063147" maxValue="10196078" count="127">
        <n v="5107918"/>
        <n v="5428792"/>
        <n v="5212161"/>
        <n v="5700801"/>
        <n v="8776395"/>
        <n v="8778280"/>
        <n v="5415761"/>
        <n v="5320748"/>
        <n v="5872368"/>
        <n v="2740185"/>
        <n v="4951553"/>
        <n v="9045060"/>
        <n v="9806749"/>
        <n v="5371784"/>
        <n v="5054710"/>
        <n v="5529777"/>
        <n v="5648137"/>
        <n v="5759438"/>
        <n v="8686840"/>
        <n v="9239253"/>
        <n v="9768459"/>
        <n v="4899974"/>
        <n v="9997171"/>
        <n v="9616327"/>
        <n v="5267540"/>
        <n v="2628341"/>
        <n v="5536293"/>
        <n v="5316404"/>
        <n v="9052601"/>
        <n v="9709653"/>
        <n v="5871825"/>
        <n v="5364183"/>
        <n v="5482542"/>
        <n v="5209447"/>
        <n v="9145927"/>
        <n v="10000942"/>
        <n v="5312604"/>
        <n v="5814817"/>
        <n v="5483628"/>
        <n v="5213790"/>
        <n v="9807692"/>
        <n v="9901960"/>
        <n v="5592215"/>
        <n v="5427163"/>
        <n v="5003675"/>
        <n v="5704059"/>
        <n v="9049773"/>
        <n v="8959276"/>
        <n v="5055796"/>
        <n v="5480370"/>
        <n v="5815903"/>
        <n v="9803921"/>
        <n v="8961161"/>
        <n v="5266455"/>
        <n v="5161125"/>
        <n v="5157868"/>
        <n v="9705882"/>
        <n v="10098039"/>
        <n v="5106289"/>
        <n v="9313725"/>
        <n v="5368526"/>
        <n v="5757809"/>
        <n v="5429335"/>
        <n v="9612556"/>
        <n v="9425904"/>
        <n v="9898190"/>
        <n v="8597285"/>
        <n v="5424448"/>
        <n v="5928833"/>
        <n v="9999999"/>
        <n v="8687782"/>
        <n v="5375041"/>
        <n v="9140271"/>
        <n v="5477113"/>
        <n v="5319119"/>
        <n v="5537921"/>
        <n v="9224170"/>
        <n v="5533578"/>
        <n v="5264283"/>
        <n v="9321266"/>
        <n v="8868778"/>
        <n v="5108461"/>
        <n v="10096153"/>
        <n v="8955505"/>
        <n v="5420648"/>
        <n v="9332579"/>
        <n v="9403280"/>
        <n v="9799208"/>
        <n v="5261025"/>
        <n v="10196078"/>
        <n v="9144042"/>
        <n v="5759981"/>
        <n v="8865950"/>
        <n v="9230769"/>
        <n v="2526269"/>
        <n v="8869720"/>
        <n v="5646508"/>
        <n v="5373955"/>
        <n v="5643793"/>
        <n v="5321291"/>
        <n v="5160040"/>
        <n v="5590043"/>
        <n v="2063147"/>
        <n v="9134615"/>
        <n v="5593301"/>
        <n v="9615384"/>
        <n v="9053544"/>
        <n v="9411764"/>
        <n v="9700226"/>
        <n v="5702973"/>
        <n v="9521116"/>
        <n v="5003132"/>
        <n v="5214333"/>
        <n v="9235482"/>
        <n v="5985841"/>
        <n v="9515460"/>
        <n v="9423076"/>
        <n v="5586785"/>
        <n v="9238310"/>
        <n v="9509803"/>
        <n v="5648680"/>
        <n v="9418363"/>
        <n v="9330693"/>
        <n v="9711538"/>
        <n v="9519230"/>
        <n v="5472769"/>
        <n v="10195135"/>
      </sharedItems>
    </cacheField>
    <cacheField name="Carts" numFmtId="0">
      <sharedItems containsSemiMixedTypes="0" containsString="0" containsNumber="1" containsInteger="1" minValue="817006" maxValue="3751088" count="270">
        <n v="2104462"/>
        <n v="2171516"/>
        <n v="2001470"/>
        <n v="2303123"/>
        <n v="2924294"/>
        <n v="3014461"/>
        <n v="2079652"/>
        <n v="2085733"/>
        <n v="2372437"/>
        <n v="1063191"/>
        <n v="2000427"/>
        <n v="3075320"/>
        <n v="3300951"/>
        <n v="2084252"/>
        <n v="2042103"/>
        <n v="2278268"/>
        <n v="2168884"/>
        <n v="2395926"/>
        <n v="2894455"/>
        <n v="3267000"/>
        <n v="3751088"/>
        <n v="2258377"/>
        <n v="1861990"/>
        <n v="2021884"/>
        <n v="3568990"/>
        <n v="3400333"/>
        <n v="2043805"/>
        <n v="1093389"/>
        <n v="2303097"/>
        <n v="2147827"/>
        <n v="2082540"/>
        <n v="2985548"/>
        <n v="3268269"/>
        <n v="2001665"/>
        <n v="2372217"/>
        <n v="2145673"/>
        <n v="2193017"/>
        <n v="2104616"/>
        <n v="3265096"/>
        <n v="3366317"/>
        <n v="2125041"/>
        <n v="2256149"/>
        <n v="2259254"/>
        <n v="1981240"/>
        <n v="2214947"/>
        <n v="3334615"/>
        <n v="3232000"/>
        <n v="2348730"/>
        <n v="948887"/>
        <n v="2105739"/>
        <n v="1921411"/>
        <n v="2304440"/>
        <n v="2923076"/>
        <n v="3168000"/>
        <n v="2042541"/>
        <n v="2257912"/>
        <n v="2105296"/>
        <n v="2280737"/>
        <n v="2442679"/>
        <n v="3333333"/>
        <n v="2924923"/>
        <n v="2371533"/>
        <n v="2001252"/>
        <n v="2002516"/>
        <n v="2042515"/>
        <n v="2394336"/>
        <n v="3502000"/>
        <n v="2149801"/>
        <n v="2166304"/>
        <n v="2144641"/>
        <n v="2124216"/>
        <n v="3293333"/>
        <n v="2233307"/>
        <n v="2418280"/>
        <n v="2149156"/>
        <n v="2128299"/>
        <n v="2123434"/>
        <n v="2258807"/>
        <n v="2043167"/>
        <n v="2084864"/>
        <n v="2064876"/>
        <n v="2234030"/>
        <n v="3399038"/>
        <n v="2806153"/>
        <n v="2257517"/>
        <n v="1162963"/>
        <n v="2418964"/>
        <n v="3434000"/>
        <n v="2983384"/>
        <n v="2170226"/>
        <n v="2214517"/>
        <n v="2064016"/>
        <n v="1920790"/>
        <n v="3107692"/>
        <n v="3466666"/>
        <n v="2256570"/>
        <n v="2254989"/>
        <n v="2191477"/>
        <n v="3639391"/>
        <n v="2281623"/>
        <n v="3536333"/>
        <n v="2211832"/>
        <n v="1881590"/>
        <n v="2325927"/>
        <n v="2189107"/>
        <n v="2188586"/>
        <n v="3297067"/>
        <n v="3261666"/>
        <n v="2062941"/>
        <n v="2148924"/>
        <n v="2169162"/>
        <n v="3042461"/>
        <n v="3136000"/>
        <n v="1959989"/>
        <n v="2372445"/>
        <n v="2187967"/>
        <n v="2063818"/>
        <n v="2168936"/>
        <n v="3398365"/>
        <n v="3166666"/>
        <n v="2059846"/>
        <n v="2280320"/>
        <n v="3331730"/>
        <n v="3069230"/>
        <n v="2148305"/>
        <n v="2148081"/>
        <n v="3500000"/>
        <n v="3365048"/>
        <n v="1941425"/>
        <n v="2125119"/>
        <n v="2146498"/>
        <n v="2128086"/>
        <n v="3570666"/>
        <n v="3046794"/>
        <n v="2150016"/>
        <n v="2280952"/>
        <n v="2326361"/>
        <n v="2278479"/>
        <n v="2776923"/>
        <n v="2212753"/>
        <n v="2350072"/>
        <n v="2105713"/>
        <n v="2279834"/>
        <n v="3135000"/>
        <n v="3201230"/>
        <n v="2252956"/>
        <n v="2101315"/>
        <n v="1040823"/>
        <n v="2104686"/>
        <n v="3014423"/>
        <n v="3136333"/>
        <n v="2236017"/>
        <n v="2234872"/>
        <n v="2063599"/>
        <n v="3133173"/>
        <n v="2189792"/>
        <n v="2302667"/>
        <n v="2373112"/>
        <n v="2038389"/>
        <n v="3204807"/>
        <n v="3140064"/>
        <n v="2022735"/>
        <n v="2234942"/>
        <n v="2395704"/>
        <n v="2125936"/>
        <n v="3466346"/>
        <n v="3232615"/>
        <n v="817006"/>
        <n v="2211624"/>
        <n v="2442905"/>
        <n v="2950480"/>
        <n v="2128516"/>
        <n v="2192574"/>
        <n v="2122978"/>
        <n v="3171153"/>
        <n v="3074153"/>
        <n v="2327256"/>
        <n v="3167580"/>
        <n v="2124894"/>
        <n v="3328000"/>
        <n v="3166153"/>
        <n v="2063147"/>
        <n v="2147028"/>
        <n v="2235565"/>
        <n v="3399000"/>
        <n v="2041277"/>
        <n v="2193451"/>
        <n v="2146576"/>
        <n v="3264307"/>
        <n v="2169779"/>
        <n v="1961440"/>
        <n v="2044018"/>
        <n v="2127647"/>
        <n v="3265666"/>
        <n v="2167129"/>
        <n v="2084656"/>
        <n v="3169846"/>
        <n v="2126383"/>
        <n v="1981872"/>
        <n v="2322506"/>
        <n v="1396153"/>
        <n v="3364666"/>
        <n v="1960815"/>
        <n v="2188793"/>
        <n v="2062322"/>
        <n v="3045538"/>
        <n v="3364038"/>
        <n v="2189941"/>
        <n v="2279408"/>
        <n v="2213175"/>
        <n v="1961649"/>
        <n v="3141025"/>
        <n v="2984278"/>
        <n v="2085094"/>
        <n v="2085946"/>
        <n v="2064661"/>
        <n v="3235586"/>
        <n v="2983060"/>
        <n v="3104000"/>
        <n v="2190358"/>
        <n v="3202243"/>
        <n v="2106582"/>
        <n v="2107231"/>
        <n v="3204160"/>
        <n v="3137538"/>
        <n v="2020233"/>
        <n v="2325243"/>
        <n v="1921202"/>
        <n v="2103211"/>
        <n v="2981538"/>
        <n v="3268903"/>
        <n v="1941009"/>
        <n v="2168259"/>
        <n v="2022090"/>
        <n v="3367961"/>
        <n v="3261057"/>
        <n v="2083366"/>
        <n v="2018789"/>
        <n v="2126561"/>
        <n v="3037259"/>
        <n v="1268974"/>
        <n v="2298563"/>
        <n v="2149582"/>
        <n v="2281847"/>
        <n v="2102759"/>
        <n v="2300387"/>
        <n v="3301282"/>
        <n v="2237320"/>
        <n v="2442223"/>
        <n v="2170865"/>
        <n v="3327692"/>
        <n v="3501333"/>
        <n v="2212367"/>
        <n v="2419415"/>
        <n v="3140711"/>
        <n v="3078205"/>
        <n v="2257699"/>
        <n v="2106371"/>
        <n v="2276672"/>
        <n v="2214282"/>
        <n v="2022950"/>
        <n v="3263076"/>
        <n v="1940390"/>
        <n v="2107016"/>
        <n v="2167542"/>
        <n v="2146292"/>
        <n v="2349625"/>
        <n v="3269551"/>
        <n v="3133846"/>
        <n v="2041499"/>
      </sharedItems>
    </cacheField>
    <cacheField name="Payments" numFmtId="0">
      <sharedItems containsSemiMixedTypes="0" containsString="0" containsNumber="1" containsInteger="1" minValue="596414" maxValue="2656756" count="327">
        <n v="1505532"/>
        <n v="1569355"/>
        <n v="1402630"/>
        <n v="1597216"/>
        <n v="2087946"/>
        <n v="2049833"/>
        <n v="1442239"/>
        <n v="1583488"/>
        <n v="1766516"/>
        <n v="760607"/>
        <n v="1431105"/>
        <n v="2133042"/>
        <n v="2199754"/>
        <n v="1445428"/>
        <n v="1475828"/>
        <n v="1663135"/>
        <n v="1535787"/>
        <n v="1661575"/>
        <n v="2046958"/>
        <n v="2310422"/>
        <n v="1818987"/>
        <n v="2656145"/>
        <n v="1648615"/>
        <n v="1332067"/>
        <n v="1520254"/>
        <n v="2378375"/>
        <n v="2358471"/>
        <n v="1536737"/>
        <n v="790192"/>
        <n v="1614011"/>
        <n v="1520876"/>
        <n v="1565862"/>
        <n v="2070776"/>
        <n v="2333544"/>
        <n v="1679767"/>
        <n v="1488024"/>
        <n v="1616911"/>
        <n v="1490279"/>
        <n v="2286873"/>
        <n v="2197531"/>
        <n v="1582306"/>
        <n v="1712868"/>
        <n v="1682241"/>
        <n v="1402916"/>
        <n v="1633080"/>
        <n v="2290213"/>
        <n v="2087872"/>
        <n v="1800301"/>
        <n v="727321"/>
        <n v="1537189"/>
        <n v="1444709"/>
        <n v="1749530"/>
        <n v="1908184"/>
        <n v="2046528"/>
        <n v="1505966"/>
        <n v="1681241"/>
        <n v="1613709"/>
        <n v="1648289"/>
        <n v="1872313"/>
        <n v="1110666"/>
        <n v="2088395"/>
        <n v="1765843"/>
        <n v="1490132"/>
        <n v="1417982"/>
        <n v="1446305"/>
        <n v="1730387"/>
        <n v="2262292"/>
        <n v="1459444"/>
        <n v="1600742"/>
        <n v="1533960"/>
        <n v="1628211"/>
        <n v="1519664"/>
        <n v="2217072"/>
        <n v="1968229"/>
        <n v="1835958"/>
        <n v="1600262"/>
        <n v="1475975"/>
        <n v="1612111"/>
        <n v="2289095"/>
        <n v="2289540"/>
        <n v="1632440"/>
        <n v="1476597"/>
        <n v="1476292"/>
        <n v="1552580"/>
        <n v="1712384"/>
        <n v="2311346"/>
        <n v="2003593"/>
        <n v="1629873"/>
        <n v="1565588"/>
        <n v="1597198"/>
        <n v="806515"/>
        <n v="1854136"/>
        <n v="2288417"/>
        <n v="1947553"/>
        <n v="1520894"/>
        <n v="1535767"/>
        <n v="1521799"/>
        <n v="1504157"/>
        <n v="1402176"/>
        <n v="2113230"/>
        <n v="2357333"/>
        <n v="1729661"/>
        <n v="1596758"/>
        <n v="1551785"/>
        <n v="2656756"/>
        <n v="1748864"/>
        <n v="2132414"/>
        <n v="2356612"/>
        <n v="1695369"/>
        <n v="1414767"/>
        <n v="1518146"/>
        <n v="1533761"/>
        <n v="2354106"/>
        <n v="2151395"/>
        <n v="1696398"/>
        <n v="1615158"/>
        <n v="1552235"/>
        <n v="1986118"/>
        <n v="2068505"/>
        <n v="1430792"/>
        <n v="1679928"/>
        <n v="1565272"/>
        <n v="1506587"/>
        <n v="1583323"/>
        <n v="2218452"/>
        <n v="2088733"/>
        <n v="1428503"/>
        <n v="1731219"/>
        <n v="1647654"/>
        <n v="1680242"/>
        <n v="1489849"/>
        <n v="2152298"/>
        <n v="2066206"/>
        <n v="1536897"/>
        <n v="1521056"/>
        <n v="1818304"/>
        <n v="1614533"/>
        <n v="1505052"/>
        <n v="2475200"/>
        <n v="2288232"/>
        <n v="1445585"/>
        <n v="1582364"/>
        <n v="1535605"/>
        <n v="1569038"/>
        <n v="1598491"/>
        <n v="2355211"/>
        <n v="2175411"/>
        <n v="1506731"/>
        <n v="1715048"/>
        <n v="1766173"/>
        <n v="1926073"/>
        <n v="2153333"/>
        <n v="1647616"/>
        <n v="1853611"/>
        <n v="1583285"/>
        <n v="1647636"/>
        <n v="2110482"/>
        <n v="2133300"/>
        <n v="1611765"/>
        <n v="1579979"/>
        <n v="1519935"/>
        <n v="729408"/>
        <n v="1613241"/>
        <n v="2131800"/>
        <n v="2068725"/>
        <n v="1460920"/>
        <n v="1632292"/>
        <n v="1615142"/>
        <n v="1680400"/>
        <n v="1461234"/>
        <n v="2286105"/>
        <n v="2066640"/>
        <n v="1582562"/>
        <n v="1731375"/>
        <n v="1645753"/>
        <n v="1562425"/>
        <n v="2179269"/>
        <n v="2135243"/>
        <n v="1535660"/>
        <n v="1647823"/>
        <n v="1818819"/>
        <n v="2404257"/>
        <n v="2264123"/>
        <n v="1599646"/>
        <n v="596414"/>
        <n v="1695210"/>
        <n v="1783320"/>
        <n v="1553817"/>
        <n v="1536555"/>
        <n v="1580769"/>
        <n v="1566850"/>
        <n v="2156384"/>
        <n v="2027711"/>
        <n v="1551933"/>
        <n v="1416936"/>
        <n v="1749863"/>
        <n v="1581109"/>
        <n v="2240112"/>
        <n v="2068061"/>
        <n v="1488650"/>
        <n v="1519954"/>
        <n v="1566184"/>
        <n v="2330931"/>
        <n v="1033432"/>
        <n v="1445853"/>
        <n v="1549906"/>
        <n v="1551657"/>
        <n v="1615643"/>
        <n v="1581065"/>
        <n v="2357546"/>
        <n v="2028481"/>
        <n v="1534836"/>
        <n v="1714906"/>
        <n v="1599778"/>
        <n v="1617231"/>
        <n v="1519990"/>
        <n v="2108742"/>
        <n v="1568099"/>
        <n v="1446170"/>
        <n v="1699063"/>
        <n v="1566740"/>
        <n v="1522119"/>
        <n v="2176240"/>
        <n v="2217933"/>
        <n v="1502904"/>
        <n v="1566793"/>
        <n v="1598282"/>
        <n v="1460927"/>
        <n v="2025210"/>
        <n v="2133940"/>
        <n v="1697427"/>
        <n v="1505692"/>
        <n v="1504637"/>
        <n v="1610658"/>
        <n v="939890"/>
        <n v="2333732"/>
        <n v="1445709"/>
        <n v="1581840"/>
        <n v="1502964"/>
        <n v="1506427"/>
        <n v="1967417"/>
        <n v="2401923"/>
        <n v="1518724"/>
        <n v="1747166"/>
        <n v="1647930"/>
        <n v="1474964"/>
        <n v="2135897"/>
        <n v="1948137"/>
        <n v="1476455"/>
        <n v="1461831"/>
        <n v="1567782"/>
        <n v="1431842"/>
        <n v="2178196"/>
        <n v="1631507"/>
        <n v="1630823"/>
        <n v="1660472"/>
        <n v="1402767"/>
        <n v="2089612"/>
        <n v="1403363"/>
        <n v="1416502"/>
        <n v="1644658"/>
        <n v="1504266"/>
        <n v="1566982"/>
        <n v="2221076"/>
        <n v="2069275"/>
        <n v="1748531"/>
        <n v="1568560"/>
        <n v="1568262"/>
        <n v="1663458"/>
        <n v="1507513"/>
        <n v="2069887"/>
        <n v="2154861"/>
        <n v="1490328"/>
        <n v="1430527"/>
        <n v="1629530"/>
        <n v="1332354"/>
        <n v="1581404"/>
        <n v="2156168"/>
        <n v="1360259"/>
        <n v="1567000"/>
        <n v="1461364"/>
        <n v="1489518"/>
        <n v="2173168"/>
        <n v="1566483"/>
        <n v="1547402"/>
        <n v="1748185"/>
        <n v="1567914"/>
        <n v="2003376"/>
        <n v="906047"/>
        <n v="1761848"/>
        <n v="1537811"/>
        <n v="1649091"/>
        <n v="1550364"/>
        <n v="1763247"/>
        <n v="2177525"/>
        <n v="1698573"/>
        <n v="1519789"/>
        <n v="1729338"/>
        <n v="1519105"/>
        <n v="1584731"/>
        <n v="2308087"/>
        <n v="2452333"/>
        <n v="1582727"/>
        <n v="1580296"/>
        <n v="1783835"/>
        <n v="2157040"/>
        <n v="2093179"/>
        <n v="1582196"/>
        <n v="1522274"/>
        <n v="1661970"/>
        <n v="2220160"/>
        <n v="1812775"/>
        <n v="1584097"/>
        <n v="1597877"/>
        <n v="1507202"/>
        <n v="1430220"/>
        <n v="1965430"/>
        <n v="2107947"/>
        <n v="1430649"/>
        <n v="1568884"/>
        <n v="1645132"/>
        <n v="1629465"/>
        <n v="2201061"/>
        <n v="2109705"/>
        <n v="1415779"/>
        <n v="1491521"/>
        <n v="1520857"/>
      </sharedItems>
    </cacheField>
    <cacheField name="Orders" numFmtId="0">
      <sharedItems containsSemiMixedTypes="0" containsString="0" containsNumber="1" minValue="498841" maxValue="2221600" count="349">
        <n v="1271572.67328"/>
        <n v="1261133"/>
        <n v="1138655"/>
        <n v="1296620"/>
        <n v="1596026"/>
        <n v="1582881"/>
        <n v="1123504"/>
        <n v="1311445"/>
        <n v="1506485"/>
        <n v="623698"/>
        <n v="1126566"/>
        <n v="1680410"/>
        <n v="1630017"/>
        <n v="1197104"/>
        <n v="1198077"/>
        <n v="1391046"/>
        <n v="1284532"/>
        <n v="1307991"/>
        <n v="1612594"/>
        <n v="1820150"/>
        <n v="1476653"/>
        <n v="2221600"/>
        <n v="1392420"/>
        <n v="1059526"/>
        <n v="1234142"/>
        <n v="1762376"/>
        <n v="1784419"/>
        <n v="1310529"/>
        <n v="628519"/>
        <n v="1283784"/>
        <n v="1272061"/>
        <n v="1322527"/>
        <n v="1566749"/>
        <n v="1892971"/>
        <n v="1349861"/>
        <n v="1281189"/>
        <n v="1378902"/>
        <n v="1246469"/>
        <n v="1855111"/>
        <n v="1799778"/>
        <n v="1297491"/>
        <n v="1404552"/>
        <n v="1393232"/>
        <n v="1184903"/>
        <n v="1285561"/>
        <n v="1768503"/>
        <n v="1579683"/>
        <n v="1431960"/>
        <n v="620260"/>
        <n v="1222680"/>
        <n v="1149121"/>
        <n v="1377230"/>
        <n v="1443732"/>
        <n v="1644180"/>
        <n v="1271939"/>
        <n v="1364832"/>
        <n v="1323241"/>
        <n v="1405660"/>
        <n v="1458532"/>
        <n v="900972"/>
        <n v="1694106"/>
        <n v="1375592"/>
        <n v="1258566"/>
        <n v="1104608"/>
        <n v="1221549"/>
        <n v="1390539"/>
        <n v="1711650"/>
        <n v="1220679"/>
        <n v="1299482"/>
        <n v="1232690"/>
        <n v="1268377"/>
        <n v="1183818"/>
        <n v="1815781"/>
        <n v="1504514"/>
        <n v="1310254"/>
        <n v="707578"/>
        <n v="1377825"/>
        <n v="1234506"/>
        <n v="1361589"/>
        <n v="1874769"/>
        <n v="1839416"/>
        <n v="1351986"/>
        <n v="1259241"/>
        <n v="1150032"/>
        <n v="1311309"/>
        <n v="1390113"/>
        <n v="1748764"/>
        <n v="1640943"/>
        <n v="1363225"/>
        <n v="1309458"/>
        <n v="1335896"/>
        <n v="628275"/>
        <n v="1566003"/>
        <n v="1856364"/>
        <n v="1503900"/>
        <n v="1259605"/>
        <n v="1322295"/>
        <n v="1210438"/>
        <n v="1208741"/>
        <n v="1138287"/>
        <n v="1598870"/>
        <n v="1930656"/>
        <n v="1418322"/>
        <n v="1296248"/>
        <n v="1336086"/>
        <n v="2091398"/>
        <n v="1419728"/>
        <n v="1596752"/>
        <n v="1930065"/>
        <n v="1459713"/>
        <n v="1148508"/>
        <n v="1476951"/>
        <n v="1282226"/>
        <n v="1744392"/>
        <n v="1644526"/>
        <n v="1210178"/>
        <n v="1460599"/>
        <n v="1284697"/>
        <n v="1260104"/>
        <n v="1487205"/>
        <n v="1532762"/>
        <n v="1161517"/>
        <n v="1308664"/>
        <n v="1334864"/>
        <n v="1210693"/>
        <n v="1337275"/>
        <n v="1678481"/>
        <n v="1564043"/>
        <n v="1229941"/>
        <n v="1433796"/>
        <n v="1283523"/>
        <n v="1377798"/>
        <n v="1185026"/>
        <n v="1745944"/>
        <n v="1547175"/>
        <n v="1310666"/>
        <n v="1234793"/>
        <n v="1476099"/>
        <n v="1310678"/>
        <n v="1295850"/>
        <n v="1853429"/>
        <n v="1695580"/>
        <n v="1126111"/>
        <n v="1232661"/>
        <n v="1271788"/>
        <n v="1260879"/>
        <n v="1297655"/>
        <n v="1781953"/>
        <n v="1713789"/>
        <n v="1186099"/>
        <n v="1392276"/>
        <n v="1247523"/>
        <n v="1477227"/>
        <n v="1348621"/>
        <n v="1427220"/>
        <n v="1646008"/>
        <n v="1310514"/>
        <n v="1309687"/>
        <n v="1443963"/>
        <n v="1350226"/>
        <n v="1283508"/>
        <n v="1613252"/>
        <n v="1697253"/>
        <n v="1361297"/>
        <n v="1256715"/>
        <n v="1296201"/>
        <n v="616058"/>
        <n v="1579663"/>
        <n v="1662014"/>
        <n v="1233893"/>
        <n v="1271556"/>
        <n v="1324416"/>
        <n v="1322811"/>
        <n v="1234158"/>
        <n v="1729667"/>
        <n v="1692578"/>
        <n v="1297701"/>
        <n v="1311277"/>
        <n v="1462320"/>
        <n v="1349517"/>
        <n v="1255565"/>
        <n v="1750824"/>
        <n v="1632180"/>
        <n v="1284426"/>
        <n v="1351214"/>
        <n v="1506346"/>
        <n v="1338860"/>
        <n v="1376301"/>
        <n v="1912827"/>
        <n v="1801336"/>
        <n v="1298593"/>
        <n v="498841"/>
        <n v="1285847"/>
        <n v="1445675"/>
        <n v="1491569"/>
        <n v="1729156"/>
        <n v="1547407"/>
        <n v="1286871"/>
        <n v="1172435"/>
        <n v="1297775"/>
        <n v="1296231"/>
        <n v="1246273"/>
        <n v="1698799"/>
        <n v="1660696"/>
        <n v="1298037"/>
        <n v="1208363"/>
        <n v="1506632"/>
        <n v="1322439"/>
        <n v="1782233"/>
        <n v="1677611"/>
        <n v="1208956"/>
        <n v="1221464"/>
        <n v="1184072"/>
        <n v="1233898"/>
        <n v="1322799"/>
        <n v="1890851"/>
        <n v="765773"/>
        <n v="1244880"/>
        <n v="1334469"/>
        <n v="1335977"/>
        <n v="1298330"/>
        <n v="1257579"/>
        <n v="1857275"/>
        <n v="1582215"/>
        <n v="1233394"/>
        <n v="1392160"/>
        <n v="1351172"/>
        <n v="1392436"/>
        <n v="1628371"/>
        <n v="1784821"/>
        <n v="1260124"/>
        <n v="1150283"/>
        <n v="1421096"/>
        <n v="1310421"/>
        <n v="1663518"/>
        <n v="1660788"/>
        <n v="1335405"/>
        <n v="1170762"/>
        <n v="1310465"/>
        <n v="1284380"/>
        <n v="1500680"/>
        <n v="1697763"/>
        <n v="1185281"/>
        <n v="1246140"/>
        <n v="1309611"/>
        <n v="1360362"/>
        <n v="696459"/>
        <n v="1856717"/>
        <n v="1161771"/>
        <n v="1361964"/>
        <n v="1195458"/>
        <n v="1259196"/>
        <n v="1235270"/>
        <n v="1473202"/>
        <n v="1892235"/>
        <n v="1220447"/>
        <n v="1338075"/>
        <n v="1404023"/>
        <n v="1337789"/>
        <n v="1197375"/>
        <n v="1582700"/>
        <n v="1565133"/>
        <n v="1235906"/>
        <n v="1174372"/>
        <n v="1150753"/>
        <n v="1311293"/>
        <n v="1127146"/>
        <n v="1648023"/>
        <n v="1377971"/>
        <n v="1270411"/>
        <n v="1402435"/>
        <n v="1127263"/>
        <n v="1234922"/>
        <n v="1645504"/>
        <n v="1678794"/>
        <n v="1104728"/>
        <n v="1126686"/>
        <n v="1308161"/>
        <n v="1196493"/>
        <n v="1323473"/>
        <n v="1697790"/>
        <n v="1694736"/>
        <n v="1462471"/>
        <n v="1350531"/>
        <n v="1324554"/>
        <n v="1309474"/>
        <n v="1186714"/>
        <n v="1582222"/>
        <n v="1613560"/>
        <n v="1222069"/>
        <n v="1173032"/>
        <n v="1070679"/>
        <n v="1270816"/>
        <n v="1457267"/>
        <n v="1648175"/>
        <n v="1070795"/>
        <n v="1162369"/>
        <n v="1209191"/>
        <n v="1839957"/>
        <n v="1627268"/>
        <n v="1245980"/>
        <n v="1230803"/>
        <n v="1361836"/>
        <n v="1349577"/>
        <n v="1324260"/>
        <n v="1547007"/>
        <n v="699650"/>
        <n v="1459163"/>
        <n v="1197954"/>
        <n v="1338732"/>
        <n v="1518155"/>
        <n v="1631184"/>
        <n v="1647515"/>
        <n v="1364973"/>
        <n v="1258689"/>
        <n v="1347154"/>
        <n v="1295492"/>
        <n v="1364454"/>
        <n v="1728295"/>
        <n v="1989333"/>
        <n v="1310814"/>
        <n v="1282884"/>
        <n v="1336022"/>
        <n v="1418862"/>
        <n v="1336464"/>
        <n v="1665666"/>
        <n v="1632680"/>
        <n v="1245504"/>
        <n v="1235782"/>
        <n v="1379437"/>
        <n v="1308303"/>
        <n v="1783676"/>
        <n v="1385685"/>
        <n v="1324939"/>
        <n v="1104375"/>
        <n v="1284054"/>
        <n v="1211187"/>
        <n v="1231419"/>
        <n v="1502374"/>
        <n v="1677083"/>
        <n v="1196595"/>
        <n v="1312214"/>
        <n v="1295048"/>
        <n v="1309438"/>
        <n v="1768333"/>
        <n v="1596202"/>
        <n v="1172548"/>
        <n v="1284200"/>
        <n v="1284516"/>
      </sharedItems>
    </cacheField>
    <cacheField name="Quarters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NOVO" refreshedDate="45529.024607175925" createdVersion="4" refreshedVersion="4" minRefreshableVersion="3" recordCount="366">
  <cacheSource type="worksheet">
    <worksheetSource ref="B2:AD368" sheet="Session Details"/>
  </cacheSource>
  <cacheFields count="21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MixedTypes="1" containsNumber="1" minValue="-0.71708723442563915" maxValue="1.3547702422639891"/>
    </cacheField>
    <cacheField name="Traffic Change with respect to same day last week" numFmtId="9">
      <sharedItems containsMixedTypes="1" containsNumber="1" minValue="-0.52999999079076909" maxValue="1.1914892991677402"/>
    </cacheField>
    <cacheField name="Conversion change with respect to same day last week" numFmtId="9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L2M change" numFmtId="9">
      <sharedItems containsString="0" containsBlank="1" containsNumber="1" minValue="-0.15999999500615902" maxValue="0.14499997198308201"/>
    </cacheField>
    <cacheField name="M2C change" numFmtId="9">
      <sharedItems containsString="0" containsBlank="1" containsNumber="1" minValue="-0.26000000923774402" maxValue="0.25999993288269674"/>
    </cacheField>
    <cacheField name="C2P change" numFmtId="9">
      <sharedItems containsString="0" containsBlank="1" containsNumber="1" minValue="-0.43329998102320294" maxValue="0.38080015915845117"/>
    </cacheField>
    <cacheField name="P2O change" numFmtId="9">
      <sharedItems containsString="0" containsBlank="1" containsNumber="1" minValue="-0.4264000357038954" maxValue="0.47559975243421515"/>
    </cacheField>
    <cacheField name="Overall conversion change" numFmtId="9">
      <sharedItems containsString="0" containsBlank="1" containsNumber="1" minValue="-4.5904859901718761E-2" maxValue="4.8085332308437354E-2"/>
    </cacheField>
    <cacheField name="Weekday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">
  <r>
    <d v="2019-01-08T00:00:00"/>
    <n v="7818242"/>
    <n v="5863681"/>
    <n v="2388907"/>
    <n v="5646508"/>
    <n v="4.1666711078471419E-2"/>
    <n v="4.166662225486184E-2"/>
    <n v="4.1666539487413834E-2"/>
    <n v="4.1666605173403592E-2"/>
    <x v="0"/>
    <x v="0"/>
    <s v="Moderate"/>
    <x v="0"/>
    <s v="January"/>
  </r>
  <r>
    <d v="2019-01-09T00:00:00"/>
    <n v="8130972"/>
    <n v="6098229"/>
    <n v="2484463"/>
    <n v="5872368"/>
    <n v="2.9703065590196198E-2"/>
    <n v="2.9703065590196198E-2"/>
    <n v="2.9702884122818407E-2"/>
    <n v="2.9702928630382708E-2"/>
    <x v="0"/>
    <x v="0"/>
    <s v="Moderate"/>
    <x v="1"/>
    <s v="January"/>
  </r>
  <r>
    <d v="2019-01-10T00:00:00"/>
    <n v="387156"/>
    <n v="2873204"/>
    <n v="1170564"/>
    <n v="6210572"/>
    <n v="-0.94841710998530149"/>
    <n v="-0.48958330002447981"/>
    <n v="-0.48958358314972283"/>
    <n v="0.14572501295048124"/>
    <x v="1"/>
    <x v="1"/>
    <s v="Low"/>
    <x v="2"/>
    <s v="January"/>
  </r>
  <r>
    <d v="2019-01-11T00:00:00"/>
    <n v="7427330"/>
    <n v="5570497"/>
    <n v="2269462"/>
    <n v="5364183"/>
    <n v="-4.9999987209400798E-2"/>
    <n v="-4.9999991472933103E-2"/>
    <n v="-4.9999853489482882E-2"/>
    <n v="-4.9999929159756817E-2"/>
    <x v="0"/>
    <x v="1"/>
    <s v="Moderate"/>
    <x v="3"/>
    <s v="January"/>
  </r>
  <r>
    <d v="2019-01-13T00:00:00"/>
    <n v="16645119"/>
    <n v="12483839"/>
    <n v="5086008"/>
    <n v="12021475"/>
    <n v="6.1855698382826674E-2"/>
    <n v="6.1855677118220598E-2"/>
    <n v="6.1855601227291057E-2"/>
    <n v="6.1855660996917639E-2"/>
    <x v="0"/>
    <x v="0"/>
    <s v="Moderate"/>
    <x v="4"/>
    <s v="January"/>
  </r>
  <r>
    <d v="2019-01-14T00:00:00"/>
    <n v="7583695"/>
    <n v="5687771"/>
    <n v="2317240"/>
    <n v="5477113"/>
    <n v="-7.6190433265108659E-2"/>
    <n v="-7.6190548892894561E-2"/>
    <n v="-7.6190263567473826E-2"/>
    <n v="-7.6190373383767107E-2"/>
    <x v="0"/>
    <x v="1"/>
    <s v="Moderate"/>
    <x v="5"/>
    <s v="January"/>
  </r>
  <r>
    <d v="2019-01-15T00:00:00"/>
    <n v="7661877"/>
    <n v="5746408"/>
    <n v="2341129"/>
    <n v="5533578"/>
    <n v="-2.0000020464958745E-2"/>
    <n v="-1.9999894264370766E-2"/>
    <n v="-1.9999941395793086E-2"/>
    <n v="-1.9999971663902771E-2"/>
    <x v="0"/>
    <x v="1"/>
    <s v="Moderate"/>
    <x v="0"/>
    <s v="January"/>
  </r>
  <r>
    <d v="2019-01-16T00:00:00"/>
    <n v="7583695"/>
    <n v="5687771"/>
    <n v="2317240"/>
    <n v="5477113"/>
    <n v="-6.7307697037943259E-2"/>
    <n v="-6.7307738033452025E-2"/>
    <n v="-6.7307502667578456E-2"/>
    <n v="-6.7307600613585539E-2"/>
    <x v="0"/>
    <x v="1"/>
    <s v="Moderate"/>
    <x v="1"/>
    <s v="January"/>
  </r>
  <r>
    <d v="2019-01-17T00:00:00"/>
    <n v="8052789"/>
    <n v="6039592"/>
    <n v="2460574"/>
    <n v="5815903"/>
    <n v="19.799855872051577"/>
    <n v="1.1020407879148157"/>
    <n v="1.1020414090985202"/>
    <n v="-6.3547930850813783E-2"/>
    <x v="1"/>
    <x v="0"/>
    <s v="High"/>
    <x v="2"/>
    <s v="January"/>
  </r>
  <r>
    <d v="2019-01-18T00:00:00"/>
    <n v="7974607"/>
    <n v="5980955"/>
    <n v="2436685"/>
    <n v="5759438"/>
    <n v="7.3684217612520309E-2"/>
    <n v="7.3684269105611211E-2"/>
    <n v="7.3683983252418317E-2"/>
    <n v="7.3684100635641903E-2"/>
    <x v="0"/>
    <x v="0"/>
    <s v="Moderate"/>
    <x v="3"/>
    <s v="January"/>
  </r>
  <r>
    <d v="2019-01-20T00:00:00"/>
    <n v="15998707"/>
    <n v="11999030"/>
    <n v="4888493"/>
    <n v="11554621"/>
    <n v="-3.883492812517586E-2"/>
    <n v="-3.8834928902879984E-2"/>
    <n v="-3.8834976272156818E-2"/>
    <n v="-3.8835001528514601E-2"/>
    <x v="0"/>
    <x v="1"/>
    <s v="Moderate"/>
    <x v="4"/>
    <s v="January"/>
  </r>
  <r>
    <d v="2019-01-21T00:00:00"/>
    <n v="7974607"/>
    <n v="5980955"/>
    <n v="2436685"/>
    <n v="5759438"/>
    <n v="5.15463767991724E-2"/>
    <n v="5.1546379064839387E-2"/>
    <n v="5.1546236039426319E-2"/>
    <n v="5.154631646270591E-2"/>
    <x v="0"/>
    <x v="0"/>
    <s v="High"/>
    <x v="5"/>
    <s v="January"/>
  </r>
  <r>
    <d v="2019-01-22T00:00:00"/>
    <n v="13525559"/>
    <n v="2028833"/>
    <n v="19827367"/>
    <n v="2189238"/>
    <n v="0.76530620368873059"/>
    <n v="-0.64693892254082896"/>
    <n v="7.4691475779420955"/>
    <n v="-0.60437207174092422"/>
    <x v="2"/>
    <x v="0"/>
    <s v="High"/>
    <x v="0"/>
    <s v="January"/>
  </r>
  <r>
    <d v="2019-01-23T00:00:00"/>
    <n v="7740060"/>
    <n v="5805045"/>
    <n v="2365018"/>
    <n v="5590043"/>
    <n v="2.0618577092037516E-2"/>
    <n v="2.0618621952255056E-2"/>
    <n v="2.0618494415770572E-2"/>
    <n v="2.0618526585082231E-2"/>
    <x v="0"/>
    <x v="0"/>
    <s v="Moderate"/>
    <x v="1"/>
    <s v="January"/>
  </r>
  <r>
    <d v="2019-01-24T00:00:00"/>
    <n v="7427330"/>
    <n v="5570497"/>
    <n v="2269462"/>
    <n v="5364183"/>
    <n v="-7.7669860715337213E-2"/>
    <n v="-7.7669981680881794E-2"/>
    <n v="-7.7669681952259872E-2"/>
    <n v="-7.7669796074659403E-2"/>
    <x v="0"/>
    <x v="1"/>
    <s v="Moderate"/>
    <x v="2"/>
    <s v="January"/>
  </r>
  <r>
    <d v="2019-01-25T00:00:00"/>
    <n v="7427330"/>
    <n v="5570497"/>
    <n v="2269462"/>
    <n v="5364183"/>
    <n v="-6.8627457127354408E-2"/>
    <n v="-6.8627501795281876E-2"/>
    <n v="-6.8627253830511492E-2"/>
    <n v="-6.8627355655187183E-2"/>
    <x v="0"/>
    <x v="1"/>
    <s v="Moderate"/>
    <x v="3"/>
    <s v="January"/>
  </r>
  <r>
    <d v="2019-01-26T00:00:00"/>
    <n v="16968325"/>
    <n v="12726244"/>
    <n v="5184766"/>
    <n v="12254901"/>
    <n v="0.10526316132299196"/>
    <n v="0.10526313503970441"/>
    <n v="0.10526333741066352"/>
    <n v="0.10526311517340559"/>
    <x v="0"/>
    <x v="0"/>
    <s v="Moderate"/>
    <x v="6"/>
    <s v="January"/>
  </r>
  <r>
    <d v="2019-01-27T00:00:00"/>
    <n v="16321913"/>
    <n v="12241435"/>
    <n v="4987251"/>
    <n v="11788048"/>
    <n v="2.0202007574737113E-2"/>
    <n v="2.0202049665681399E-2"/>
    <n v="2.0202135913869546E-2"/>
    <n v="2.0202047302114057E-2"/>
    <x v="0"/>
    <x v="0"/>
    <s v="Moderate"/>
    <x v="4"/>
    <s v="January"/>
  </r>
  <r>
    <d v="2019-01-28T00:00:00"/>
    <n v="7661877"/>
    <n v="5746408"/>
    <n v="2341129"/>
    <n v="5533578"/>
    <n v="-3.921572561506792E-2"/>
    <n v="-3.9215643655570065E-2"/>
    <n v="-3.9215573617435218E-2"/>
    <n v="-3.9215631802964057E-2"/>
    <x v="0"/>
    <x v="1"/>
    <s v="Moderate"/>
    <x v="5"/>
    <s v="January"/>
  </r>
  <r>
    <d v="2019-01-29T00:00:00"/>
    <n v="8052789"/>
    <n v="6039592"/>
    <n v="2460574"/>
    <n v="5815903"/>
    <n v="-0.40462431164582546"/>
    <n v="1.9768798121875975"/>
    <n v="-0.87590011321220818"/>
    <n v="1.6565878173136039"/>
    <x v="3"/>
    <x v="0"/>
    <s v="Low"/>
    <x v="0"/>
    <s v="January"/>
  </r>
  <r>
    <d v="2019-01-30T00:00:00"/>
    <n v="8052789"/>
    <n v="6039592"/>
    <n v="2460574"/>
    <n v="5815903"/>
    <n v="4.0403950356973972E-2"/>
    <n v="4.0403993422962303E-2"/>
    <n v="4.0403920815824668E-2"/>
    <n v="4.0403982581171505E-2"/>
    <x v="0"/>
    <x v="0"/>
    <s v="Moderate"/>
    <x v="1"/>
    <s v="January"/>
  </r>
  <r>
    <d v="2019-01-31T00:00:00"/>
    <n v="7505512"/>
    <n v="5629134"/>
    <n v="2293351"/>
    <n v="5420648"/>
    <n v="1.0526259099838065E-2"/>
    <n v="1.0526349803258173E-2"/>
    <n v="1.0526283321774077E-2"/>
    <n v="1.0526300090806018E-2"/>
    <x v="0"/>
    <x v="0"/>
    <s v="High"/>
    <x v="2"/>
    <s v="January"/>
  </r>
  <r>
    <d v="2019-02-02T00:00:00"/>
    <n v="15675500"/>
    <n v="11756625"/>
    <n v="4789736"/>
    <n v="11321195"/>
    <n v="-7.6190490222222906E-2"/>
    <n v="-7.6190508369948007E-2"/>
    <n v="-7.6190516601906455E-2"/>
    <n v="-7.6190415573328618E-2"/>
    <x v="0"/>
    <x v="1"/>
    <s v="Moderate"/>
    <x v="6"/>
    <s v="February"/>
  </r>
  <r>
    <d v="2019-02-03T00:00:00"/>
    <n v="16160310"/>
    <n v="12120232"/>
    <n v="4937872"/>
    <n v="11671335"/>
    <n v="-9.9009840329378207E-3"/>
    <n v="-9.9010450980624443E-3"/>
    <n v="-9.9010456862909102E-3"/>
    <n v="-9.9009607018906154E-3"/>
    <x v="0"/>
    <x v="1"/>
    <s v="Moderate"/>
    <x v="4"/>
    <s v="February"/>
  </r>
  <r>
    <d v="2019-02-06T00:00:00"/>
    <n v="7427330"/>
    <n v="5570497"/>
    <n v="2269462"/>
    <n v="5364183"/>
    <n v="-7.7669860715337213E-2"/>
    <n v="-7.7669981680881794E-2"/>
    <n v="-7.7669681952259872E-2"/>
    <n v="-7.7669796074659403E-2"/>
    <x v="0"/>
    <x v="1"/>
    <s v="Moderate"/>
    <x v="1"/>
    <s v="February"/>
  </r>
  <r>
    <d v="2019-02-07T00:00:00"/>
    <n v="7974607"/>
    <n v="5980955"/>
    <n v="2436685"/>
    <n v="5759438"/>
    <n v="6.2500066617707128E-2"/>
    <n v="6.250002220590245E-2"/>
    <n v="6.249980923112064E-2"/>
    <n v="6.2499907760105389E-2"/>
    <x v="0"/>
    <x v="0"/>
    <s v="Moderate"/>
    <x v="2"/>
    <s v="February"/>
  </r>
  <r>
    <d v="2019-02-08T00:00:00"/>
    <n v="7896424"/>
    <n v="5922318"/>
    <n v="2412796"/>
    <n v="5702973"/>
    <n v="6.3157823874797625E-2"/>
    <n v="6.3157919302353038E-2"/>
    <n v="6.3157699930644462E-2"/>
    <n v="6.3157800544836107E-2"/>
    <x v="0"/>
    <x v="0"/>
    <s v="Moderate"/>
    <x v="3"/>
    <s v="February"/>
  </r>
  <r>
    <d v="2019-02-09T00:00:00"/>
    <n v="15837104"/>
    <n v="11877828"/>
    <n v="4839115"/>
    <n v="11437908"/>
    <n v="1.030933622531971E-2"/>
    <n v="1.030933622531971E-2"/>
    <n v="1.0309336464473295E-2"/>
    <n v="1.0309247389520326E-2"/>
    <x v="0"/>
    <x v="0"/>
    <s v="Moderate"/>
    <x v="6"/>
    <s v="February"/>
  </r>
  <r>
    <d v="2019-02-10T00:00:00"/>
    <n v="16645119"/>
    <n v="12483839"/>
    <n v="5086008"/>
    <n v="12021475"/>
    <n v="2.999998143599969E-2"/>
    <n v="3.0000003300266753E-2"/>
    <n v="2.9999967597377886E-2"/>
    <n v="2.9999995715999983E-2"/>
    <x v="0"/>
    <x v="0"/>
    <s v="Moderate"/>
    <x v="4"/>
    <s v="February"/>
  </r>
  <r>
    <d v="2019-02-11T00:00:00"/>
    <n v="8052789"/>
    <n v="6039592"/>
    <n v="2460574"/>
    <n v="5815903"/>
    <n v="5.1020396177072547E-2"/>
    <n v="5.1020393957407872E-2"/>
    <n v="5.1020255611715637E-2"/>
    <n v="5.1020334402081202E-2"/>
    <x v="0"/>
    <x v="0"/>
    <s v="Moderate"/>
    <x v="5"/>
    <s v="February"/>
  </r>
  <r>
    <d v="2019-02-12T00:00:00"/>
    <n v="8209154"/>
    <n v="6156866"/>
    <n v="2508352"/>
    <n v="5928833"/>
    <n v="1.9417496223979036E-2"/>
    <n v="1.9417536813745029E-2"/>
    <n v="1.9417420488065051E-2"/>
    <n v="1.9417449018664934E-2"/>
    <x v="0"/>
    <x v="0"/>
    <s v="Moderate"/>
    <x v="0"/>
    <s v="February"/>
  </r>
  <r>
    <d v="2019-02-13T00:00:00"/>
    <n v="7818242"/>
    <n v="5863681"/>
    <n v="2388907"/>
    <n v="5646508"/>
    <n v="5.2631564774959561E-2"/>
    <n v="5.2631569499094866E-2"/>
    <n v="5.2631416608870385E-2"/>
    <n v="5.2631500454030089E-2"/>
    <x v="0"/>
    <x v="0"/>
    <s v="Moderate"/>
    <x v="1"/>
    <s v="February"/>
  </r>
  <r>
    <d v="2019-02-14T00:00:00"/>
    <n v="7740060"/>
    <n v="5805045"/>
    <n v="2365018"/>
    <n v="5590043"/>
    <n v="-2.9411731512286488E-2"/>
    <n v="-2.9411690942332758E-2"/>
    <n v="-2.9411680213076385E-2"/>
    <n v="-2.9411723852223126E-2"/>
    <x v="0"/>
    <x v="1"/>
    <s v="Moderate"/>
    <x v="2"/>
    <s v="February"/>
  </r>
  <r>
    <d v="2019-02-15T00:00:00"/>
    <n v="7740060"/>
    <n v="5805045"/>
    <n v="2365018"/>
    <n v="5590043"/>
    <n v="-1.9801874873993541E-2"/>
    <n v="-1.9801874873993541E-2"/>
    <n v="-1.9801922748545642E-2"/>
    <n v="-1.9801952420255176E-2"/>
    <x v="0"/>
    <x v="1"/>
    <s v="Moderate"/>
    <x v="3"/>
    <s v="February"/>
  </r>
  <r>
    <d v="2019-02-16T00:00:00"/>
    <n v="16483516"/>
    <n v="12362637"/>
    <n v="5036630"/>
    <n v="11904761"/>
    <n v="4.0816300758017343E-2"/>
    <n v="4.0816300758017343E-2"/>
    <n v="4.0816347617281368E-2"/>
    <n v="4.0816292629736184E-2"/>
    <x v="0"/>
    <x v="0"/>
    <s v="Moderate"/>
    <x v="6"/>
    <s v="February"/>
  </r>
  <r>
    <d v="2019-02-17T00:00:00"/>
    <n v="16321913"/>
    <n v="12241435"/>
    <n v="4987251"/>
    <n v="11788048"/>
    <n v="-1.941746406258793E-2"/>
    <n v="-1.9417424399657879E-2"/>
    <n v="-1.9417389827149356E-2"/>
    <n v="-1.9417500764257301E-2"/>
    <x v="0"/>
    <x v="1"/>
    <s v="Moderate"/>
    <x v="4"/>
    <s v="February"/>
  </r>
  <r>
    <d v="2019-02-18T00:00:00"/>
    <n v="7818242"/>
    <n v="5863681"/>
    <n v="2388907"/>
    <n v="5646508"/>
    <n v="-2.9126182245679089E-2"/>
    <n v="-2.9126305220617543E-2"/>
    <n v="-2.9126130732097466E-2"/>
    <n v="-2.912617352799729E-2"/>
    <x v="0"/>
    <x v="1"/>
    <s v="Moderate"/>
    <x v="5"/>
    <s v="February"/>
  </r>
  <r>
    <d v="2019-02-19T00:00:00"/>
    <n v="7896424"/>
    <n v="5922318"/>
    <n v="2412796"/>
    <n v="5702973"/>
    <n v="-3.8095277540170391E-2"/>
    <n v="-3.8095355656595387E-2"/>
    <n v="-3.8095131783736913E-2"/>
    <n v="-3.8095186691883498E-2"/>
    <x v="0"/>
    <x v="1"/>
    <s v="Low"/>
    <x v="0"/>
    <s v="February"/>
  </r>
  <r>
    <d v="2019-02-20T00:00:00"/>
    <n v="7974607"/>
    <n v="5980955"/>
    <n v="2436685"/>
    <n v="5759438"/>
    <n v="2.0000020464958856E-2"/>
    <n v="2.0000064805708151E-2"/>
    <n v="1.9999941395793197E-2"/>
    <n v="1.9999971663902771E-2"/>
    <x v="0"/>
    <x v="0"/>
    <s v="Moderate"/>
    <x v="1"/>
    <s v="February"/>
  </r>
  <r>
    <d v="2019-02-21T00:00:00"/>
    <n v="7505512"/>
    <n v="5629134"/>
    <n v="2293351"/>
    <n v="5420648"/>
    <n v="-3.0303124265186554E-2"/>
    <n v="-3.0303124265186554E-2"/>
    <n v="-3.0302940611868445E-2"/>
    <n v="-3.0302986935878629E-2"/>
    <x v="0"/>
    <x v="1"/>
    <s v="Moderate"/>
    <x v="2"/>
    <s v="February"/>
  </r>
  <r>
    <d v="2019-02-22T00:00:00"/>
    <n v="7974607"/>
    <n v="5980955"/>
    <n v="2436685"/>
    <n v="5759438"/>
    <n v="3.0302995067221783E-2"/>
    <n v="3.0302952001233452E-2"/>
    <n v="3.0302940611868445E-2"/>
    <n v="3.0302986935878629E-2"/>
    <x v="0"/>
    <x v="0"/>
    <s v="Moderate"/>
    <x v="3"/>
    <s v="February"/>
  </r>
  <r>
    <d v="2019-02-23T00:00:00"/>
    <n v="15513897"/>
    <n v="11635423"/>
    <n v="4740357"/>
    <n v="11204481"/>
    <n v="-5.8823554392157584E-2"/>
    <n v="-5.8823534169934799E-2"/>
    <n v="-5.8823657882353886E-2"/>
    <n v="-5.8823524470587807E-2"/>
    <x v="0"/>
    <x v="1"/>
    <s v="Moderate"/>
    <x v="6"/>
    <s v="February"/>
  </r>
  <r>
    <d v="2019-02-24T00:00:00"/>
    <n v="15998707"/>
    <n v="11999030"/>
    <n v="4888493"/>
    <n v="11554621"/>
    <n v="-1.9801968065875641E-2"/>
    <n v="-1.9802008506355717E-2"/>
    <n v="-1.980209137258182E-2"/>
    <n v="-1.980200623546835E-2"/>
    <x v="0"/>
    <x v="1"/>
    <s v="Moderate"/>
    <x v="4"/>
    <s v="February"/>
  </r>
  <r>
    <d v="2019-02-25T00:00:00"/>
    <n v="7583695"/>
    <n v="5687771"/>
    <n v="2317240"/>
    <n v="5477113"/>
    <n v="-2.9999966744442053E-2"/>
    <n v="-2.9999926667224952E-2"/>
    <n v="-2.9999912093689685E-2"/>
    <n v="-2.9999957495854046E-2"/>
    <x v="0"/>
    <x v="1"/>
    <s v="Moderate"/>
    <x v="5"/>
    <s v="February"/>
  </r>
  <r>
    <d v="2019-02-26T00:00:00"/>
    <n v="8052789"/>
    <n v="6039592"/>
    <n v="2460574"/>
    <n v="5815903"/>
    <n v="1.9802001513596457E-2"/>
    <n v="1.9802043726797613E-2"/>
    <n v="1.9801922748545753E-2"/>
    <n v="1.9801952420255287E-2"/>
    <x v="0"/>
    <x v="0"/>
    <s v="High"/>
    <x v="0"/>
    <s v="February"/>
  </r>
  <r>
    <d v="2019-02-27T00:00:00"/>
    <n v="7740060"/>
    <n v="5805045"/>
    <n v="2365018"/>
    <n v="5590043"/>
    <n v="-2.9411731512286488E-2"/>
    <n v="-2.9411690942332758E-2"/>
    <n v="-2.9411680213076385E-2"/>
    <n v="-2.9411723852223126E-2"/>
    <x v="0"/>
    <x v="1"/>
    <s v="Moderate"/>
    <x v="1"/>
    <s v="February"/>
  </r>
  <r>
    <d v="2019-02-28T00:00:00"/>
    <n v="8130972"/>
    <n v="6098229"/>
    <n v="2484463"/>
    <n v="5872368"/>
    <n v="8.3333422156942838E-2"/>
    <n v="8.3333422156942838E-2"/>
    <n v="8.3333078974827668E-2"/>
    <n v="8.3333210346807185E-2"/>
    <x v="0"/>
    <x v="0"/>
    <s v="High"/>
    <x v="2"/>
    <s v="February"/>
  </r>
  <r>
    <d v="2019-03-01T00:00:00"/>
    <n v="8052789"/>
    <n v="6039592"/>
    <n v="2460574"/>
    <n v="5815903"/>
    <n v="9.803868704752583E-3"/>
    <n v="9.8039527132371962E-3"/>
    <n v="9.8038934043587211E-3"/>
    <n v="9.803907950741042E-3"/>
    <x v="0"/>
    <x v="0"/>
    <s v="Moderate"/>
    <x v="3"/>
    <s v="March"/>
  </r>
  <r>
    <d v="2019-03-02T00:00:00"/>
    <n v="16806722"/>
    <n v="12605042"/>
    <n v="5135387"/>
    <n v="12138188"/>
    <n v="8.3333349447917593E-2"/>
    <n v="8.3333369143519853E-2"/>
    <n v="8.3333386071977378E-2"/>
    <n v="8.3333355645834883E-2"/>
    <x v="0"/>
    <x v="0"/>
    <s v="Low"/>
    <x v="6"/>
    <s v="March"/>
  </r>
  <r>
    <d v="2019-03-03T00:00:00"/>
    <n v="15837104"/>
    <n v="11877828"/>
    <n v="4839115"/>
    <n v="11437908"/>
    <n v="-1.0101003787368557E-2"/>
    <n v="-1.010098316280561E-2"/>
    <n v="-1.0100863394915338E-2"/>
    <n v="-1.0100980378326518E-2"/>
    <x v="0"/>
    <x v="1"/>
    <s v="Moderate"/>
    <x v="4"/>
    <s v="March"/>
  </r>
  <r>
    <d v="2019-03-04T00:00:00"/>
    <n v="7818242"/>
    <n v="5863681"/>
    <n v="2388907"/>
    <n v="5646508"/>
    <n v="3.0927799707134884E-2"/>
    <n v="3.0927757112584109E-2"/>
    <n v="3.0927741623655747E-2"/>
    <n v="3.0927789877623457E-2"/>
    <x v="0"/>
    <x v="0"/>
    <s v="Moderate"/>
    <x v="5"/>
    <s v="March"/>
  </r>
  <r>
    <d v="2019-03-05T00:00:00"/>
    <n v="7818242"/>
    <n v="5863681"/>
    <n v="2388907"/>
    <n v="5646508"/>
    <n v="-2.9126182245679089E-2"/>
    <n v="-2.9126305220617543E-2"/>
    <n v="-2.9126130732097466E-2"/>
    <n v="-2.912617352799729E-2"/>
    <x v="0"/>
    <x v="1"/>
    <s v="Moderate"/>
    <x v="0"/>
    <s v="March"/>
  </r>
  <r>
    <d v="2019-03-06T00:00:00"/>
    <n v="7583695"/>
    <n v="5687771"/>
    <n v="2317240"/>
    <n v="5477113"/>
    <n v="-2.0202039777469372E-2"/>
    <n v="-2.0202082843457703E-2"/>
    <n v="-2.0201960407912334E-2"/>
    <n v="-2.0201991290585752E-2"/>
    <x v="0"/>
    <x v="1"/>
    <s v="Moderate"/>
    <x v="1"/>
    <s v="March"/>
  </r>
  <r>
    <d v="2019-03-07T00:00:00"/>
    <n v="7818242"/>
    <n v="5863681"/>
    <n v="2388907"/>
    <n v="5646508"/>
    <n v="-3.8461576303546519E-2"/>
    <n v="-3.8461658294563827E-2"/>
    <n v="-3.8461430095759086E-2"/>
    <n v="-3.8461486064905959E-2"/>
    <x v="0"/>
    <x v="1"/>
    <s v="Moderate"/>
    <x v="2"/>
    <s v="March"/>
  </r>
  <r>
    <d v="2019-03-08T00:00:00"/>
    <n v="7818242"/>
    <n v="5863681"/>
    <n v="2388907"/>
    <n v="5646508"/>
    <n v="-2.9126182245679089E-2"/>
    <n v="-2.9126305220617543E-2"/>
    <n v="-2.9126130732097466E-2"/>
    <n v="-2.912617352799729E-2"/>
    <x v="0"/>
    <x v="1"/>
    <s v="Moderate"/>
    <x v="3"/>
    <s v="March"/>
  </r>
  <r>
    <d v="2019-03-10T00:00:00"/>
    <n v="16645119"/>
    <n v="12483839"/>
    <n v="5086008"/>
    <n v="12021475"/>
    <n v="5.1020375947521623E-2"/>
    <n v="5.1020354899902642E-2"/>
    <n v="5.1020279534584212E-2"/>
    <n v="5.102043135860157E-2"/>
    <x v="0"/>
    <x v="0"/>
    <s v="Moderate"/>
    <x v="4"/>
    <s v="March"/>
  </r>
  <r>
    <d v="2019-03-11T00:00:00"/>
    <n v="7661877"/>
    <n v="5746408"/>
    <n v="2341129"/>
    <n v="5533578"/>
    <n v="-2.0000020464958745E-2"/>
    <n v="-1.9999894264370766E-2"/>
    <n v="-1.9999941395793086E-2"/>
    <n v="-1.9999971663902771E-2"/>
    <x v="0"/>
    <x v="1"/>
    <s v="Moderate"/>
    <x v="5"/>
    <s v="March"/>
  </r>
  <r>
    <d v="2019-03-12T00:00:00"/>
    <n v="7740060"/>
    <n v="5805045"/>
    <n v="2365018"/>
    <n v="5590043"/>
    <n v="-9.9999462794833072E-3"/>
    <n v="-9.9998618615166901E-3"/>
    <n v="-9.9999706978965985E-3"/>
    <n v="-9.9999858319513857E-3"/>
    <x v="0"/>
    <x v="1"/>
    <s v="Moderate"/>
    <x v="0"/>
    <s v="March"/>
  </r>
  <r>
    <d v="2019-03-13T00:00:00"/>
    <n v="7818242"/>
    <n v="5863681"/>
    <n v="2388907"/>
    <n v="5646508"/>
    <n v="3.0927799707134884E-2"/>
    <n v="3.0927757112584109E-2"/>
    <n v="3.0927741623655747E-2"/>
    <n v="3.0927789877623457E-2"/>
    <x v="0"/>
    <x v="0"/>
    <s v="Moderate"/>
    <x v="1"/>
    <s v="March"/>
  </r>
  <r>
    <d v="2019-03-14T00:00:00"/>
    <n v="8209154"/>
    <n v="6156866"/>
    <n v="2508352"/>
    <n v="5928833"/>
    <n v="4.9999987209400798E-2"/>
    <n v="5.0000162014270488E-2"/>
    <n v="4.9999853489482771E-2"/>
    <n v="4.9999929159756817E-2"/>
    <x v="0"/>
    <x v="0"/>
    <s v="Moderate"/>
    <x v="2"/>
    <s v="March"/>
  </r>
  <r>
    <d v="2019-03-15T00:00:00"/>
    <n v="7740060"/>
    <n v="5805045"/>
    <n v="2365018"/>
    <n v="5590043"/>
    <n v="-9.9999462794833072E-3"/>
    <n v="-9.9998618615166901E-3"/>
    <n v="-9.9999706978965985E-3"/>
    <n v="-9.9999858319513857E-3"/>
    <x v="0"/>
    <x v="1"/>
    <s v="Moderate"/>
    <x v="3"/>
    <s v="March"/>
  </r>
  <r>
    <d v="2019-03-16T00:00:00"/>
    <n v="15352294"/>
    <n v="11514221"/>
    <n v="4690978"/>
    <n v="11087768"/>
    <n v="-8.6538469548077201E-2"/>
    <n v="-8.6538466115384627E-2"/>
    <n v="-8.6538560774484963E-2"/>
    <n v="-8.6538452032543955E-2"/>
    <x v="0"/>
    <x v="1"/>
    <s v="Moderate"/>
    <x v="6"/>
    <s v="March"/>
  </r>
  <r>
    <d v="2019-03-17T00:00:00"/>
    <n v="15352294"/>
    <n v="11514221"/>
    <n v="4690978"/>
    <n v="11087768"/>
    <n v="-7.7669916328023891E-2"/>
    <n v="-7.7669857805759857E-2"/>
    <n v="-7.7669952544313747E-2"/>
    <n v="-7.7669919872561444E-2"/>
    <x v="0"/>
    <x v="1"/>
    <s v="Moderate"/>
    <x v="4"/>
    <s v="March"/>
  </r>
  <r>
    <d v="2019-03-18T00:00:00"/>
    <n v="8052789"/>
    <n v="6039592"/>
    <n v="2460574"/>
    <n v="5815903"/>
    <n v="5.1020396177072547E-2"/>
    <n v="5.1020393957407872E-2"/>
    <n v="5.1020255611715637E-2"/>
    <n v="5.1020334402081202E-2"/>
    <x v="0"/>
    <x v="0"/>
    <s v="Moderate"/>
    <x v="5"/>
    <s v="March"/>
  </r>
  <r>
    <d v="2019-03-19T00:00:00"/>
    <n v="7896424"/>
    <n v="5922318"/>
    <n v="2412796"/>
    <n v="5702973"/>
    <n v="2.0201910579504601E-2"/>
    <n v="2.0201910579504601E-2"/>
    <n v="2.0201960407912223E-2"/>
    <n v="2.0201991290585752E-2"/>
    <x v="0"/>
    <x v="0"/>
    <s v="Low"/>
    <x v="0"/>
    <s v="March"/>
  </r>
  <r>
    <d v="2019-03-20T00:00:00"/>
    <n v="7661877"/>
    <n v="5746408"/>
    <n v="2341129"/>
    <n v="5533578"/>
    <n v="-2.0000020464958745E-2"/>
    <n v="-1.9999894264370766E-2"/>
    <n v="-1.9999941395793086E-2"/>
    <n v="-1.9999971663902771E-2"/>
    <x v="0"/>
    <x v="1"/>
    <s v="Moderate"/>
    <x v="1"/>
    <s v="March"/>
  </r>
  <r>
    <d v="2019-03-21T00:00:00"/>
    <n v="7818242"/>
    <n v="5863681"/>
    <n v="2388907"/>
    <n v="5646508"/>
    <n v="-4.7619036017596983E-2"/>
    <n v="-4.7619194570744261E-2"/>
    <n v="-4.7618914729671169E-2"/>
    <n v="-4.7618983364854484E-2"/>
    <x v="0"/>
    <x v="1"/>
    <s v="Moderate"/>
    <x v="2"/>
    <s v="March"/>
  </r>
  <r>
    <d v="2019-03-22T00:00:00"/>
    <n v="7583695"/>
    <n v="5687771"/>
    <n v="2317240"/>
    <n v="5477113"/>
    <n v="-2.0202039777469372E-2"/>
    <n v="-2.0202082843457703E-2"/>
    <n v="-2.0201960407912334E-2"/>
    <n v="-2.0201991290585752E-2"/>
    <x v="0"/>
    <x v="1"/>
    <s v="Moderate"/>
    <x v="3"/>
    <s v="March"/>
  </r>
  <r>
    <d v="2019-03-23T00:00:00"/>
    <n v="15998707"/>
    <n v="11999030"/>
    <n v="4888493"/>
    <n v="11554621"/>
    <n v="4.2105303611303935E-2"/>
    <n v="4.2105236646057032E-2"/>
    <n v="4.210529232923288E-2"/>
    <n v="4.2105228031466657E-2"/>
    <x v="0"/>
    <x v="0"/>
    <s v="Moderate"/>
    <x v="6"/>
    <s v="March"/>
  </r>
  <r>
    <d v="2019-03-24T00:00:00"/>
    <n v="16321913"/>
    <n v="12241435"/>
    <n v="4987251"/>
    <n v="11788048"/>
    <n v="6.3157922848533277E-2"/>
    <n v="6.3157898393647383E-2"/>
    <n v="6.3158045081430858E-2"/>
    <n v="6.3157887141938707E-2"/>
    <x v="0"/>
    <x v="0"/>
    <s v="High"/>
    <x v="4"/>
    <s v="March"/>
  </r>
  <r>
    <d v="2019-03-26T00:00:00"/>
    <n v="7505512"/>
    <n v="5629134"/>
    <n v="2293351"/>
    <n v="5420648"/>
    <n v="-4.9504940464189851E-2"/>
    <n v="-4.9504940464189851E-2"/>
    <n v="-4.950480687136416E-2"/>
    <n v="-4.9504881050637994E-2"/>
    <x v="0"/>
    <x v="1"/>
    <s v="High"/>
    <x v="0"/>
    <s v="March"/>
  </r>
  <r>
    <d v="2019-03-27T00:00:00"/>
    <n v="7505512"/>
    <n v="5629134"/>
    <n v="2293351"/>
    <n v="5420648"/>
    <n v="-2.0408184574093213E-2"/>
    <n v="-2.0408227191664796E-2"/>
    <n v="-2.0408102244686255E-2"/>
    <n v="-2.0408133760832503E-2"/>
    <x v="0"/>
    <x v="1"/>
    <s v="Moderate"/>
    <x v="1"/>
    <s v="March"/>
  </r>
  <r>
    <d v="2019-03-28T00:00:00"/>
    <n v="7740060"/>
    <n v="5805045"/>
    <n v="2365018"/>
    <n v="5590043"/>
    <n v="-9.9999462794833072E-3"/>
    <n v="-9.9998618615166901E-3"/>
    <n v="-9.9999706978965985E-3"/>
    <n v="-9.9999858319513857E-3"/>
    <x v="0"/>
    <x v="1"/>
    <s v="Moderate"/>
    <x v="2"/>
    <s v="March"/>
  </r>
  <r>
    <d v="2019-03-29T00:00:00"/>
    <n v="8209154"/>
    <n v="6156866"/>
    <n v="2508352"/>
    <n v="5928833"/>
    <n v="8.2474176506307284E-2"/>
    <n v="8.247431199322186E-2"/>
    <n v="8.2473977663081843E-2"/>
    <n v="8.2474106340329367E-2"/>
    <x v="0"/>
    <x v="0"/>
    <s v="Moderate"/>
    <x v="3"/>
    <s v="March"/>
  </r>
  <r>
    <d v="2019-03-30T00:00:00"/>
    <n v="16160310"/>
    <n v="12120232"/>
    <n v="4937872"/>
    <n v="11671335"/>
    <n v="1.0101003787368557E-2"/>
    <n v="1.010098316280561E-2"/>
    <n v="1.0101067956934884E-2"/>
    <n v="1.0101066923787538E-2"/>
    <x v="0"/>
    <x v="0"/>
    <s v="Moderate"/>
    <x v="6"/>
    <s v="March"/>
  </r>
  <r>
    <d v="2019-03-31T00:00:00"/>
    <n v="15352294"/>
    <n v="11514221"/>
    <n v="4690978"/>
    <n v="11087768"/>
    <n v="-5.9405965464955024E-2"/>
    <n v="-5.9405943829297758E-2"/>
    <n v="-5.9406073606481757E-2"/>
    <n v="-5.940593387471782E-2"/>
    <x v="0"/>
    <x v="1"/>
    <s v="Moderate"/>
    <x v="4"/>
    <s v="March"/>
  </r>
  <r>
    <d v="2019-04-01T00:00:00"/>
    <n v="7583695"/>
    <n v="5687771"/>
    <n v="2317240"/>
    <n v="5477113"/>
    <n v="-5.8252364491358177E-2"/>
    <n v="-5.8252444867136766E-2"/>
    <n v="-5.8252261464194932E-2"/>
    <n v="-5.825234705599458E-2"/>
    <x v="0"/>
    <x v="1"/>
    <s v="Moderate"/>
    <x v="5"/>
    <s v="April"/>
  </r>
  <r>
    <d v="2019-04-02T00:00:00"/>
    <n v="8209154"/>
    <n v="6156866"/>
    <n v="2508352"/>
    <n v="5928833"/>
    <n v="9.3750033308853453E-2"/>
    <n v="9.3750122132463032E-2"/>
    <n v="9.3749713846681182E-2"/>
    <n v="9.3749861640158194E-2"/>
    <x v="0"/>
    <x v="0"/>
    <s v="Moderate"/>
    <x v="0"/>
    <s v="April"/>
  </r>
  <r>
    <d v="2019-04-03T00:00:00"/>
    <n v="8052789"/>
    <n v="6039592"/>
    <n v="2460574"/>
    <n v="5815903"/>
    <n v="7.2916677769617744E-2"/>
    <n v="7.2916722181422644E-2"/>
    <n v="7.2916444102974154E-2"/>
    <n v="7.2916559053456398E-2"/>
    <x v="0"/>
    <x v="0"/>
    <s v="Moderate"/>
    <x v="1"/>
    <s v="April"/>
  </r>
  <r>
    <d v="2019-04-04T00:00:00"/>
    <n v="7974607"/>
    <n v="5980955"/>
    <n v="2436685"/>
    <n v="5759438"/>
    <n v="3.0302995067221783E-2"/>
    <n v="3.0302952001233452E-2"/>
    <n v="3.0302940611868445E-2"/>
    <n v="3.0302986935878629E-2"/>
    <x v="0"/>
    <x v="0"/>
    <s v="Low"/>
    <x v="2"/>
    <s v="April"/>
  </r>
  <r>
    <d v="2019-04-05T00:00:00"/>
    <n v="8130972"/>
    <n v="6098229"/>
    <n v="2484463"/>
    <n v="5872368"/>
    <n v="-9.5237584774265915E-3"/>
    <n v="-9.5238389141488744E-3"/>
    <n v="-9.523782945934256E-3"/>
    <n v="-9.5237966729708745E-3"/>
    <x v="0"/>
    <x v="1"/>
    <s v="Moderate"/>
    <x v="3"/>
    <s v="April"/>
  </r>
  <r>
    <d v="2019-04-06T00:00:00"/>
    <n v="16806722"/>
    <n v="12605042"/>
    <n v="5135387"/>
    <n v="12138188"/>
    <n v="3.9999975247999586E-2"/>
    <n v="4.0000059404803556E-2"/>
    <n v="4.0000024301966475E-2"/>
    <n v="3.9999965727999465E-2"/>
    <x v="0"/>
    <x v="0"/>
    <s v="Moderate"/>
    <x v="6"/>
    <s v="April"/>
  </r>
  <r>
    <d v="2019-04-07T00:00:00"/>
    <n v="15513897"/>
    <n v="11635423"/>
    <n v="4740357"/>
    <n v="11204481"/>
    <n v="1.052630961861456E-2"/>
    <n v="1.052628744923334E-2"/>
    <n v="1.0526376376098989E-2"/>
    <n v="1.0526284460497415E-2"/>
    <x v="0"/>
    <x v="0"/>
    <s v="Moderate"/>
    <x v="4"/>
    <s v="April"/>
  </r>
  <r>
    <d v="2019-04-08T00:00:00"/>
    <n v="7740060"/>
    <n v="5805045"/>
    <n v="2365018"/>
    <n v="5590043"/>
    <n v="2.0618577092037516E-2"/>
    <n v="2.0618621952255056E-2"/>
    <n v="2.0618494415770572E-2"/>
    <n v="2.0618526585082231E-2"/>
    <x v="0"/>
    <x v="0"/>
    <s v="Moderate"/>
    <x v="5"/>
    <s v="April"/>
  </r>
  <r>
    <d v="2019-04-09T00:00:00"/>
    <n v="7818242"/>
    <n v="5863681"/>
    <n v="2388907"/>
    <n v="5646508"/>
    <n v="-4.7619036017596983E-2"/>
    <n v="-4.7619194570744261E-2"/>
    <n v="-4.7618914729671169E-2"/>
    <n v="-4.7618983364854484E-2"/>
    <x v="0"/>
    <x v="1"/>
    <s v="Moderate"/>
    <x v="0"/>
    <s v="April"/>
  </r>
  <r>
    <d v="2019-04-10T00:00:00"/>
    <n v="7740060"/>
    <n v="5805045"/>
    <n v="2365018"/>
    <n v="5590043"/>
    <n v="-3.8834868267379141E-2"/>
    <n v="-3.8834908053391737E-2"/>
    <n v="-3.8834840976129992E-2"/>
    <n v="-3.8834898037329757E-2"/>
    <x v="0"/>
    <x v="1"/>
    <s v="Moderate"/>
    <x v="1"/>
    <s v="April"/>
  </r>
  <r>
    <d v="2019-04-11T00:00:00"/>
    <n v="7427330"/>
    <n v="5570497"/>
    <n v="2269462"/>
    <n v="5364183"/>
    <n v="-6.8627457127354408E-2"/>
    <n v="-6.8627501795281876E-2"/>
    <n v="-6.8627253830511492E-2"/>
    <n v="-6.8627355655187183E-2"/>
    <x v="0"/>
    <x v="1"/>
    <s v="High"/>
    <x v="2"/>
    <s v="April"/>
  </r>
  <r>
    <d v="2019-04-12T00:00:00"/>
    <n v="7427330"/>
    <n v="5570497"/>
    <n v="2269462"/>
    <n v="5364183"/>
    <n v="-8.6538485189716519E-2"/>
    <n v="-8.6538567180733938E-2"/>
    <n v="-8.6538217715457999E-2"/>
    <n v="-8.6538343646038518E-2"/>
    <x v="0"/>
    <x v="1"/>
    <s v="Low"/>
    <x v="3"/>
    <s v="April"/>
  </r>
  <r>
    <d v="2019-04-13T00:00:00"/>
    <n v="15513897"/>
    <n v="11635423"/>
    <n v="4740357"/>
    <n v="11204481"/>
    <n v="-7.6923090653846726E-2"/>
    <n v="-7.6923107435897475E-2"/>
    <n v="-7.6923121860144161E-2"/>
    <n v="-7.69230959349122E-2"/>
    <x v="0"/>
    <x v="1"/>
    <s v="Moderate"/>
    <x v="6"/>
    <s v="April"/>
  </r>
  <r>
    <d v="2019-04-14T00:00:00"/>
    <n v="16806722"/>
    <n v="12605042"/>
    <n v="5135387"/>
    <n v="12138188"/>
    <n v="8.3333349447917593E-2"/>
    <n v="8.3333369143519853E-2"/>
    <n v="8.3333386071977378E-2"/>
    <n v="8.3333355645834883E-2"/>
    <x v="0"/>
    <x v="0"/>
    <s v="High"/>
    <x v="4"/>
    <s v="April"/>
  </r>
  <r>
    <d v="2019-04-15T00:00:00"/>
    <n v="7583695"/>
    <n v="5687771"/>
    <n v="2317240"/>
    <n v="5477113"/>
    <n v="-2.0202039777469372E-2"/>
    <n v="-2.0202082843457703E-2"/>
    <n v="-2.0201960407912334E-2"/>
    <n v="-2.0201991290585752E-2"/>
    <x v="0"/>
    <x v="1"/>
    <s v="Moderate"/>
    <x v="5"/>
    <s v="April"/>
  </r>
  <r>
    <d v="2019-04-16T00:00:00"/>
    <n v="8130972"/>
    <n v="6098229"/>
    <n v="2484463"/>
    <n v="5872368"/>
    <n v="4.0000040929917491E-2"/>
    <n v="4.0000129611416524E-2"/>
    <n v="3.9999882791586172E-2"/>
    <n v="3.9999943327805543E-2"/>
    <x v="0"/>
    <x v="0"/>
    <s v="Moderate"/>
    <x v="0"/>
    <s v="April"/>
  </r>
  <r>
    <d v="2019-04-17T00:00:00"/>
    <n v="7896424"/>
    <n v="5922318"/>
    <n v="2412796"/>
    <n v="5702973"/>
    <n v="2.0201910579504601E-2"/>
    <n v="2.0201910579504601E-2"/>
    <n v="2.0201960407912223E-2"/>
    <n v="2.0201991290585752E-2"/>
    <x v="0"/>
    <x v="0"/>
    <s v="Moderate"/>
    <x v="1"/>
    <s v="April"/>
  </r>
  <r>
    <d v="2019-04-18T00:00:00"/>
    <n v="8209154"/>
    <n v="6156866"/>
    <n v="2508352"/>
    <n v="5928833"/>
    <n v="0.10526312954991912"/>
    <n v="0.10526331851538551"/>
    <n v="0.10526283321774055"/>
    <n v="0.10526300090805996"/>
    <x v="0"/>
    <x v="0"/>
    <s v="High"/>
    <x v="2"/>
    <s v="April"/>
  </r>
  <r>
    <d v="2019-04-19T00:00:00"/>
    <n v="7974607"/>
    <n v="5980955"/>
    <n v="2436685"/>
    <n v="5759438"/>
    <n v="7.3684217612520309E-2"/>
    <n v="7.3684269105611211E-2"/>
    <n v="7.3683983252418317E-2"/>
    <n v="7.3684100635641903E-2"/>
    <x v="0"/>
    <x v="0"/>
    <s v="High"/>
    <x v="3"/>
    <s v="April"/>
  </r>
  <r>
    <d v="2019-04-20T00:00:00"/>
    <n v="15998707"/>
    <n v="11999030"/>
    <n v="4888493"/>
    <n v="11554621"/>
    <n v="3.1250046329429626E-2"/>
    <n v="3.1250002685764056E-2"/>
    <n v="3.1249967038347481E-2"/>
    <n v="3.1249997210937241E-2"/>
    <x v="0"/>
    <x v="0"/>
    <s v="Moderate"/>
    <x v="6"/>
    <s v="April"/>
  </r>
  <r>
    <d v="2019-04-22T00:00:00"/>
    <n v="7505512"/>
    <n v="5629134"/>
    <n v="2293351"/>
    <n v="5420648"/>
    <n v="-1.0309354476940369E-2"/>
    <n v="-1.0309310976127528E-2"/>
    <n v="-1.0309247207885286E-2"/>
    <n v="-1.0309263292541115E-2"/>
    <x v="0"/>
    <x v="1"/>
    <s v="Moderate"/>
    <x v="5"/>
    <s v="April"/>
  </r>
  <r>
    <d v="2019-04-23T00:00:00"/>
    <n v="7427330"/>
    <n v="5570497"/>
    <n v="2269462"/>
    <n v="5364183"/>
    <n v="-8.6538485189716519E-2"/>
    <n v="-8.6538567180733938E-2"/>
    <n v="-8.6538217715457999E-2"/>
    <n v="-8.6538343646038518E-2"/>
    <x v="0"/>
    <x v="1"/>
    <s v="Moderate"/>
    <x v="0"/>
    <s v="April"/>
  </r>
  <r>
    <d v="2019-04-24T00:00:00"/>
    <n v="7818242"/>
    <n v="5863681"/>
    <n v="2388907"/>
    <n v="5646508"/>
    <n v="-9.9009374369968262E-3"/>
    <n v="-9.9010218633988067E-3"/>
    <n v="-9.9009613742728764E-3"/>
    <n v="-9.9009762101276433E-3"/>
    <x v="0"/>
    <x v="1"/>
    <s v="Moderate"/>
    <x v="1"/>
    <s v="April"/>
  </r>
  <r>
    <d v="2019-04-27T00:00:00"/>
    <n v="16968325"/>
    <n v="12726244"/>
    <n v="5184766"/>
    <n v="12254901"/>
    <n v="6.0606022724211339E-2"/>
    <n v="6.0606065656974017E-2"/>
    <n v="6.0606203179589313E-2"/>
    <n v="6.060605536088115E-2"/>
    <x v="0"/>
    <x v="0"/>
    <s v="Moderate"/>
    <x v="6"/>
    <s v="April"/>
  </r>
  <r>
    <d v="2019-04-28T00:00:00"/>
    <n v="16645119"/>
    <n v="12483839"/>
    <n v="5086008"/>
    <n v="12021475"/>
    <n v="-9.6153788942305862E-3"/>
    <n v="-9.6154380128206096E-3"/>
    <n v="-9.6154389143408014E-3"/>
    <n v="-9.6153560976317554E-3"/>
    <x v="0"/>
    <x v="1"/>
    <s v="Moderate"/>
    <x v="4"/>
    <s v="April"/>
  </r>
  <r>
    <d v="2019-04-29T00:00:00"/>
    <n v="7427330"/>
    <n v="5570497"/>
    <n v="2269462"/>
    <n v="5364183"/>
    <n v="-1.0416611151910726E-2"/>
    <n v="-1.0416699975520194E-2"/>
    <n v="-1.0416634871853403E-2"/>
    <n v="-1.0416651293350898E-2"/>
    <x v="0"/>
    <x v="1"/>
    <s v="Moderate"/>
    <x v="5"/>
    <s v="April"/>
  </r>
  <r>
    <d v="2019-04-30T00:00:00"/>
    <n v="7583695"/>
    <n v="5687771"/>
    <n v="2317240"/>
    <n v="5477113"/>
    <n v="2.1052652837560748E-2"/>
    <n v="2.1052699606516345E-2"/>
    <n v="2.1052566643548154E-2"/>
    <n v="2.1052600181612036E-2"/>
    <x v="0"/>
    <x v="0"/>
    <s v="Moderate"/>
    <x v="0"/>
    <s v="April"/>
  </r>
  <r>
    <d v="2019-05-01T00:00:00"/>
    <n v="8209154"/>
    <n v="6156866"/>
    <n v="2508352"/>
    <n v="5928833"/>
    <n v="4.9999987209400798E-2"/>
    <n v="5.0000162014270488E-2"/>
    <n v="4.9999853489482771E-2"/>
    <n v="4.9999929159756817E-2"/>
    <x v="0"/>
    <x v="0"/>
    <s v="Moderate"/>
    <x v="1"/>
    <s v="May"/>
  </r>
  <r>
    <d v="2019-05-02T00:00:00"/>
    <n v="7661877"/>
    <n v="5746408"/>
    <n v="2341129"/>
    <n v="5533578"/>
    <n v="-6.6666674787682179E-2"/>
    <n v="-6.6666709978745686E-2"/>
    <n v="-6.666648062153957E-2"/>
    <n v="-6.6666576710796233E-2"/>
    <x v="0"/>
    <x v="1"/>
    <s v="Moderate"/>
    <x v="2"/>
    <s v="May"/>
  </r>
  <r>
    <d v="2019-05-03T00:00:00"/>
    <n v="7505512"/>
    <n v="5629134"/>
    <n v="2293351"/>
    <n v="5420648"/>
    <n v="-5.8823588422601936E-2"/>
    <n v="-5.8823549082044568E-2"/>
    <n v="-5.8823360426152771E-2"/>
    <n v="-5.8823447704446141E-2"/>
    <x v="0"/>
    <x v="1"/>
    <s v="Moderate"/>
    <x v="3"/>
    <s v="May"/>
  </r>
  <r>
    <d v="2019-05-04T00:00:00"/>
    <n v="15513897"/>
    <n v="11635423"/>
    <n v="4740357"/>
    <n v="11204481"/>
    <n v="-8.5714294133333757E-2"/>
    <n v="-8.5714292449523999E-2"/>
    <n v="-8.5714379395328555E-2"/>
    <n v="-8.5714278719999482E-2"/>
    <x v="0"/>
    <x v="1"/>
    <s v="Moderate"/>
    <x v="6"/>
    <s v="May"/>
  </r>
  <r>
    <d v="2019-05-05T00:00:00"/>
    <n v="15837104"/>
    <n v="11877828"/>
    <n v="4839115"/>
    <n v="11437908"/>
    <n v="-4.8543660156469937E-2"/>
    <n v="-4.8543641102708923E-2"/>
    <n v="-4.8543572876802443E-2"/>
    <n v="-4.8543710318409317E-2"/>
    <x v="0"/>
    <x v="1"/>
    <s v="Moderate"/>
    <x v="4"/>
    <s v="May"/>
  </r>
  <r>
    <d v="2019-05-06T00:00:00"/>
    <n v="7818242"/>
    <n v="5863681"/>
    <n v="2388907"/>
    <n v="5646508"/>
    <n v="5.2631564774959561E-2"/>
    <n v="5.2631569499094866E-2"/>
    <n v="5.2631416608870385E-2"/>
    <n v="5.2631500454030089E-2"/>
    <x v="0"/>
    <x v="0"/>
    <s v="Moderate"/>
    <x v="5"/>
    <s v="May"/>
  </r>
  <r>
    <d v="2019-05-07T00:00:00"/>
    <n v="7974607"/>
    <n v="5980955"/>
    <n v="2436685"/>
    <n v="5759438"/>
    <n v="5.15463767991724E-2"/>
    <n v="5.1546379064839387E-2"/>
    <n v="5.1546236039426319E-2"/>
    <n v="5.154631646270591E-2"/>
    <x v="0"/>
    <x v="0"/>
    <s v="Moderate"/>
    <x v="0"/>
    <s v="May"/>
  </r>
  <r>
    <d v="2019-05-09T00:00:00"/>
    <n v="7583695"/>
    <n v="5687771"/>
    <n v="2317240"/>
    <n v="5477113"/>
    <n v="-1.0204027028886009E-2"/>
    <n v="-1.0204113595832398E-2"/>
    <n v="-1.0204051122343127E-2"/>
    <n v="-1.0204066880416196E-2"/>
    <x v="0"/>
    <x v="1"/>
    <s v="Moderate"/>
    <x v="2"/>
    <s v="May"/>
  </r>
  <r>
    <d v="2019-05-10T00:00:00"/>
    <n v="7583695"/>
    <n v="5687771"/>
    <n v="2317240"/>
    <n v="5477113"/>
    <n v="1.0416744387324872E-2"/>
    <n v="1.0416699975520194E-2"/>
    <n v="1.0416634871853514E-2"/>
    <n v="1.0416651293351009E-2"/>
    <x v="0"/>
    <x v="0"/>
    <s v="Moderate"/>
    <x v="3"/>
    <s v="May"/>
  </r>
  <r>
    <d v="2019-05-11T00:00:00"/>
    <n v="16483516"/>
    <n v="12362637"/>
    <n v="5036630"/>
    <n v="11904761"/>
    <n v="6.2500028200522362E-2"/>
    <n v="6.2500005371527889E-2"/>
    <n v="6.2500145031270771E-2"/>
    <n v="6.2499994421874705E-2"/>
    <x v="0"/>
    <x v="0"/>
    <s v="Moderate"/>
    <x v="6"/>
    <s v="May"/>
  </r>
  <r>
    <d v="2019-05-12T00:00:00"/>
    <n v="15352294"/>
    <n v="11514221"/>
    <n v="4690978"/>
    <n v="11087768"/>
    <n v="-3.061228871137045E-2"/>
    <n v="-3.0612246616132155E-2"/>
    <n v="-3.061241569997819E-2"/>
    <n v="-3.0612241329445955E-2"/>
    <x v="0"/>
    <x v="1"/>
    <s v="Moderate"/>
    <x v="4"/>
    <s v="May"/>
  </r>
  <r>
    <d v="2019-05-13T00:00:00"/>
    <n v="7505512"/>
    <n v="5629134"/>
    <n v="2293351"/>
    <n v="5420648"/>
    <n v="-4.0000040929917491E-2"/>
    <n v="-3.9999959070079028E-2"/>
    <n v="-3.9999882791586283E-2"/>
    <n v="-3.9999943327805432E-2"/>
    <x v="0"/>
    <x v="1"/>
    <s v="Moderate"/>
    <x v="5"/>
    <s v="May"/>
  </r>
  <r>
    <d v="2019-05-14T00:00:00"/>
    <n v="8209154"/>
    <n v="6156866"/>
    <n v="2508352"/>
    <n v="5928833"/>
    <n v="2.9411731512286376E-2"/>
    <n v="2.9411858139711811E-2"/>
    <n v="2.9411680213076385E-2"/>
    <n v="2.9411723852223126E-2"/>
    <x v="0"/>
    <x v="0"/>
    <s v="Moderate"/>
    <x v="0"/>
    <s v="May"/>
  </r>
  <r>
    <d v="2019-05-15T00:00:00"/>
    <n v="7896424"/>
    <n v="5922318"/>
    <n v="2412796"/>
    <n v="5702973"/>
    <n v="-3.8095277540170391E-2"/>
    <n v="-3.8095355656595387E-2"/>
    <n v="-3.8095131783736913E-2"/>
    <n v="-3.8095186691883498E-2"/>
    <x v="0"/>
    <x v="1"/>
    <s v="Moderate"/>
    <x v="1"/>
    <s v="May"/>
  </r>
  <r>
    <d v="2019-05-17T00:00:00"/>
    <n v="7427330"/>
    <n v="5570497"/>
    <n v="2269462"/>
    <n v="5364183"/>
    <n v="-2.0618577092037627E-2"/>
    <n v="-2.0618621952255056E-2"/>
    <n v="-2.0618494415770461E-2"/>
    <n v="-2.0618526585082342E-2"/>
    <x v="0"/>
    <x v="1"/>
    <s v="Moderate"/>
    <x v="3"/>
    <s v="May"/>
  </r>
  <r>
    <d v="2019-05-18T00:00:00"/>
    <n v="16160310"/>
    <n v="12120232"/>
    <n v="4937872"/>
    <n v="11671335"/>
    <n v="-1.9607831241829743E-2"/>
    <n v="-1.9607871686275313E-2"/>
    <n v="-1.9607952142603247E-2"/>
    <n v="-1.9607785490191709E-2"/>
    <x v="0"/>
    <x v="1"/>
    <s v="Moderate"/>
    <x v="6"/>
    <s v="May"/>
  </r>
  <r>
    <d v="2019-05-19T00:00:00"/>
    <n v="16968325"/>
    <n v="12726244"/>
    <n v="5184766"/>
    <n v="12254901"/>
    <n v="0.10526316132299196"/>
    <n v="0.10526313503970441"/>
    <n v="0.10526333741066352"/>
    <n v="0.10526311517340559"/>
    <x v="0"/>
    <x v="0"/>
    <s v="Moderate"/>
    <x v="4"/>
    <s v="May"/>
  </r>
  <r>
    <d v="2019-05-20T00:00:00"/>
    <n v="8052789"/>
    <n v="6039592"/>
    <n v="2460574"/>
    <n v="5815903"/>
    <n v="7.2916677769617744E-2"/>
    <n v="7.2916722181422644E-2"/>
    <n v="7.2916444102974154E-2"/>
    <n v="7.2916559053456398E-2"/>
    <x v="0"/>
    <x v="0"/>
    <s v="Moderate"/>
    <x v="5"/>
    <s v="May"/>
  </r>
  <r>
    <d v="2019-05-21T00:00:00"/>
    <n v="8052789"/>
    <n v="6039592"/>
    <n v="2460574"/>
    <n v="5815903"/>
    <n v="-1.9047638770085196E-2"/>
    <n v="-1.9047677828297749E-2"/>
    <n v="-1.9047565891868401E-2"/>
    <n v="-1.9047593345941749E-2"/>
    <x v="0"/>
    <x v="1"/>
    <s v="Moderate"/>
    <x v="0"/>
    <s v="May"/>
  </r>
  <r>
    <d v="2019-05-24T00:00:00"/>
    <n v="8052789"/>
    <n v="6039592"/>
    <n v="2460574"/>
    <n v="5815903"/>
    <n v="8.4210476712358373E-2"/>
    <n v="8.4210618908869384E-2"/>
    <n v="8.4210266574192394E-2"/>
    <n v="8.421040072644792E-2"/>
    <x v="0"/>
    <x v="0"/>
    <s v="Moderate"/>
    <x v="3"/>
    <s v="May"/>
  </r>
  <r>
    <d v="2019-05-25T00:00:00"/>
    <n v="16968325"/>
    <n v="12726244"/>
    <n v="5184766"/>
    <n v="12254901"/>
    <n v="4.9999969059999483E-2"/>
    <n v="5.0000033002668642E-2"/>
    <n v="5.0000081006555064E-2"/>
    <n v="4.9999935739998946E-2"/>
    <x v="0"/>
    <x v="0"/>
    <s v="Moderate"/>
    <x v="6"/>
    <s v="May"/>
  </r>
  <r>
    <d v="2019-05-27T00:00:00"/>
    <n v="7583695"/>
    <n v="5687771"/>
    <n v="2317240"/>
    <n v="5477113"/>
    <n v="-5.8252364491358177E-2"/>
    <n v="-5.8252444867136766E-2"/>
    <n v="-5.8252261464194932E-2"/>
    <n v="-5.825234705599458E-2"/>
    <x v="0"/>
    <x v="1"/>
    <s v="Moderate"/>
    <x v="5"/>
    <s v="May"/>
  </r>
  <r>
    <d v="2019-05-28T00:00:00"/>
    <n v="8130972"/>
    <n v="6098229"/>
    <n v="2484463"/>
    <n v="5872368"/>
    <n v="9.7088102022790945E-3"/>
    <n v="9.7087684068726254E-3"/>
    <n v="9.7087102440325257E-3"/>
    <n v="9.708724509332356E-3"/>
    <x v="0"/>
    <x v="0"/>
    <s v="Moderate"/>
    <x v="0"/>
    <s v="May"/>
  </r>
  <r>
    <d v="2019-05-29T00:00:00"/>
    <n v="7427330"/>
    <n v="5570497"/>
    <n v="2269462"/>
    <n v="5364183"/>
    <n v="-5.9405877901186677E-2"/>
    <n v="-5.9405962327588657E-2"/>
    <n v="-5.9405768245637036E-2"/>
    <n v="-5.9405857260765527E-2"/>
    <x v="0"/>
    <x v="1"/>
    <s v="Moderate"/>
    <x v="1"/>
    <s v="May"/>
  </r>
  <r>
    <d v="2019-05-30T00:00:00"/>
    <n v="7740060"/>
    <n v="5805045"/>
    <n v="2365018"/>
    <n v="5590043"/>
    <n v="2.0618577092037516E-2"/>
    <n v="2.0618621952255056E-2"/>
    <n v="2.0618494415770572E-2"/>
    <n v="2.0618526585082231E-2"/>
    <x v="0"/>
    <x v="0"/>
    <s v="Moderate"/>
    <x v="2"/>
    <s v="May"/>
  </r>
  <r>
    <d v="2019-06-01T00:00:00"/>
    <n v="16806722"/>
    <n v="12605042"/>
    <n v="5135387"/>
    <n v="12138188"/>
    <n v="-9.5238039111108508E-3"/>
    <n v="-9.523784079575992E-3"/>
    <n v="-9.5238627934220998E-3"/>
    <n v="-9.5237815466644449E-3"/>
    <x v="0"/>
    <x v="1"/>
    <s v="Moderate"/>
    <x v="6"/>
    <s v="June"/>
  </r>
  <r>
    <d v="2019-06-02T00:00:00"/>
    <n v="15675500"/>
    <n v="11756625"/>
    <n v="4789736"/>
    <n v="11321195"/>
    <n v="-7.6190490222222906E-2"/>
    <n v="-7.6190508369948007E-2"/>
    <n v="-7.6190516601906455E-2"/>
    <n v="-7.6190415573328618E-2"/>
    <x v="0"/>
    <x v="1"/>
    <s v="Moderate"/>
    <x v="4"/>
    <s v="June"/>
  </r>
  <r>
    <d v="2019-06-03T00:00:00"/>
    <n v="7740060"/>
    <n v="5805045"/>
    <n v="2365018"/>
    <n v="5590043"/>
    <n v="2.0618577092037516E-2"/>
    <n v="2.0618621952255056E-2"/>
    <n v="2.0618494415770572E-2"/>
    <n v="2.0618526585082231E-2"/>
    <x v="0"/>
    <x v="0"/>
    <s v="Moderate"/>
    <x v="5"/>
    <s v="June"/>
  </r>
  <r>
    <d v="2019-06-04T00:00:00"/>
    <n v="8052789"/>
    <n v="6039592"/>
    <n v="2460574"/>
    <n v="5815903"/>
    <n v="-9.6154555691496668E-3"/>
    <n v="-9.6154145736410124E-3"/>
    <n v="-9.615357523939827E-3"/>
    <n v="-9.6153715162264897E-3"/>
    <x v="0"/>
    <x v="1"/>
    <s v="Moderate"/>
    <x v="0"/>
    <s v="June"/>
  </r>
  <r>
    <d v="2019-06-05T00:00:00"/>
    <n v="8052789"/>
    <n v="6039592"/>
    <n v="2460574"/>
    <n v="5815903"/>
    <n v="8.4210476712358373E-2"/>
    <n v="8.4210618908869384E-2"/>
    <n v="8.4210266574192394E-2"/>
    <n v="8.421040072644792E-2"/>
    <x v="0"/>
    <x v="0"/>
    <s v="Moderate"/>
    <x v="1"/>
    <s v="June"/>
  </r>
  <r>
    <d v="2019-06-06T00:00:00"/>
    <n v="8052789"/>
    <n v="6039592"/>
    <n v="2460574"/>
    <n v="5815903"/>
    <n v="4.0403950356973972E-2"/>
    <n v="4.0403993422962303E-2"/>
    <n v="4.0403920815824668E-2"/>
    <n v="4.0403982581171505E-2"/>
    <x v="0"/>
    <x v="0"/>
    <s v="Moderate"/>
    <x v="2"/>
    <s v="June"/>
  </r>
  <r>
    <d v="2019-06-07T00:00:00"/>
    <n v="7583695"/>
    <n v="5687771"/>
    <n v="2317240"/>
    <n v="5477113"/>
    <n v="-5.8252364491358177E-2"/>
    <n v="-5.8252444867136766E-2"/>
    <n v="-5.8252261464194932E-2"/>
    <n v="-5.825234705599458E-2"/>
    <x v="0"/>
    <x v="1"/>
    <s v="Moderate"/>
    <x v="3"/>
    <s v="June"/>
  </r>
  <r>
    <d v="2019-06-08T00:00:00"/>
    <n v="15352294"/>
    <n v="11514221"/>
    <n v="4690978"/>
    <n v="11087768"/>
    <n v="-8.6538469548077201E-2"/>
    <n v="-8.6538466115384627E-2"/>
    <n v="-8.6538560774484963E-2"/>
    <n v="-8.6538452032543955E-2"/>
    <x v="0"/>
    <x v="1"/>
    <s v="Moderate"/>
    <x v="6"/>
    <s v="June"/>
  </r>
  <r>
    <d v="2019-06-09T00:00:00"/>
    <n v="16160310"/>
    <n v="12120232"/>
    <n v="4937872"/>
    <n v="11671335"/>
    <n v="3.0927881088322451E-2"/>
    <n v="3.0927838559110299E-2"/>
    <n v="3.0927800613645529E-2"/>
    <n v="3.0927830498458819E-2"/>
    <x v="0"/>
    <x v="0"/>
    <s v="Moderate"/>
    <x v="4"/>
    <s v="June"/>
  </r>
  <r>
    <d v="2019-06-10T00:00:00"/>
    <n v="7896424"/>
    <n v="5922318"/>
    <n v="2412796"/>
    <n v="5702973"/>
    <n v="2.0201910579504601E-2"/>
    <n v="2.0201910579504601E-2"/>
    <n v="2.0201960407912223E-2"/>
    <n v="2.0201991290585752E-2"/>
    <x v="0"/>
    <x v="0"/>
    <s v="Moderate"/>
    <x v="5"/>
    <s v="June"/>
  </r>
  <r>
    <d v="2019-06-12T00:00:00"/>
    <n v="7896424"/>
    <n v="5922318"/>
    <n v="2412796"/>
    <n v="5702973"/>
    <n v="-1.9417496223979036E-2"/>
    <n v="-1.9417536813745029E-2"/>
    <n v="-1.941742048806494E-2"/>
    <n v="-1.9417449018664823E-2"/>
    <x v="0"/>
    <x v="1"/>
    <s v="Moderate"/>
    <x v="1"/>
    <s v="June"/>
  </r>
  <r>
    <d v="2019-06-13T00:00:00"/>
    <n v="7818242"/>
    <n v="5863681"/>
    <n v="2388907"/>
    <n v="5646508"/>
    <n v="-2.9126182245679089E-2"/>
    <n v="-2.9126305220617543E-2"/>
    <n v="-2.9126130732097466E-2"/>
    <n v="-2.912617352799729E-2"/>
    <x v="0"/>
    <x v="1"/>
    <s v="Moderate"/>
    <x v="2"/>
    <s v="June"/>
  </r>
  <r>
    <d v="2019-06-14T00:00:00"/>
    <n v="8052789"/>
    <n v="6039592"/>
    <n v="2460574"/>
    <n v="5815903"/>
    <n v="6.1855599414269768E-2"/>
    <n v="6.1855690040966804E-2"/>
    <n v="6.1855483247311493E-2"/>
    <n v="6.1855579755246914E-2"/>
    <x v="0"/>
    <x v="0"/>
    <s v="Moderate"/>
    <x v="3"/>
    <s v="June"/>
  </r>
  <r>
    <d v="2019-06-15T00:00:00"/>
    <n v="15998707"/>
    <n v="11999030"/>
    <n v="4888493"/>
    <n v="11554621"/>
    <n v="4.2105303611303935E-2"/>
    <n v="4.2105236646057032E-2"/>
    <n v="4.210529232923288E-2"/>
    <n v="4.2105228031466657E-2"/>
    <x v="0"/>
    <x v="0"/>
    <s v="Moderate"/>
    <x v="6"/>
    <s v="June"/>
  </r>
  <r>
    <d v="2019-06-16T00:00:00"/>
    <n v="16483516"/>
    <n v="12362637"/>
    <n v="5036630"/>
    <n v="11904761"/>
    <n v="1.9999987623999793E-2"/>
    <n v="2.0000029702401667E-2"/>
    <n v="2.0000113409177178E-2"/>
    <n v="1.9999940023998963E-2"/>
    <x v="0"/>
    <x v="0"/>
    <s v="Moderate"/>
    <x v="4"/>
    <s v="June"/>
  </r>
  <r>
    <d v="2019-06-17T00:00:00"/>
    <n v="8130972"/>
    <n v="6098229"/>
    <n v="2484463"/>
    <n v="5872368"/>
    <n v="2.9703065590196198E-2"/>
    <n v="2.9703065590196198E-2"/>
    <n v="2.9702884122818407E-2"/>
    <n v="2.9702928630382708E-2"/>
    <x v="0"/>
    <x v="0"/>
    <s v="Moderate"/>
    <x v="5"/>
    <s v="June"/>
  </r>
  <r>
    <d v="2019-06-18T00:00:00"/>
    <n v="7583695"/>
    <n v="5687771"/>
    <n v="2317240"/>
    <n v="5477113"/>
    <n v="-5.8252364491358177E-2"/>
    <n v="-5.8252444867136766E-2"/>
    <n v="-5.8252261464194932E-2"/>
    <n v="-5.825234705599458E-2"/>
    <x v="0"/>
    <x v="1"/>
    <s v="Moderate"/>
    <x v="0"/>
    <s v="June"/>
  </r>
  <r>
    <d v="2019-06-19T00:00:00"/>
    <n v="7974607"/>
    <n v="5980955"/>
    <n v="2436685"/>
    <n v="5759438"/>
    <n v="9.9010640765997415E-3"/>
    <n v="9.9010218633988067E-3"/>
    <n v="9.9009613742728764E-3"/>
    <n v="9.9009762101276433E-3"/>
    <x v="0"/>
    <x v="0"/>
    <s v="Moderate"/>
    <x v="1"/>
    <s v="June"/>
  </r>
  <r>
    <d v="2019-06-20T00:00:00"/>
    <n v="3674574"/>
    <n v="2755930"/>
    <n v="1122786"/>
    <n v="2653859"/>
    <n v="-0.52999996674444205"/>
    <n v="-0.53000001193789359"/>
    <n v="-0.53000012139442854"/>
    <n v="-0.52999995749585405"/>
    <x v="0"/>
    <x v="1"/>
    <s v="Low"/>
    <x v="2"/>
    <s v="June"/>
  </r>
  <r>
    <d v="2019-06-21T00:00:00"/>
    <n v="7583695"/>
    <n v="5687771"/>
    <n v="2317240"/>
    <n v="5477113"/>
    <n v="-5.8252364491358177E-2"/>
    <n v="-5.8252444867136766E-2"/>
    <n v="-5.8252261464194932E-2"/>
    <n v="-5.825234705599458E-2"/>
    <x v="0"/>
    <x v="1"/>
    <s v="Moderate"/>
    <x v="3"/>
    <s v="June"/>
  </r>
  <r>
    <d v="2019-06-22T00:00:00"/>
    <n v="16160310"/>
    <n v="12120232"/>
    <n v="4937872"/>
    <n v="11671335"/>
    <n v="1.0101003787368557E-2"/>
    <n v="1.010098316280561E-2"/>
    <n v="1.0101067956934884E-2"/>
    <n v="1.0101066923787538E-2"/>
    <x v="0"/>
    <x v="0"/>
    <s v="Moderate"/>
    <x v="6"/>
    <s v="June"/>
  </r>
  <r>
    <d v="2019-06-23T00:00:00"/>
    <n v="15675500"/>
    <n v="11756625"/>
    <n v="4789736"/>
    <n v="11321195"/>
    <n v="-4.9019638771242713E-2"/>
    <n v="-4.9019638771242713E-2"/>
    <n v="-4.9019681811052207E-2"/>
    <n v="-4.9019547725485668E-2"/>
    <x v="0"/>
    <x v="1"/>
    <s v="Moderate"/>
    <x v="4"/>
    <s v="June"/>
  </r>
  <r>
    <d v="2019-06-24T00:00:00"/>
    <n v="7661877"/>
    <n v="5746408"/>
    <n v="2341129"/>
    <n v="5533578"/>
    <n v="-5.7692364455319778E-2"/>
    <n v="-5.7692323459811012E-2"/>
    <n v="-5.769214514363874E-2"/>
    <n v="-5.7692229097359049E-2"/>
    <x v="0"/>
    <x v="1"/>
    <s v="Moderate"/>
    <x v="5"/>
    <s v="June"/>
  </r>
  <r>
    <d v="2019-06-25T00:00:00"/>
    <n v="8130972"/>
    <n v="6098229"/>
    <n v="2484463"/>
    <n v="5872368"/>
    <n v="7.2164953891209915E-2"/>
    <n v="7.2165001017094443E-2"/>
    <n v="7.2164730455196668E-2"/>
    <n v="7.2164843047788141E-2"/>
    <x v="0"/>
    <x v="0"/>
    <s v="Moderate"/>
    <x v="0"/>
    <s v="June"/>
  </r>
  <r>
    <d v="2019-06-26T00:00:00"/>
    <n v="8052789"/>
    <n v="6039592"/>
    <n v="2460574"/>
    <n v="5815903"/>
    <n v="9.803868704752583E-3"/>
    <n v="9.8039527132371962E-3"/>
    <n v="9.8038934043587211E-3"/>
    <n v="9.803907950741042E-3"/>
    <x v="0"/>
    <x v="0"/>
    <s v="Moderate"/>
    <x v="1"/>
    <s v="June"/>
  </r>
  <r>
    <d v="2019-06-27T00:00:00"/>
    <n v="8052789"/>
    <n v="6039592"/>
    <n v="2460574"/>
    <n v="5815903"/>
    <n v="1.1914891358835065"/>
    <n v="1.1914896241921964"/>
    <n v="1.1914897406985836"/>
    <n v="1.1914890730818781"/>
    <x v="0"/>
    <x v="0"/>
    <s v="High"/>
    <x v="2"/>
    <s v="June"/>
  </r>
  <r>
    <d v="2019-06-28T00:00:00"/>
    <n v="7661877"/>
    <n v="5746408"/>
    <n v="2341129"/>
    <n v="5533578"/>
    <n v="1.0309222615097369E-2"/>
    <n v="1.0309310976127639E-2"/>
    <n v="1.0309247207885175E-2"/>
    <n v="1.0309263292541226E-2"/>
    <x v="0"/>
    <x v="0"/>
    <s v="Moderate"/>
    <x v="3"/>
    <s v="June"/>
  </r>
  <r>
    <d v="2019-06-29T00:00:00"/>
    <n v="16806722"/>
    <n v="12605042"/>
    <n v="5135387"/>
    <n v="12138188"/>
    <n v="3.9999975247999586E-2"/>
    <n v="4.0000059404803556E-2"/>
    <n v="4.0000024301966475E-2"/>
    <n v="3.9999965727999465E-2"/>
    <x v="0"/>
    <x v="0"/>
    <s v="Moderate"/>
    <x v="6"/>
    <s v="June"/>
  </r>
  <r>
    <d v="2019-06-30T00:00:00"/>
    <n v="15837104"/>
    <n v="11877828"/>
    <n v="4839115"/>
    <n v="11437908"/>
    <n v="1.030933622531971E-2"/>
    <n v="1.030933622531971E-2"/>
    <n v="1.0309336464473295E-2"/>
    <n v="1.0309247389520326E-2"/>
    <x v="0"/>
    <x v="0"/>
    <s v="Moderate"/>
    <x v="4"/>
    <s v="June"/>
  </r>
  <r>
    <d v="2019-07-01T00:00:00"/>
    <n v="7740060"/>
    <n v="5805045"/>
    <n v="2365018"/>
    <n v="5590043"/>
    <n v="1.0204157545207204E-2"/>
    <n v="1.0204113595832398E-2"/>
    <n v="1.0204051122343127E-2"/>
    <n v="1.0204066880416196E-2"/>
    <x v="0"/>
    <x v="0"/>
    <s v="Moderate"/>
    <x v="5"/>
    <s v="July"/>
  </r>
  <r>
    <d v="2019-07-02T00:00:00"/>
    <n v="7896424"/>
    <n v="5922318"/>
    <n v="2412796"/>
    <n v="5702973"/>
    <n v="-2.8846243720922926E-2"/>
    <n v="-2.8846243720922926E-2"/>
    <n v="-2.884607257181937E-2"/>
    <n v="-2.8846114548679469E-2"/>
    <x v="0"/>
    <x v="1"/>
    <s v="Moderate"/>
    <x v="0"/>
    <s v="July"/>
  </r>
  <r>
    <d v="2019-07-03T00:00:00"/>
    <n v="7974607"/>
    <n v="5980955"/>
    <n v="2436685"/>
    <n v="5759438"/>
    <n v="-9.7086860217000526E-3"/>
    <n v="-9.7087684068725144E-3"/>
    <n v="-9.7087102440325257E-3"/>
    <n v="-9.708724509332467E-3"/>
    <x v="0"/>
    <x v="1"/>
    <s v="Moderate"/>
    <x v="1"/>
    <s v="July"/>
  </r>
  <r>
    <d v="2019-07-05T00:00:00"/>
    <n v="7427330"/>
    <n v="5570497"/>
    <n v="2269462"/>
    <n v="5364183"/>
    <n v="-3.0612211602979222E-2"/>
    <n v="-3.0612340787497194E-2"/>
    <n v="-3.0612153367029271E-2"/>
    <n v="-3.0612200641248699E-2"/>
    <x v="0"/>
    <x v="1"/>
    <s v="Moderate"/>
    <x v="3"/>
    <s v="July"/>
  </r>
  <r>
    <d v="2019-07-06T00:00:00"/>
    <n v="16160310"/>
    <n v="12120232"/>
    <n v="4937872"/>
    <n v="11671335"/>
    <n v="-3.8461515576922123E-2"/>
    <n v="-3.8461593384615411E-2"/>
    <n v="-3.8461560930072025E-2"/>
    <n v="-3.846150677514637E-2"/>
    <x v="0"/>
    <x v="1"/>
    <s v="Moderate"/>
    <x v="6"/>
    <s v="July"/>
  </r>
  <r>
    <d v="2019-07-07T00:00:00"/>
    <n v="15675500"/>
    <n v="11756625"/>
    <n v="4789736"/>
    <n v="11321195"/>
    <n v="-1.0204138332361778E-2"/>
    <n v="-1.0204138332361778E-2"/>
    <n v="-1.020413856665936E-2"/>
    <n v="-1.0204051300290229E-2"/>
    <x v="0"/>
    <x v="1"/>
    <s v="Moderate"/>
    <x v="4"/>
    <s v="July"/>
  </r>
  <r>
    <d v="2019-07-08T00:00:00"/>
    <n v="7661877"/>
    <n v="5746408"/>
    <n v="2341129"/>
    <n v="5533578"/>
    <n v="-1.0101084487717182E-2"/>
    <n v="-1.0101041421728851E-2"/>
    <n v="-1.0100980203956111E-2"/>
    <n v="-1.0100995645292876E-2"/>
    <x v="0"/>
    <x v="1"/>
    <s v="Moderate"/>
    <x v="5"/>
    <s v="July"/>
  </r>
  <r>
    <d v="2019-07-09T00:00:00"/>
    <n v="8209154"/>
    <n v="6156866"/>
    <n v="2508352"/>
    <n v="5928833"/>
    <n v="3.9604003027193135E-2"/>
    <n v="3.9604087453595005E-2"/>
    <n v="3.9603845497091283E-2"/>
    <n v="3.9603904840510351E-2"/>
    <x v="0"/>
    <x v="0"/>
    <s v="Moderate"/>
    <x v="0"/>
    <s v="July"/>
  </r>
  <r>
    <d v="2019-07-10T00:00:00"/>
    <n v="8209154"/>
    <n v="6156866"/>
    <n v="2508352"/>
    <n v="5928833"/>
    <n v="2.9411731512286376E-2"/>
    <n v="2.9411858139711811E-2"/>
    <n v="2.9411680213076385E-2"/>
    <n v="2.9411723852223126E-2"/>
    <x v="0"/>
    <x v="0"/>
    <s v="Moderate"/>
    <x v="1"/>
    <s v="July"/>
  </r>
  <r>
    <d v="2019-07-11T00:00:00"/>
    <n v="7740060"/>
    <n v="5805045"/>
    <n v="2365018"/>
    <n v="5590043"/>
    <n v="-3.8834868267379141E-2"/>
    <n v="-3.8834908053391737E-2"/>
    <n v="-3.8834840976129992E-2"/>
    <n v="-3.8834898037329757E-2"/>
    <x v="0"/>
    <x v="1"/>
    <s v="Moderate"/>
    <x v="2"/>
    <s v="July"/>
  </r>
  <r>
    <d v="2019-07-12T00:00:00"/>
    <n v="7505512"/>
    <n v="5629134"/>
    <n v="2293351"/>
    <n v="5420648"/>
    <n v="1.0526259099838065E-2"/>
    <n v="1.0526349803258173E-2"/>
    <n v="1.0526283321774077E-2"/>
    <n v="1.0526300090806018E-2"/>
    <x v="0"/>
    <x v="0"/>
    <s v="Moderate"/>
    <x v="3"/>
    <s v="July"/>
  </r>
  <r>
    <d v="2019-07-14T00:00:00"/>
    <n v="15513897"/>
    <n v="11635423"/>
    <n v="4740357"/>
    <n v="11204481"/>
    <n v="-1.0309272431501371E-2"/>
    <n v="-1.0309251166895295E-2"/>
    <n v="-1.0309336464473184E-2"/>
    <n v="-1.0309335719418278E-2"/>
    <x v="0"/>
    <x v="1"/>
    <s v="Moderate"/>
    <x v="4"/>
    <s v="July"/>
  </r>
  <r>
    <d v="2019-07-15T00:00:00"/>
    <n v="7740060"/>
    <n v="5805045"/>
    <n v="2365018"/>
    <n v="5590043"/>
    <n v="1.0204157545207204E-2"/>
    <n v="1.0204113595832398E-2"/>
    <n v="1.0204051122343127E-2"/>
    <n v="1.0204066880416196E-2"/>
    <x v="0"/>
    <x v="0"/>
    <s v="Moderate"/>
    <x v="5"/>
    <s v="July"/>
  </r>
  <r>
    <d v="2019-07-16T00:00:00"/>
    <n v="7427330"/>
    <n v="5570497"/>
    <n v="2269462"/>
    <n v="5364183"/>
    <n v="-9.5238072035193855E-2"/>
    <n v="-9.5238226721192198E-2"/>
    <n v="-9.5237829459342227E-2"/>
    <n v="-9.5237966729708856E-2"/>
    <x v="0"/>
    <x v="1"/>
    <s v="Low"/>
    <x v="0"/>
    <s v="July"/>
  </r>
  <r>
    <d v="2019-07-17T00:00:00"/>
    <n v="7740060"/>
    <n v="5805045"/>
    <n v="2365018"/>
    <n v="5590043"/>
    <n v="-5.7142794495023463E-2"/>
    <n v="-5.7142871064596812E-2"/>
    <n v="-5.7142697675605314E-2"/>
    <n v="-5.7142780037825358E-2"/>
    <x v="0"/>
    <x v="1"/>
    <s v="Moderate"/>
    <x v="1"/>
    <s v="July"/>
  </r>
  <r>
    <d v="2019-07-18T00:00:00"/>
    <n v="7974607"/>
    <n v="5980955"/>
    <n v="2436685"/>
    <n v="5759438"/>
    <n v="3.0302995067221783E-2"/>
    <n v="3.0302952001233452E-2"/>
    <n v="3.0302940611868445E-2"/>
    <n v="3.0302986935878629E-2"/>
    <x v="0"/>
    <x v="0"/>
    <s v="Moderate"/>
    <x v="2"/>
    <s v="July"/>
  </r>
  <r>
    <d v="2019-07-19T00:00:00"/>
    <n v="8130972"/>
    <n v="6098229"/>
    <n v="2484463"/>
    <n v="5872368"/>
    <n v="8.3333422156942838E-2"/>
    <n v="8.3333422156942838E-2"/>
    <n v="8.3333078974827668E-2"/>
    <n v="8.3333210346807185E-2"/>
    <x v="0"/>
    <x v="0"/>
    <s v="Moderate"/>
    <x v="3"/>
    <s v="July"/>
  </r>
  <r>
    <d v="2019-07-20T00:00:00"/>
    <n v="15998707"/>
    <n v="11999030"/>
    <n v="4888493"/>
    <n v="11554621"/>
    <n v="-9.9999938119998966E-3"/>
    <n v="-9.9999735978650861E-3"/>
    <n v="-1.0000056704588589E-2"/>
    <n v="-1.0000055692000909E-2"/>
    <x v="0"/>
    <x v="1"/>
    <s v="Moderate"/>
    <x v="6"/>
    <s v="July"/>
  </r>
  <r>
    <d v="2019-07-21T00:00:00"/>
    <n v="15352294"/>
    <n v="11514221"/>
    <n v="4690978"/>
    <n v="11087768"/>
    <n v="-1.0416660623697616E-2"/>
    <n v="-1.0416638913772203E-2"/>
    <n v="-1.0416725997641096E-2"/>
    <n v="-1.0416635986976952E-2"/>
    <x v="0"/>
    <x v="1"/>
    <s v="Moderate"/>
    <x v="4"/>
    <s v="July"/>
  </r>
  <r>
    <d v="2019-07-23T00:00:00"/>
    <n v="7661877"/>
    <n v="5746408"/>
    <n v="2341129"/>
    <n v="5533578"/>
    <n v="3.1578911937398813E-2"/>
    <n v="3.1579049409774296E-2"/>
    <n v="3.1578849965322231E-2"/>
    <n v="3.1578900272418053E-2"/>
    <x v="0"/>
    <x v="0"/>
    <s v="High"/>
    <x v="0"/>
    <s v="July"/>
  </r>
  <r>
    <d v="2019-07-24T00:00:00"/>
    <n v="7896424"/>
    <n v="5922318"/>
    <n v="2412796"/>
    <n v="5702973"/>
    <n v="2.0201910579504601E-2"/>
    <n v="2.0201910579504601E-2"/>
    <n v="2.0201960407912223E-2"/>
    <n v="2.0201991290585752E-2"/>
    <x v="0"/>
    <x v="0"/>
    <s v="Moderate"/>
    <x v="1"/>
    <s v="July"/>
  </r>
  <r>
    <d v="2019-07-25T00:00:00"/>
    <n v="7427330"/>
    <n v="5570497"/>
    <n v="2269462"/>
    <n v="5364183"/>
    <n v="-6.8627457127354408E-2"/>
    <n v="-6.8627501795281876E-2"/>
    <n v="-6.8627253830511492E-2"/>
    <n v="-6.8627355655187183E-2"/>
    <x v="0"/>
    <x v="1"/>
    <s v="Moderate"/>
    <x v="2"/>
    <s v="July"/>
  </r>
  <r>
    <d v="2019-07-26T00:00:00"/>
    <n v="7583695"/>
    <n v="5687771"/>
    <n v="2317240"/>
    <n v="5477113"/>
    <n v="-6.7307697037943259E-2"/>
    <n v="-6.7307738033452025E-2"/>
    <n v="-6.7307502667578456E-2"/>
    <n v="-6.7307600613585539E-2"/>
    <x v="0"/>
    <x v="1"/>
    <s v="Moderate"/>
    <x v="3"/>
    <s v="July"/>
  </r>
  <r>
    <d v="2019-07-27T00:00:00"/>
    <n v="16160310"/>
    <n v="12120232"/>
    <n v="4937872"/>
    <n v="11671335"/>
    <n v="1.0101003787368557E-2"/>
    <n v="1.010098316280561E-2"/>
    <n v="1.0101067956934884E-2"/>
    <n v="1.0101066923787538E-2"/>
    <x v="0"/>
    <x v="0"/>
    <s v="Moderate"/>
    <x v="6"/>
    <s v="July"/>
  </r>
  <r>
    <d v="2019-07-28T00:00:00"/>
    <n v="15675500"/>
    <n v="11756625"/>
    <n v="4789736"/>
    <n v="11321195"/>
    <n v="2.1052619237229342E-2"/>
    <n v="2.1052574898466903E-2"/>
    <n v="2.1052752752197978E-2"/>
    <n v="2.105265911047205E-2"/>
    <x v="0"/>
    <x v="0"/>
    <s v="Moderate"/>
    <x v="4"/>
    <s v="July"/>
  </r>
  <r>
    <d v="2019-07-30T00:00:00"/>
    <n v="7505512"/>
    <n v="5629134"/>
    <n v="2293351"/>
    <n v="5420648"/>
    <n v="-2.0408184574093213E-2"/>
    <n v="-2.0408227191664796E-2"/>
    <n v="-2.0408102244686255E-2"/>
    <n v="-2.0408133760832503E-2"/>
    <x v="0"/>
    <x v="1"/>
    <s v="Moderate"/>
    <x v="0"/>
    <s v="July"/>
  </r>
  <r>
    <d v="2019-07-31T00:00:00"/>
    <n v="8052789"/>
    <n v="6039592"/>
    <n v="2460574"/>
    <n v="5815903"/>
    <n v="1.9802001513596457E-2"/>
    <n v="1.9802043726797613E-2"/>
    <n v="1.9801922748545753E-2"/>
    <n v="1.9801952420255287E-2"/>
    <x v="0"/>
    <x v="0"/>
    <s v="Moderate"/>
    <x v="1"/>
    <s v="July"/>
  </r>
  <r>
    <d v="2019-08-01T00:00:00"/>
    <n v="7974607"/>
    <n v="5980955"/>
    <n v="2436685"/>
    <n v="5759438"/>
    <n v="7.3684217612520309E-2"/>
    <n v="7.3684269105611211E-2"/>
    <n v="7.3683983252418317E-2"/>
    <n v="7.3684100635641903E-2"/>
    <x v="0"/>
    <x v="0"/>
    <s v="Moderate"/>
    <x v="2"/>
    <s v="August"/>
  </r>
  <r>
    <d v="2019-08-02T00:00:00"/>
    <n v="8209154"/>
    <n v="6156866"/>
    <n v="2508352"/>
    <n v="5928833"/>
    <n v="8.2474176506307284E-2"/>
    <n v="8.247431199322186E-2"/>
    <n v="8.2473977663081843E-2"/>
    <n v="8.2474106340329367E-2"/>
    <x v="0"/>
    <x v="0"/>
    <s v="Moderate"/>
    <x v="3"/>
    <s v="August"/>
  </r>
  <r>
    <d v="2019-08-03T00:00:00"/>
    <n v="16321913"/>
    <n v="12241435"/>
    <n v="4987251"/>
    <n v="11788048"/>
    <n v="9.9999938119998966E-3"/>
    <n v="1.0000056104536581E-2"/>
    <n v="1.0000056704588589E-2"/>
    <n v="9.9999700119994817E-3"/>
    <x v="0"/>
    <x v="0"/>
    <s v="Moderate"/>
    <x v="6"/>
    <s v="August"/>
  </r>
  <r>
    <d v="2019-08-04T00:00:00"/>
    <n v="15837104"/>
    <n v="11877828"/>
    <n v="4839115"/>
    <n v="11437908"/>
    <n v="1.030933622531971E-2"/>
    <n v="1.030933622531971E-2"/>
    <n v="1.0309336464473295E-2"/>
    <n v="1.0309247389520326E-2"/>
    <x v="0"/>
    <x v="0"/>
    <s v="Moderate"/>
    <x v="4"/>
    <s v="August"/>
  </r>
  <r>
    <d v="2019-08-05T00:00:00"/>
    <n v="8052789"/>
    <n v="6039592"/>
    <n v="2460574"/>
    <n v="5815903"/>
    <n v="4.0403950356973972E-2"/>
    <n v="4.0403993422962303E-2"/>
    <n v="4.0403920815824668E-2"/>
    <n v="4.0403982581171505E-2"/>
    <x v="0"/>
    <x v="0"/>
    <s v="Moderate"/>
    <x v="5"/>
    <s v="August"/>
  </r>
  <r>
    <d v="2019-08-06T00:00:00"/>
    <n v="8130972"/>
    <n v="6098229"/>
    <n v="2484463"/>
    <n v="5872368"/>
    <n v="8.3333422156942838E-2"/>
    <n v="8.3333422156942838E-2"/>
    <n v="8.3333078974827668E-2"/>
    <n v="8.3333210346807185E-2"/>
    <x v="0"/>
    <x v="0"/>
    <s v="Moderate"/>
    <x v="0"/>
    <s v="August"/>
  </r>
  <r>
    <d v="2019-08-07T00:00:00"/>
    <n v="8130972"/>
    <n v="6098229"/>
    <n v="2484463"/>
    <n v="5872368"/>
    <n v="9.7088102022790945E-3"/>
    <n v="9.7087684068726254E-3"/>
    <n v="9.7087102440325257E-3"/>
    <n v="9.708724509332356E-3"/>
    <x v="0"/>
    <x v="0"/>
    <s v="Moderate"/>
    <x v="1"/>
    <s v="August"/>
  </r>
  <r>
    <d v="2019-08-08T00:00:00"/>
    <n v="7505512"/>
    <n v="5629134"/>
    <n v="2293351"/>
    <n v="5420648"/>
    <n v="-5.8823588422601936E-2"/>
    <n v="-5.8823549082044568E-2"/>
    <n v="-5.8823360426152771E-2"/>
    <n v="-5.8823447704446141E-2"/>
    <x v="0"/>
    <x v="1"/>
    <s v="Moderate"/>
    <x v="2"/>
    <s v="August"/>
  </r>
  <r>
    <d v="2019-08-09T00:00:00"/>
    <n v="8130972"/>
    <n v="6098229"/>
    <n v="2484463"/>
    <n v="5872368"/>
    <n v="-9.5237584774265915E-3"/>
    <n v="-9.5238389141488744E-3"/>
    <n v="-9.523782945934256E-3"/>
    <n v="-9.5237966729708745E-3"/>
    <x v="0"/>
    <x v="1"/>
    <s v="Moderate"/>
    <x v="3"/>
    <s v="August"/>
  </r>
  <r>
    <d v="2019-08-10T00:00:00"/>
    <n v="16806722"/>
    <n v="12605042"/>
    <n v="5135387"/>
    <n v="12138188"/>
    <n v="2.9702952098813462E-2"/>
    <n v="2.9702971914648879E-2"/>
    <n v="2.9702936547609138E-2"/>
    <n v="2.9702966937358966E-2"/>
    <x v="0"/>
    <x v="0"/>
    <s v="Moderate"/>
    <x v="6"/>
    <s v="August"/>
  </r>
  <r>
    <d v="2019-08-12T00:00:00"/>
    <n v="7427330"/>
    <n v="5570497"/>
    <n v="2269462"/>
    <n v="5364183"/>
    <n v="-7.7669860715337213E-2"/>
    <n v="-7.7669981680881794E-2"/>
    <n v="-7.7669681952259872E-2"/>
    <n v="-7.7669796074659403E-2"/>
    <x v="0"/>
    <x v="1"/>
    <s v="Moderate"/>
    <x v="5"/>
    <s v="August"/>
  </r>
  <r>
    <d v="2019-08-13T00:00:00"/>
    <n v="7505512"/>
    <n v="5629134"/>
    <n v="2293351"/>
    <n v="5420648"/>
    <n v="-7.6923152607092926E-2"/>
    <n v="-7.6923152607092926E-2"/>
    <n v="-7.6922860191518283E-2"/>
    <n v="-7.6922972129812028E-2"/>
    <x v="0"/>
    <x v="1"/>
    <s v="Moderate"/>
    <x v="0"/>
    <s v="August"/>
  </r>
  <r>
    <d v="2019-08-15T00:00:00"/>
    <n v="7896424"/>
    <n v="5922318"/>
    <n v="2412796"/>
    <n v="5702973"/>
    <n v="5.2083322230382256E-2"/>
    <n v="5.2083322230382256E-2"/>
    <n v="5.2083174359267348E-2"/>
    <n v="5.2083256466754602E-2"/>
    <x v="0"/>
    <x v="0"/>
    <s v="Moderate"/>
    <x v="2"/>
    <s v="August"/>
  </r>
  <r>
    <d v="2019-08-16T00:00:00"/>
    <n v="7661877"/>
    <n v="5746408"/>
    <n v="2341129"/>
    <n v="5533578"/>
    <n v="-5.7692364455319778E-2"/>
    <n v="-5.7692323459811012E-2"/>
    <n v="-5.769214514363874E-2"/>
    <n v="-5.7692229097359049E-2"/>
    <x v="0"/>
    <x v="1"/>
    <s v="Moderate"/>
    <x v="3"/>
    <s v="August"/>
  </r>
  <r>
    <d v="2019-08-18T00:00:00"/>
    <n v="16321913"/>
    <n v="12241435"/>
    <n v="4987251"/>
    <n v="11788048"/>
    <n v="3.0612225568513063E-2"/>
    <n v="3.0612246616132266E-2"/>
    <n v="3.0612209050621786E-2"/>
    <n v="3.0612241329445844E-2"/>
    <x v="0"/>
    <x v="0"/>
    <s v="High"/>
    <x v="4"/>
    <s v="August"/>
  </r>
  <r>
    <d v="2019-08-19T00:00:00"/>
    <n v="7583695"/>
    <n v="5687771"/>
    <n v="2317240"/>
    <n v="5477113"/>
    <n v="2.1052652837560748E-2"/>
    <n v="2.1052699606516345E-2"/>
    <n v="2.1052566643548154E-2"/>
    <n v="2.1052600181612036E-2"/>
    <x v="0"/>
    <x v="0"/>
    <s v="Moderate"/>
    <x v="5"/>
    <s v="August"/>
  </r>
  <r>
    <d v="2019-08-20T00:00:00"/>
    <n v="7896424"/>
    <n v="5922318"/>
    <n v="2412796"/>
    <n v="5702973"/>
    <n v="5.2083322230382256E-2"/>
    <n v="5.2083322230382256E-2"/>
    <n v="5.2083174359267348E-2"/>
    <n v="5.2083256466754602E-2"/>
    <x v="0"/>
    <x v="0"/>
    <s v="Moderate"/>
    <x v="0"/>
    <s v="August"/>
  </r>
  <r>
    <d v="2019-08-21T00:00:00"/>
    <n v="8052789"/>
    <n v="6039592"/>
    <n v="2460574"/>
    <n v="5815903"/>
    <n v="-9.6154555691496668E-3"/>
    <n v="-9.6154145736410124E-3"/>
    <n v="-9.615357523939827E-3"/>
    <n v="-9.6153715162264897E-3"/>
    <x v="0"/>
    <x v="1"/>
    <s v="Moderate"/>
    <x v="1"/>
    <s v="August"/>
  </r>
  <r>
    <d v="2019-08-23T00:00:00"/>
    <n v="7505512"/>
    <n v="5629134"/>
    <n v="2293351"/>
    <n v="5420648"/>
    <n v="-2.0408184574093213E-2"/>
    <n v="-2.0408227191664796E-2"/>
    <n v="-2.0408102244686255E-2"/>
    <n v="-2.0408133760832503E-2"/>
    <x v="0"/>
    <x v="1"/>
    <s v="Moderate"/>
    <x v="3"/>
    <s v="August"/>
  </r>
  <r>
    <d v="2019-08-24T00:00:00"/>
    <n v="15513897"/>
    <n v="11635423"/>
    <n v="4740357"/>
    <n v="11204481"/>
    <n v="-7.6923090653846726E-2"/>
    <n v="-7.6923107435897475E-2"/>
    <n v="-7.6923121860144161E-2"/>
    <n v="-7.69230959349122E-2"/>
    <x v="0"/>
    <x v="1"/>
    <s v="Moderate"/>
    <x v="6"/>
    <s v="August"/>
  </r>
  <r>
    <d v="2019-08-25T00:00:00"/>
    <n v="15998707"/>
    <n v="11999030"/>
    <n v="4888493"/>
    <n v="11554621"/>
    <n v="-1.9801968065875641E-2"/>
    <n v="-1.9802008506355717E-2"/>
    <n v="-1.980209137258182E-2"/>
    <n v="-1.980200623546835E-2"/>
    <x v="0"/>
    <x v="1"/>
    <s v="Moderate"/>
    <x v="4"/>
    <s v="August"/>
  </r>
  <r>
    <d v="2019-08-26T00:00:00"/>
    <n v="8052789"/>
    <n v="6039592"/>
    <n v="2460574"/>
    <n v="5815903"/>
    <n v="6.1855599414269768E-2"/>
    <n v="6.1855690040966804E-2"/>
    <n v="6.1855483247311493E-2"/>
    <n v="6.1855579755246914E-2"/>
    <x v="0"/>
    <x v="0"/>
    <s v="Moderate"/>
    <x v="5"/>
    <s v="August"/>
  </r>
  <r>
    <d v="2019-08-27T00:00:00"/>
    <n v="7505512"/>
    <n v="5629134"/>
    <n v="2293351"/>
    <n v="5420648"/>
    <n v="-4.9504940464189851E-2"/>
    <n v="-4.9504940464189851E-2"/>
    <n v="-4.950480687136416E-2"/>
    <n v="-4.9504881050637994E-2"/>
    <x v="0"/>
    <x v="1"/>
    <s v="Moderate"/>
    <x v="0"/>
    <s v="August"/>
  </r>
  <r>
    <d v="2019-08-28T00:00:00"/>
    <n v="7896424"/>
    <n v="5922318"/>
    <n v="2412796"/>
    <n v="5702973"/>
    <n v="-1.9417496223979036E-2"/>
    <n v="-1.9417536813745029E-2"/>
    <n v="-1.941742048806494E-2"/>
    <n v="-1.9417449018664823E-2"/>
    <x v="0"/>
    <x v="1"/>
    <s v="Moderate"/>
    <x v="1"/>
    <s v="August"/>
  </r>
  <r>
    <d v="2019-08-29T00:00:00"/>
    <n v="7661877"/>
    <n v="5746408"/>
    <n v="2341129"/>
    <n v="5533578"/>
    <n v="-2.9702938950593283E-2"/>
    <n v="-2.9702896737392348E-2"/>
    <n v="-2.9702884122818518E-2"/>
    <n v="-2.9702928630382819E-2"/>
    <x v="0"/>
    <x v="1"/>
    <s v="Moderate"/>
    <x v="2"/>
    <s v="August"/>
  </r>
  <r>
    <d v="2019-08-30T00:00:00"/>
    <n v="7896424"/>
    <n v="5922318"/>
    <n v="2412796"/>
    <n v="5702973"/>
    <n v="5.2083322230382256E-2"/>
    <n v="5.2083322230382256E-2"/>
    <n v="5.2083174359267348E-2"/>
    <n v="5.2083256466754602E-2"/>
    <x v="0"/>
    <x v="0"/>
    <s v="Moderate"/>
    <x v="3"/>
    <s v="August"/>
  </r>
  <r>
    <d v="2019-08-31T00:00:00"/>
    <n v="16321913"/>
    <n v="12241435"/>
    <n v="4987251"/>
    <n v="11788048"/>
    <n v="5.2083367576824857E-2"/>
    <n v="5.2083366457755798E-2"/>
    <n v="5.2083419033629674E-2"/>
    <n v="5.2083358434897642E-2"/>
    <x v="0"/>
    <x v="0"/>
    <s v="Moderate"/>
    <x v="6"/>
    <s v="August"/>
  </r>
  <r>
    <d v="2019-09-01T00:00:00"/>
    <n v="15352294"/>
    <n v="11514221"/>
    <n v="4690978"/>
    <n v="11087768"/>
    <n v="-4.0404077654525472E-2"/>
    <n v="-4.0404015991292619E-2"/>
    <n v="-4.0404067265719767E-2"/>
    <n v="-4.0404008058767094E-2"/>
    <x v="0"/>
    <x v="1"/>
    <s v="Moderate"/>
    <x v="4"/>
    <s v="September"/>
  </r>
  <r>
    <d v="2019-09-02T00:00:00"/>
    <n v="8209154"/>
    <n v="6156866"/>
    <n v="2508352"/>
    <n v="5928833"/>
    <n v="1.9417496223979036E-2"/>
    <n v="1.9417536813745029E-2"/>
    <n v="1.9417420488065051E-2"/>
    <n v="1.9417449018664934E-2"/>
    <x v="0"/>
    <x v="0"/>
    <s v="Moderate"/>
    <x v="5"/>
    <s v="September"/>
  </r>
  <r>
    <d v="2019-09-03T00:00:00"/>
    <n v="8130972"/>
    <n v="6098229"/>
    <n v="2484463"/>
    <n v="5872368"/>
    <n v="8.3333422156942838E-2"/>
    <n v="8.3333422156942838E-2"/>
    <n v="8.3333078974827668E-2"/>
    <n v="8.3333210346807185E-2"/>
    <x v="0"/>
    <x v="0"/>
    <s v="Moderate"/>
    <x v="0"/>
    <s v="September"/>
  </r>
  <r>
    <d v="2019-09-04T00:00:00"/>
    <n v="8052789"/>
    <n v="6039592"/>
    <n v="2460574"/>
    <n v="5815903"/>
    <n v="1.9802001513596457E-2"/>
    <n v="1.9802043726797613E-2"/>
    <n v="1.9801922748545753E-2"/>
    <n v="1.9801952420255287E-2"/>
    <x v="0"/>
    <x v="0"/>
    <s v="Moderate"/>
    <x v="1"/>
    <s v="September"/>
  </r>
  <r>
    <d v="2019-09-05T00:00:00"/>
    <n v="7427330"/>
    <n v="5570497"/>
    <n v="2269462"/>
    <n v="5364183"/>
    <n v="-3.0612211602979222E-2"/>
    <n v="-3.0612340787497194E-2"/>
    <n v="-3.0612153367029271E-2"/>
    <n v="-3.0612200641248699E-2"/>
    <x v="0"/>
    <x v="1"/>
    <s v="Moderate"/>
    <x v="2"/>
    <s v="September"/>
  </r>
  <r>
    <d v="2019-09-06T00:00:00"/>
    <n v="7505512"/>
    <n v="5629134"/>
    <n v="2293351"/>
    <n v="5420648"/>
    <n v="-4.9504940464189851E-2"/>
    <n v="-4.9504940464189851E-2"/>
    <n v="-4.950480687136416E-2"/>
    <n v="-4.9504881050637994E-2"/>
    <x v="0"/>
    <x v="1"/>
    <s v="Moderate"/>
    <x v="3"/>
    <s v="September"/>
  </r>
  <r>
    <d v="2019-09-07T00:00:00"/>
    <n v="16806722"/>
    <n v="12605042"/>
    <n v="5135387"/>
    <n v="12138188"/>
    <n v="2.9702952098813462E-2"/>
    <n v="2.9702971914648879E-2"/>
    <n v="2.9702936547609138E-2"/>
    <n v="2.9702966937358966E-2"/>
    <x v="0"/>
    <x v="0"/>
    <s v="Moderate"/>
    <x v="6"/>
    <s v="September"/>
  </r>
  <r>
    <d v="2019-09-08T00:00:00"/>
    <n v="15513897"/>
    <n v="11635423"/>
    <n v="4740357"/>
    <n v="11204481"/>
    <n v="1.052630961861456E-2"/>
    <n v="1.052628744923334E-2"/>
    <n v="1.0526376376098989E-2"/>
    <n v="1.0526284460497415E-2"/>
    <x v="0"/>
    <x v="0"/>
    <s v="Moderate"/>
    <x v="4"/>
    <s v="September"/>
  </r>
  <r>
    <d v="2019-09-09T00:00:00"/>
    <n v="7818242"/>
    <n v="5863681"/>
    <n v="2388907"/>
    <n v="5646508"/>
    <n v="-4.7619036017596983E-2"/>
    <n v="-4.7619194570744261E-2"/>
    <n v="-4.7618914729671169E-2"/>
    <n v="-4.7618983364854484E-2"/>
    <x v="0"/>
    <x v="1"/>
    <s v="Moderate"/>
    <x v="5"/>
    <s v="September"/>
  </r>
  <r>
    <d v="2019-09-10T00:00:00"/>
    <n v="8052789"/>
    <n v="6039592"/>
    <n v="2460574"/>
    <n v="5815903"/>
    <n v="-9.6154555691496668E-3"/>
    <n v="-9.6154145736410124E-3"/>
    <n v="-9.615357523939827E-3"/>
    <n v="-9.6153715162264897E-3"/>
    <x v="0"/>
    <x v="1"/>
    <s v="Moderate"/>
    <x v="0"/>
    <s v="September"/>
  </r>
  <r>
    <d v="2019-09-11T00:00:00"/>
    <n v="7583695"/>
    <n v="5687771"/>
    <n v="2317240"/>
    <n v="5477113"/>
    <n v="-5.8252364491358177E-2"/>
    <n v="-5.8252444867136766E-2"/>
    <n v="-5.8252261464194932E-2"/>
    <n v="-5.825234705599458E-2"/>
    <x v="0"/>
    <x v="1"/>
    <s v="Moderate"/>
    <x v="1"/>
    <s v="September"/>
  </r>
  <r>
    <d v="2019-09-12T00:00:00"/>
    <n v="7505512"/>
    <n v="5629134"/>
    <n v="2293351"/>
    <n v="5420648"/>
    <n v="1.0526259099838065E-2"/>
    <n v="1.0526349803258173E-2"/>
    <n v="1.0526283321774077E-2"/>
    <n v="1.0526300090806018E-2"/>
    <x v="0"/>
    <x v="0"/>
    <s v="Moderate"/>
    <x v="2"/>
    <s v="September"/>
  </r>
  <r>
    <d v="2019-09-13T00:00:00"/>
    <n v="8209154"/>
    <n v="6156866"/>
    <n v="2508352"/>
    <n v="5928833"/>
    <n v="9.3750033308853453E-2"/>
    <n v="9.3750122132463032E-2"/>
    <n v="9.3749713846681182E-2"/>
    <n v="9.3749861640158194E-2"/>
    <x v="0"/>
    <x v="0"/>
    <s v="Moderate"/>
    <x v="3"/>
    <s v="September"/>
  </r>
  <r>
    <d v="2019-09-14T00:00:00"/>
    <n v="15998707"/>
    <n v="11999030"/>
    <n v="4888493"/>
    <n v="11554621"/>
    <n v="-4.8076894471152709E-2"/>
    <n v="-4.8076952064102563E-2"/>
    <n v="-4.8076999844412938E-2"/>
    <n v="-4.8076945257397585E-2"/>
    <x v="0"/>
    <x v="1"/>
    <s v="Low"/>
    <x v="6"/>
    <s v="September"/>
  </r>
  <r>
    <d v="2019-09-15T00:00:00"/>
    <n v="16645119"/>
    <n v="12483839"/>
    <n v="5086008"/>
    <n v="12021475"/>
    <n v="7.2916688824220088E-2"/>
    <n v="7.2916644285300203E-2"/>
    <n v="7.2916660074336281E-2"/>
    <n v="7.291671965885782E-2"/>
    <x v="0"/>
    <x v="0"/>
    <s v="Moderate"/>
    <x v="4"/>
    <s v="September"/>
  </r>
  <r>
    <d v="2019-09-16T00:00:00"/>
    <n v="7427330"/>
    <n v="5570497"/>
    <n v="2269462"/>
    <n v="5364183"/>
    <n v="-4.9999987209400798E-2"/>
    <n v="-4.9999991472933103E-2"/>
    <n v="-4.9999853489482882E-2"/>
    <n v="-4.9999929159756817E-2"/>
    <x v="0"/>
    <x v="1"/>
    <s v="Moderate"/>
    <x v="5"/>
    <s v="September"/>
  </r>
  <r>
    <d v="2019-09-18T00:00:00"/>
    <n v="7740060"/>
    <n v="5805045"/>
    <n v="2365018"/>
    <n v="5590043"/>
    <n v="2.0618577092037516E-2"/>
    <n v="2.0618621952255056E-2"/>
    <n v="2.0618494415770572E-2"/>
    <n v="2.0618526585082231E-2"/>
    <x v="0"/>
    <x v="0"/>
    <s v="Moderate"/>
    <x v="1"/>
    <s v="September"/>
  </r>
  <r>
    <d v="2019-09-19T00:00:00"/>
    <n v="7661877"/>
    <n v="5746408"/>
    <n v="2341129"/>
    <n v="5533578"/>
    <n v="2.0833355539235709E-2"/>
    <n v="2.0833399951040388E-2"/>
    <n v="2.0833269743706806E-2"/>
    <n v="2.0833302586701796E-2"/>
    <x v="0"/>
    <x v="0"/>
    <s v="Moderate"/>
    <x v="2"/>
    <s v="September"/>
  </r>
  <r>
    <d v="2019-09-20T00:00:00"/>
    <n v="7661877"/>
    <n v="5746408"/>
    <n v="2341129"/>
    <n v="5533578"/>
    <n v="-6.6666674787682179E-2"/>
    <n v="-6.6666709978745686E-2"/>
    <n v="-6.666648062153957E-2"/>
    <n v="-6.6666576710796233E-2"/>
    <x v="0"/>
    <x v="1"/>
    <s v="Moderate"/>
    <x v="3"/>
    <s v="September"/>
  </r>
  <r>
    <d v="2019-09-21T00:00:00"/>
    <n v="15837104"/>
    <n v="11877828"/>
    <n v="4839115"/>
    <n v="11437908"/>
    <n v="-1.0101003787368557E-2"/>
    <n v="-1.010098316280561E-2"/>
    <n v="-1.0100863394915338E-2"/>
    <n v="-1.0100980378326518E-2"/>
    <x v="0"/>
    <x v="1"/>
    <s v="High"/>
    <x v="6"/>
    <s v="September"/>
  </r>
  <r>
    <d v="2019-09-22T00:00:00"/>
    <n v="16483516"/>
    <n v="12362637"/>
    <n v="5036630"/>
    <n v="11904761"/>
    <n v="-9.7087320312939651E-3"/>
    <n v="-9.7087121998289394E-3"/>
    <n v="-9.7085966046455141E-3"/>
    <n v="-9.708791974362585E-3"/>
    <x v="0"/>
    <x v="1"/>
    <s v="Moderate"/>
    <x v="4"/>
    <s v="September"/>
  </r>
  <r>
    <d v="2019-09-23T00:00:00"/>
    <n v="7505512"/>
    <n v="5629134"/>
    <n v="2293351"/>
    <n v="5420648"/>
    <n v="1.0526259099838065E-2"/>
    <n v="1.0526349803258173E-2"/>
    <n v="1.0526283321774077E-2"/>
    <n v="1.0526300090806018E-2"/>
    <x v="0"/>
    <x v="0"/>
    <s v="Moderate"/>
    <x v="5"/>
    <s v="September"/>
  </r>
  <r>
    <d v="2019-09-24T00:00:00"/>
    <n v="7896424"/>
    <n v="5922318"/>
    <n v="2412796"/>
    <n v="5702973"/>
    <n v="-1.9417496223979036E-2"/>
    <n v="-1.9417536813745029E-2"/>
    <n v="-1.941742048806494E-2"/>
    <n v="-1.9417449018664823E-2"/>
    <x v="0"/>
    <x v="1"/>
    <s v="Moderate"/>
    <x v="0"/>
    <s v="September"/>
  </r>
  <r>
    <d v="2019-09-25T00:00:00"/>
    <n v="7661877"/>
    <n v="5746408"/>
    <n v="2341129"/>
    <n v="5533578"/>
    <n v="-1.0101084487717182E-2"/>
    <n v="-1.0101041421728851E-2"/>
    <n v="-1.0100980203956111E-2"/>
    <n v="-1.0100995645292876E-2"/>
    <x v="0"/>
    <x v="1"/>
    <s v="Moderate"/>
    <x v="1"/>
    <s v="September"/>
  </r>
  <r>
    <d v="2019-09-26T00:00:00"/>
    <n v="8052789"/>
    <n v="6039592"/>
    <n v="2460574"/>
    <n v="5815903"/>
    <n v="5.1020396177072547E-2"/>
    <n v="5.1020393957407872E-2"/>
    <n v="5.1020255611715637E-2"/>
    <n v="5.1020334402081202E-2"/>
    <x v="0"/>
    <x v="0"/>
    <s v="Moderate"/>
    <x v="2"/>
    <s v="September"/>
  </r>
  <r>
    <d v="2019-09-27T00:00:00"/>
    <n v="7505512"/>
    <n v="5629134"/>
    <n v="2293351"/>
    <n v="5420648"/>
    <n v="-2.0408184574093213E-2"/>
    <n v="-2.0408227191664796E-2"/>
    <n v="-2.0408102244686255E-2"/>
    <n v="-2.0408133760832503E-2"/>
    <x v="0"/>
    <x v="1"/>
    <s v="Moderate"/>
    <x v="3"/>
    <s v="September"/>
  </r>
  <r>
    <d v="2019-09-29T00:00:00"/>
    <n v="15352294"/>
    <n v="11514221"/>
    <n v="4690978"/>
    <n v="11087768"/>
    <n v="-6.8627470013072456E-2"/>
    <n v="-6.8627429568626774E-2"/>
    <n v="-6.8627633953655565E-2"/>
    <n v="-6.8627417215683661E-2"/>
    <x v="0"/>
    <x v="1"/>
    <s v="Moderate"/>
    <x v="4"/>
    <s v="September"/>
  </r>
  <r>
    <d v="2019-09-30T00:00:00"/>
    <n v="7818242"/>
    <n v="5863681"/>
    <n v="2388907"/>
    <n v="5646508"/>
    <n v="4.1666711078471419E-2"/>
    <n v="4.166662225486184E-2"/>
    <n v="4.1666539487413834E-2"/>
    <n v="4.1666605173403592E-2"/>
    <x v="0"/>
    <x v="0"/>
    <s v="Moderate"/>
    <x v="5"/>
    <s v="September"/>
  </r>
  <r>
    <d v="2019-10-02T00:00:00"/>
    <n v="7740060"/>
    <n v="5805045"/>
    <n v="2365018"/>
    <n v="5590043"/>
    <n v="1.0204157545207204E-2"/>
    <n v="1.0204113595832398E-2"/>
    <n v="1.0204051122343127E-2"/>
    <n v="1.0204066880416196E-2"/>
    <x v="0"/>
    <x v="0"/>
    <s v="Moderate"/>
    <x v="1"/>
    <s v="October"/>
  </r>
  <r>
    <d v="2019-10-03T00:00:00"/>
    <n v="7661877"/>
    <n v="5746408"/>
    <n v="2341129"/>
    <n v="5533578"/>
    <n v="-4.8543678469658125E-2"/>
    <n v="-4.8543676460264251E-2"/>
    <n v="-4.8543551220162406E-2"/>
    <n v="-4.8543622546662113E-2"/>
    <x v="0"/>
    <x v="1"/>
    <s v="Moderate"/>
    <x v="2"/>
    <s v="October"/>
  </r>
  <r>
    <d v="2019-10-04T00:00:00"/>
    <n v="7583695"/>
    <n v="5687771"/>
    <n v="2317240"/>
    <n v="5477113"/>
    <n v="1.0416744387324872E-2"/>
    <n v="1.0416699975520194E-2"/>
    <n v="1.0416634871853514E-2"/>
    <n v="1.0416651293351009E-2"/>
    <x v="0"/>
    <x v="0"/>
    <s v="Moderate"/>
    <x v="3"/>
    <s v="October"/>
  </r>
  <r>
    <d v="2019-10-05T00:00:00"/>
    <n v="16645119"/>
    <n v="12483839"/>
    <n v="5086008"/>
    <n v="12021475"/>
    <n v="5.1020375947521623E-2"/>
    <n v="5.1020354899902642E-2"/>
    <n v="5.1020279534584212E-2"/>
    <n v="5.102043135860157E-2"/>
    <x v="0"/>
    <x v="0"/>
    <s v="Moderate"/>
    <x v="6"/>
    <s v="October"/>
  </r>
  <r>
    <d v="2019-10-06T00:00:00"/>
    <n v="15675500"/>
    <n v="11756625"/>
    <n v="4789736"/>
    <n v="11321195"/>
    <n v="2.1052619237229342E-2"/>
    <n v="2.1052574898466903E-2"/>
    <n v="2.1052752752197978E-2"/>
    <n v="2.105265911047205E-2"/>
    <x v="0"/>
    <x v="0"/>
    <s v="Moderate"/>
    <x v="4"/>
    <s v="October"/>
  </r>
  <r>
    <d v="2019-10-07T00:00:00"/>
    <n v="7740060"/>
    <n v="5805045"/>
    <n v="2365018"/>
    <n v="5590043"/>
    <n v="-9.9999462794833072E-3"/>
    <n v="-9.9998618615166901E-3"/>
    <n v="-9.9999706978965985E-3"/>
    <n v="-9.9999858319513857E-3"/>
    <x v="0"/>
    <x v="1"/>
    <s v="Moderate"/>
    <x v="5"/>
    <s v="October"/>
  </r>
  <r>
    <d v="2019-10-08T00:00:00"/>
    <n v="8052789"/>
    <n v="6039592"/>
    <n v="2460574"/>
    <n v="5815903"/>
    <n v="1.9802001513596457E-2"/>
    <n v="1.9802043726797613E-2"/>
    <n v="1.9801922748545753E-2"/>
    <n v="1.9801952420255287E-2"/>
    <x v="0"/>
    <x v="0"/>
    <s v="Moderate"/>
    <x v="0"/>
    <s v="October"/>
  </r>
  <r>
    <d v="2019-10-09T00:00:00"/>
    <n v="7427330"/>
    <n v="5570497"/>
    <n v="2269462"/>
    <n v="5364183"/>
    <n v="-4.0404079554938854E-2"/>
    <n v="-4.0404165686915405E-2"/>
    <n v="-4.0403920815824668E-2"/>
    <n v="-4.0403982581171505E-2"/>
    <x v="0"/>
    <x v="1"/>
    <s v="High"/>
    <x v="1"/>
    <s v="October"/>
  </r>
  <r>
    <d v="2019-10-11T00:00:00"/>
    <n v="7661877"/>
    <n v="5746408"/>
    <n v="2341129"/>
    <n v="5533578"/>
    <n v="1.0309222615097369E-2"/>
    <n v="1.0309310976127639E-2"/>
    <n v="1.0309247207885175E-2"/>
    <n v="1.0309263292541226E-2"/>
    <x v="0"/>
    <x v="0"/>
    <s v="Moderate"/>
    <x v="3"/>
    <s v="October"/>
  </r>
  <r>
    <d v="2019-10-12T00:00:00"/>
    <n v="16321913"/>
    <n v="12241435"/>
    <n v="4987251"/>
    <n v="11788048"/>
    <n v="-1.941746406258793E-2"/>
    <n v="-1.9417424399657879E-2"/>
    <n v="-1.9417389827149356E-2"/>
    <n v="-1.9417500764257301E-2"/>
    <x v="0"/>
    <x v="1"/>
    <s v="Moderate"/>
    <x v="6"/>
    <s v="October"/>
  </r>
  <r>
    <d v="2019-10-14T00:00:00"/>
    <n v="7505512"/>
    <n v="5629134"/>
    <n v="2293351"/>
    <n v="5420648"/>
    <n v="-3.0303124265186554E-2"/>
    <n v="-3.0303124265186554E-2"/>
    <n v="-3.0302940611868445E-2"/>
    <n v="-3.0302986935878629E-2"/>
    <x v="0"/>
    <x v="1"/>
    <s v="Moderate"/>
    <x v="5"/>
    <s v="October"/>
  </r>
  <r>
    <d v="2019-10-15T00:00:00"/>
    <n v="7896424"/>
    <n v="5922318"/>
    <n v="2412796"/>
    <n v="5702973"/>
    <n v="-1.9417496223979036E-2"/>
    <n v="-1.9417536813745029E-2"/>
    <n v="-1.941742048806494E-2"/>
    <n v="-1.9417449018664823E-2"/>
    <x v="0"/>
    <x v="1"/>
    <s v="Moderate"/>
    <x v="0"/>
    <s v="October"/>
  </r>
  <r>
    <d v="2019-10-17T00:00:00"/>
    <n v="7974607"/>
    <n v="5980955"/>
    <n v="2436685"/>
    <n v="5759438"/>
    <n v="4.0816369148186427E-2"/>
    <n v="4.0816280361575474E-2"/>
    <n v="4.081620448937251E-2"/>
    <n v="4.0816267521665006E-2"/>
    <x v="0"/>
    <x v="0"/>
    <s v="Moderate"/>
    <x v="2"/>
    <s v="October"/>
  </r>
  <r>
    <d v="2019-10-18T00:00:00"/>
    <n v="7505512"/>
    <n v="5629134"/>
    <n v="2293351"/>
    <n v="5420648"/>
    <n v="-2.0408184574093213E-2"/>
    <n v="-2.0408227191664796E-2"/>
    <n v="-2.0408102244686255E-2"/>
    <n v="-2.0408133760832503E-2"/>
    <x v="0"/>
    <x v="1"/>
    <s v="Moderate"/>
    <x v="3"/>
    <s v="October"/>
  </r>
  <r>
    <d v="2019-10-19T00:00:00"/>
    <n v="16645119"/>
    <n v="12483839"/>
    <n v="5086008"/>
    <n v="12021475"/>
    <n v="1.9801968065875641E-2"/>
    <n v="1.9801926816586546E-2"/>
    <n v="1.9801890861318228E-2"/>
    <n v="1.9802006235468239E-2"/>
    <x v="0"/>
    <x v="0"/>
    <s v="Moderate"/>
    <x v="6"/>
    <s v="October"/>
  </r>
  <r>
    <d v="2019-10-20T00:00:00"/>
    <n v="15513897"/>
    <n v="11635423"/>
    <n v="4740357"/>
    <n v="11204481"/>
    <n v="-1.0309272431501371E-2"/>
    <n v="-1.0309251166895295E-2"/>
    <n v="-1.0309336464473184E-2"/>
    <n v="-1.0309335719418278E-2"/>
    <x v="0"/>
    <x v="1"/>
    <s v="Moderate"/>
    <x v="4"/>
    <s v="October"/>
  </r>
  <r>
    <d v="2019-10-21T00:00:00"/>
    <n v="8209154"/>
    <n v="6156866"/>
    <n v="2508352"/>
    <n v="5928833"/>
    <n v="9.3750033308853453E-2"/>
    <n v="9.3750122132463032E-2"/>
    <n v="9.3749713846681182E-2"/>
    <n v="9.3749861640158194E-2"/>
    <x v="0"/>
    <x v="0"/>
    <s v="High"/>
    <x v="5"/>
    <s v="October"/>
  </r>
  <r>
    <d v="2019-10-22T00:00:00"/>
    <n v="7818242"/>
    <n v="5863681"/>
    <n v="2388907"/>
    <n v="5646508"/>
    <n v="-9.9009374369968262E-3"/>
    <n v="-9.9010218633988067E-3"/>
    <n v="-9.9009613742728764E-3"/>
    <n v="-9.9009762101276433E-3"/>
    <x v="0"/>
    <x v="1"/>
    <s v="Moderate"/>
    <x v="0"/>
    <s v="October"/>
  </r>
  <r>
    <d v="2019-10-23T00:00:00"/>
    <n v="7818242"/>
    <n v="5863681"/>
    <n v="2388907"/>
    <n v="5646508"/>
    <n v="5.2631564774959561E-2"/>
    <n v="5.2631569499094866E-2"/>
    <n v="5.2631416608870385E-2"/>
    <n v="5.2631500454030089E-2"/>
    <x v="0"/>
    <x v="0"/>
    <s v="Moderate"/>
    <x v="1"/>
    <s v="October"/>
  </r>
  <r>
    <d v="2019-10-24T00:00:00"/>
    <n v="7583695"/>
    <n v="5687771"/>
    <n v="2317240"/>
    <n v="5477113"/>
    <n v="-4.9019594319820392E-2"/>
    <n v="-4.9019596368807372E-2"/>
    <n v="-4.9019467021793939E-2"/>
    <n v="-4.9019539753705099E-2"/>
    <x v="0"/>
    <x v="1"/>
    <s v="Moderate"/>
    <x v="2"/>
    <s v="October"/>
  </r>
  <r>
    <d v="2019-10-25T00:00:00"/>
    <n v="7740060"/>
    <n v="5805045"/>
    <n v="2365018"/>
    <n v="5590043"/>
    <n v="3.1250099926560582E-2"/>
    <n v="3.1250099926560582E-2"/>
    <n v="3.124990461556032E-2"/>
    <n v="3.1249953880052805E-2"/>
    <x v="0"/>
    <x v="0"/>
    <s v="Moderate"/>
    <x v="3"/>
    <s v="October"/>
  </r>
  <r>
    <d v="2019-10-26T00:00:00"/>
    <n v="15837104"/>
    <n v="11877828"/>
    <n v="4839115"/>
    <n v="11437908"/>
    <n v="-4.8543660156469937E-2"/>
    <n v="-4.8543641102708923E-2"/>
    <n v="-4.8543572876802443E-2"/>
    <n v="-4.8543710318409317E-2"/>
    <x v="0"/>
    <x v="1"/>
    <s v="Moderate"/>
    <x v="6"/>
    <s v="October"/>
  </r>
  <r>
    <d v="2019-10-28T00:00:00"/>
    <n v="7583695"/>
    <n v="5687771"/>
    <n v="2317240"/>
    <n v="5477113"/>
    <n v="-7.6190433265108659E-2"/>
    <n v="-7.6190548892894561E-2"/>
    <n v="-7.6190263567473826E-2"/>
    <n v="-7.6190373383767107E-2"/>
    <x v="0"/>
    <x v="1"/>
    <s v="Moderate"/>
    <x v="5"/>
    <s v="October"/>
  </r>
  <r>
    <d v="2019-10-29T00:00:00"/>
    <n v="7974607"/>
    <n v="5980955"/>
    <n v="2436685"/>
    <n v="5759438"/>
    <n v="2.0000020464958856E-2"/>
    <n v="2.0000064805708151E-2"/>
    <n v="1.9999941395793197E-2"/>
    <n v="1.9999971663902771E-2"/>
    <x v="0"/>
    <x v="0"/>
    <s v="Moderate"/>
    <x v="0"/>
    <s v="October"/>
  </r>
  <r>
    <d v="2019-10-30T00:00:00"/>
    <n v="7740060"/>
    <n v="5805045"/>
    <n v="2365018"/>
    <n v="5590043"/>
    <n v="-9.9999462794833072E-3"/>
    <n v="-9.9998618615166901E-3"/>
    <n v="-9.9999706978965985E-3"/>
    <n v="-9.9999858319513857E-3"/>
    <x v="0"/>
    <x v="1"/>
    <s v="Moderate"/>
    <x v="1"/>
    <s v="October"/>
  </r>
  <r>
    <d v="2019-10-31T00:00:00"/>
    <n v="7427330"/>
    <n v="5570497"/>
    <n v="2269462"/>
    <n v="5364183"/>
    <n v="-2.0618577092037627E-2"/>
    <n v="-2.0618621952255056E-2"/>
    <n v="-2.0618494415770461E-2"/>
    <n v="-2.0618526585082342E-2"/>
    <x v="0"/>
    <x v="1"/>
    <s v="Moderate"/>
    <x v="2"/>
    <s v="October"/>
  </r>
  <r>
    <d v="2019-11-01T00:00:00"/>
    <n v="7583695"/>
    <n v="5687771"/>
    <n v="2317240"/>
    <n v="5477113"/>
    <n v="-2.0202039777469372E-2"/>
    <n v="-2.0202082843457703E-2"/>
    <n v="-2.0201960407912334E-2"/>
    <n v="-2.0201991290585752E-2"/>
    <x v="0"/>
    <x v="1"/>
    <s v="Moderate"/>
    <x v="3"/>
    <s v="November"/>
  </r>
  <r>
    <d v="2019-11-02T00:00:00"/>
    <n v="15352294"/>
    <n v="11514221"/>
    <n v="4690978"/>
    <n v="11087768"/>
    <n v="-3.061228871137045E-2"/>
    <n v="-3.0612246616132155E-2"/>
    <n v="-3.061241569997819E-2"/>
    <n v="-3.0612241329445955E-2"/>
    <x v="0"/>
    <x v="1"/>
    <s v="Moderate"/>
    <x v="6"/>
    <s v="November"/>
  </r>
  <r>
    <d v="2019-11-03T00:00:00"/>
    <n v="16483516"/>
    <n v="12362637"/>
    <n v="5036630"/>
    <n v="11904761"/>
    <n v="6.2500028200522362E-2"/>
    <n v="6.2500005371527889E-2"/>
    <n v="6.2500145031270771E-2"/>
    <n v="6.2499994421874705E-2"/>
    <x v="0"/>
    <x v="0"/>
    <s v="Moderate"/>
    <x v="4"/>
    <s v="November"/>
  </r>
  <r>
    <d v="2019-11-04T00:00:00"/>
    <n v="7661877"/>
    <n v="5746408"/>
    <n v="2341129"/>
    <n v="5533578"/>
    <n v="1.0309222615097369E-2"/>
    <n v="1.0309310976127639E-2"/>
    <n v="1.0309247207885175E-2"/>
    <n v="1.0309263292541226E-2"/>
    <x v="0"/>
    <x v="0"/>
    <s v="Moderate"/>
    <x v="5"/>
    <s v="November"/>
  </r>
  <r>
    <d v="2019-11-05T00:00:00"/>
    <n v="7505512"/>
    <n v="5629134"/>
    <n v="2293351"/>
    <n v="5420648"/>
    <n v="-5.8823588422601936E-2"/>
    <n v="-5.8823549082044568E-2"/>
    <n v="-5.8823360426152771E-2"/>
    <n v="-5.8823447704446141E-2"/>
    <x v="0"/>
    <x v="1"/>
    <s v="Moderate"/>
    <x v="0"/>
    <s v="November"/>
  </r>
  <r>
    <d v="2019-11-07T00:00:00"/>
    <n v="7505512"/>
    <n v="5629134"/>
    <n v="2293351"/>
    <n v="5420648"/>
    <n v="1.0526259099838065E-2"/>
    <n v="1.0526349803258173E-2"/>
    <n v="1.0526283321774077E-2"/>
    <n v="1.0526300090806018E-2"/>
    <x v="0"/>
    <x v="0"/>
    <s v="Moderate"/>
    <x v="2"/>
    <s v="November"/>
  </r>
  <r>
    <d v="2019-11-09T00:00:00"/>
    <n v="16483516"/>
    <n v="12362637"/>
    <n v="5036630"/>
    <n v="11904761"/>
    <n v="7.3684232467147837E-2"/>
    <n v="7.3684185842880723E-2"/>
    <n v="7.3684421457529847E-2"/>
    <n v="7.3684171602436122E-2"/>
    <x v="0"/>
    <x v="0"/>
    <s v="High"/>
    <x v="6"/>
    <s v="November"/>
  </r>
  <r>
    <d v="2019-11-10T00:00:00"/>
    <n v="16968325"/>
    <n v="12726244"/>
    <n v="5184766"/>
    <n v="12254901"/>
    <n v="2.9411746862744614E-2"/>
    <n v="2.94117670849674E-2"/>
    <n v="2.9411729668448849E-2"/>
    <n v="2.9411762235293848E-2"/>
    <x v="0"/>
    <x v="0"/>
    <s v="Moderate"/>
    <x v="4"/>
    <s v="November"/>
  </r>
  <r>
    <d v="2019-11-11T00:00:00"/>
    <n v="7740060"/>
    <n v="5805045"/>
    <n v="2365018"/>
    <n v="5590043"/>
    <n v="1.0204157545207204E-2"/>
    <n v="1.0204113595832398E-2"/>
    <n v="1.0204051122343127E-2"/>
    <n v="1.0204066880416196E-2"/>
    <x v="0"/>
    <x v="0"/>
    <s v="Moderate"/>
    <x v="5"/>
    <s v="November"/>
  </r>
  <r>
    <d v="2019-11-12T00:00:00"/>
    <n v="7427330"/>
    <n v="5570497"/>
    <n v="2269462"/>
    <n v="5364183"/>
    <n v="-1.0416611151910726E-2"/>
    <n v="-1.0416699975520194E-2"/>
    <n v="-1.0416634871853403E-2"/>
    <n v="-1.0416651293350898E-2"/>
    <x v="0"/>
    <x v="1"/>
    <s v="Moderate"/>
    <x v="0"/>
    <s v="November"/>
  </r>
  <r>
    <d v="2019-11-15T00:00:00"/>
    <n v="7818242"/>
    <n v="5863681"/>
    <n v="2388907"/>
    <n v="5646508"/>
    <n v="3.0927799707134884E-2"/>
    <n v="3.0927757112584109E-2"/>
    <n v="3.0927741623655747E-2"/>
    <n v="3.0927789877623457E-2"/>
    <x v="0"/>
    <x v="0"/>
    <s v="Moderate"/>
    <x v="3"/>
    <s v="November"/>
  </r>
  <r>
    <d v="2019-11-16T00:00:00"/>
    <n v="16968325"/>
    <n v="12726244"/>
    <n v="5184766"/>
    <n v="12254901"/>
    <n v="2.9411746862744614E-2"/>
    <n v="2.94117670849674E-2"/>
    <n v="2.9411729668448849E-2"/>
    <n v="2.9411762235293848E-2"/>
    <x v="0"/>
    <x v="0"/>
    <s v="Moderate"/>
    <x v="6"/>
    <s v="November"/>
  </r>
  <r>
    <d v="2019-11-17T00:00:00"/>
    <n v="15837104"/>
    <n v="11877828"/>
    <n v="4839115"/>
    <n v="11437908"/>
    <n v="-6.6666627377775955E-2"/>
    <n v="-6.6666645712592065E-2"/>
    <n v="-6.6666653808484355E-2"/>
    <n v="-6.6666634026664062E-2"/>
    <x v="0"/>
    <x v="1"/>
    <s v="Low"/>
    <x v="4"/>
    <s v="November"/>
  </r>
  <r>
    <d v="2019-11-18T00:00:00"/>
    <n v="8209154"/>
    <n v="6156866"/>
    <n v="2508352"/>
    <n v="5928833"/>
    <n v="6.0605990134443344E-2"/>
    <n v="6.0606076266420006E-2"/>
    <n v="6.060588122373689E-2"/>
    <n v="6.0605973871757257E-2"/>
    <x v="0"/>
    <x v="0"/>
    <s v="Moderate"/>
    <x v="5"/>
    <s v="November"/>
  </r>
  <r>
    <d v="2019-11-19T00:00:00"/>
    <n v="7661877"/>
    <n v="5746408"/>
    <n v="2341129"/>
    <n v="5533578"/>
    <n v="3.1578911937398813E-2"/>
    <n v="3.1579049409774296E-2"/>
    <n v="3.1578849965322231E-2"/>
    <n v="3.1578900272418053E-2"/>
    <x v="0"/>
    <x v="0"/>
    <s v="Moderate"/>
    <x v="0"/>
    <s v="November"/>
  </r>
  <r>
    <d v="2019-11-20T00:00:00"/>
    <n v="8052789"/>
    <n v="6039592"/>
    <n v="2460574"/>
    <n v="5815903"/>
    <n v="4.0403950356973972E-2"/>
    <n v="4.0403993422962303E-2"/>
    <n v="4.0403920815824668E-2"/>
    <n v="4.0403982581171505E-2"/>
    <x v="0"/>
    <x v="0"/>
    <s v="Moderate"/>
    <x v="1"/>
    <s v="November"/>
  </r>
  <r>
    <d v="2019-11-21T00:00:00"/>
    <n v="7661877"/>
    <n v="5746408"/>
    <n v="2341129"/>
    <n v="5533578"/>
    <n v="2.0833355539235709E-2"/>
    <n v="2.0833399951040388E-2"/>
    <n v="2.0833269743706806E-2"/>
    <n v="2.0833302586701796E-2"/>
    <x v="0"/>
    <x v="0"/>
    <s v="Moderate"/>
    <x v="2"/>
    <s v="November"/>
  </r>
  <r>
    <d v="2019-11-22T00:00:00"/>
    <n v="8209154"/>
    <n v="6156866"/>
    <n v="2508352"/>
    <n v="5928833"/>
    <n v="4.9999987209400798E-2"/>
    <n v="5.0000162014270488E-2"/>
    <n v="4.9999853489482771E-2"/>
    <n v="4.9999929159756817E-2"/>
    <x v="0"/>
    <x v="0"/>
    <s v="Moderate"/>
    <x v="3"/>
    <s v="November"/>
  </r>
  <r>
    <d v="2019-11-23T00:00:00"/>
    <n v="16483516"/>
    <n v="12362637"/>
    <n v="5036630"/>
    <n v="11904761"/>
    <n v="-2.8571411733332552E-2"/>
    <n v="-2.8571430816508037E-2"/>
    <n v="-2.8571395507531072E-2"/>
    <n v="-2.8571426239999864E-2"/>
    <x v="0"/>
    <x v="1"/>
    <s v="Moderate"/>
    <x v="6"/>
    <s v="November"/>
  </r>
  <r>
    <d v="2019-11-24T00:00:00"/>
    <n v="16645119"/>
    <n v="12483839"/>
    <n v="5086008"/>
    <n v="12021475"/>
    <n v="5.1020375947521623E-2"/>
    <n v="5.1020354899902642E-2"/>
    <n v="5.1020279534584212E-2"/>
    <n v="5.102043135860157E-2"/>
    <x v="0"/>
    <x v="0"/>
    <s v="High"/>
    <x v="4"/>
    <s v="November"/>
  </r>
  <r>
    <d v="2019-11-25T00:00:00"/>
    <n v="7974607"/>
    <n v="5980955"/>
    <n v="2436685"/>
    <n v="5759438"/>
    <n v="-2.8571397247511787E-2"/>
    <n v="-2.8571516742446512E-2"/>
    <n v="-2.8571348837802657E-2"/>
    <n v="-2.8571390018912624E-2"/>
    <x v="0"/>
    <x v="1"/>
    <s v="Moderate"/>
    <x v="5"/>
    <s v="November"/>
  </r>
  <r>
    <d v="2019-11-26T00:00:00"/>
    <n v="7583695"/>
    <n v="5687771"/>
    <n v="2317240"/>
    <n v="5477113"/>
    <n v="-1.0204027028886009E-2"/>
    <n v="-1.0204113595832398E-2"/>
    <n v="-1.0204051122343127E-2"/>
    <n v="-1.0204066880416196E-2"/>
    <x v="0"/>
    <x v="1"/>
    <s v="Moderate"/>
    <x v="0"/>
    <s v="November"/>
  </r>
  <r>
    <d v="2019-11-27T00:00:00"/>
    <n v="8209154"/>
    <n v="6156866"/>
    <n v="2508352"/>
    <n v="5928833"/>
    <n v="1.9417496223979036E-2"/>
    <n v="1.9417536813745029E-2"/>
    <n v="1.9417420488065051E-2"/>
    <n v="1.9417449018664934E-2"/>
    <x v="0"/>
    <x v="0"/>
    <s v="Moderate"/>
    <x v="1"/>
    <s v="November"/>
  </r>
  <r>
    <d v="2019-11-28T00:00:00"/>
    <n v="8209154"/>
    <n v="6156866"/>
    <n v="2508352"/>
    <n v="5928833"/>
    <n v="7.1428580751165871E-2"/>
    <n v="7.1428621149072669E-2"/>
    <n v="7.142835785640167E-2"/>
    <n v="7.1428468162913816E-2"/>
    <x v="0"/>
    <x v="0"/>
    <s v="Moderate"/>
    <x v="2"/>
    <s v="November"/>
  </r>
  <r>
    <d v="2019-11-29T00:00:00"/>
    <n v="7818242"/>
    <n v="5863681"/>
    <n v="2388907"/>
    <n v="5646508"/>
    <n v="-4.7619036017596983E-2"/>
    <n v="-4.7619194570744261E-2"/>
    <n v="-4.7618914729671169E-2"/>
    <n v="-4.7618983364854484E-2"/>
    <x v="0"/>
    <x v="1"/>
    <s v="Moderate"/>
    <x v="3"/>
    <s v="November"/>
  </r>
  <r>
    <d v="2019-11-30T00:00:00"/>
    <n v="16968325"/>
    <n v="12726244"/>
    <n v="5184766"/>
    <n v="12254901"/>
    <n v="2.9411746862744614E-2"/>
    <n v="2.94117670849674E-2"/>
    <n v="2.9411729668448849E-2"/>
    <n v="2.9411762235293848E-2"/>
    <x v="0"/>
    <x v="0"/>
    <s v="Moderate"/>
    <x v="6"/>
    <s v="November"/>
  </r>
  <r>
    <d v="2019-12-01T00:00:00"/>
    <n v="16806722"/>
    <n v="12605042"/>
    <n v="5135387"/>
    <n v="12138188"/>
    <n v="9.7087320312940761E-3"/>
    <n v="9.7087923033931656E-3"/>
    <n v="9.708793222503731E-3"/>
    <n v="9.7087087898948266E-3"/>
    <x v="0"/>
    <x v="0"/>
    <s v="High"/>
    <x v="4"/>
    <s v="December"/>
  </r>
  <r>
    <d v="2019-12-02T00:00:00"/>
    <n v="7740060"/>
    <n v="5805045"/>
    <n v="2365018"/>
    <n v="5590043"/>
    <n v="-2.9411731512286488E-2"/>
    <n v="-2.9411690942332758E-2"/>
    <n v="-2.9411680213076385E-2"/>
    <n v="-2.9411723852223126E-2"/>
    <x v="0"/>
    <x v="1"/>
    <s v="Moderate"/>
    <x v="5"/>
    <s v="December"/>
  </r>
  <r>
    <d v="2019-12-03T00:00:00"/>
    <n v="7505512"/>
    <n v="5629134"/>
    <n v="2293351"/>
    <n v="5420648"/>
    <n v="-1.0309354476940369E-2"/>
    <n v="-1.0309310976127528E-2"/>
    <n v="-1.0309247207885286E-2"/>
    <n v="-1.0309263292541115E-2"/>
    <x v="0"/>
    <x v="1"/>
    <s v="Moderate"/>
    <x v="0"/>
    <s v="December"/>
  </r>
  <r>
    <d v="2019-12-04T00:00:00"/>
    <n v="8052789"/>
    <n v="6039592"/>
    <n v="2460574"/>
    <n v="5815903"/>
    <n v="-1.9047638770085196E-2"/>
    <n v="-1.9047677828297749E-2"/>
    <n v="-1.9047565891868401E-2"/>
    <n v="-1.9047593345941749E-2"/>
    <x v="0"/>
    <x v="1"/>
    <s v="Moderate"/>
    <x v="1"/>
    <s v="December"/>
  </r>
  <r>
    <d v="2019-12-05T00:00:00"/>
    <n v="8130972"/>
    <n v="6098229"/>
    <n v="2484463"/>
    <n v="5872368"/>
    <n v="-9.5237584774265915E-3"/>
    <n v="-9.5238389141488744E-3"/>
    <n v="-9.523782945934256E-3"/>
    <n v="-9.5237966729708745E-3"/>
    <x v="0"/>
    <x v="1"/>
    <s v="Moderate"/>
    <x v="2"/>
    <s v="December"/>
  </r>
  <r>
    <d v="2019-12-06T00:00:00"/>
    <n v="7583695"/>
    <n v="5687771"/>
    <n v="2317240"/>
    <n v="5477113"/>
    <n v="-2.9999966744442053E-2"/>
    <n v="-2.9999926667224952E-2"/>
    <n v="-2.9999912093689685E-2"/>
    <n v="-2.9999957495854046E-2"/>
    <x v="0"/>
    <x v="1"/>
    <s v="Moderate"/>
    <x v="3"/>
    <s v="December"/>
  </r>
  <r>
    <d v="2019-12-07T00:00:00"/>
    <n v="15837104"/>
    <n v="11877828"/>
    <n v="4839115"/>
    <n v="11437908"/>
    <n v="-6.6666627377775955E-2"/>
    <n v="-6.6666645712592065E-2"/>
    <n v="-6.6666653808484355E-2"/>
    <n v="-6.6666634026664062E-2"/>
    <x v="0"/>
    <x v="1"/>
    <s v="Moderate"/>
    <x v="6"/>
    <s v="December"/>
  </r>
  <r>
    <d v="2019-12-08T00:00:00"/>
    <n v="15837104"/>
    <n v="11877828"/>
    <n v="4839115"/>
    <n v="11437908"/>
    <n v="-5.7692273365383184E-2"/>
    <n v="-5.7692310743589714E-2"/>
    <n v="-5.7692244031462447E-2"/>
    <n v="-5.769230135502923E-2"/>
    <x v="0"/>
    <x v="1"/>
    <s v="Moderate"/>
    <x v="4"/>
    <s v="December"/>
  </r>
  <r>
    <d v="2019-12-09T00:00:00"/>
    <n v="8130972"/>
    <n v="6098229"/>
    <n v="2484463"/>
    <n v="5872368"/>
    <n v="5.0505034844691155E-2"/>
    <n v="5.0505034844691155E-2"/>
    <n v="5.050490101978089E-2"/>
    <n v="5.0504978226464381E-2"/>
    <x v="0"/>
    <x v="0"/>
    <s v="Moderate"/>
    <x v="5"/>
    <s v="December"/>
  </r>
  <r>
    <d v="2019-12-10T00:00:00"/>
    <n v="7740060"/>
    <n v="5805045"/>
    <n v="2365018"/>
    <n v="5590043"/>
    <n v="3.1250099926560582E-2"/>
    <n v="3.1250099926560582E-2"/>
    <n v="3.124990461556032E-2"/>
    <n v="3.1249953880052805E-2"/>
    <x v="0"/>
    <x v="0"/>
    <s v="Moderate"/>
    <x v="0"/>
    <s v="December"/>
  </r>
  <r>
    <d v="2019-12-11T00:00:00"/>
    <n v="8130972"/>
    <n v="6098229"/>
    <n v="2484463"/>
    <n v="5872368"/>
    <n v="9.7088102022790945E-3"/>
    <n v="9.7087684068726254E-3"/>
    <n v="9.7087102440325257E-3"/>
    <n v="9.708724509332356E-3"/>
    <x v="0"/>
    <x v="0"/>
    <s v="Moderate"/>
    <x v="1"/>
    <s v="December"/>
  </r>
  <r>
    <d v="2019-12-12T00:00:00"/>
    <n v="7896424"/>
    <n v="5922318"/>
    <n v="2412796"/>
    <n v="5702973"/>
    <n v="-2.8846243720922926E-2"/>
    <n v="-2.8846243720922926E-2"/>
    <n v="-2.884607257181937E-2"/>
    <n v="-2.8846114548679469E-2"/>
    <x v="0"/>
    <x v="1"/>
    <s v="Moderate"/>
    <x v="2"/>
    <s v="December"/>
  </r>
  <r>
    <d v="2019-12-13T00:00:00"/>
    <n v="8209154"/>
    <n v="6156866"/>
    <n v="2508352"/>
    <n v="5928833"/>
    <n v="8.2474176506307284E-2"/>
    <n v="8.247431199322186E-2"/>
    <n v="8.2473977663081843E-2"/>
    <n v="8.2474106340329367E-2"/>
    <x v="0"/>
    <x v="0"/>
    <s v="Moderate"/>
    <x v="3"/>
    <s v="December"/>
  </r>
  <r>
    <d v="2019-12-14T00:00:00"/>
    <n v="16483516"/>
    <n v="12362637"/>
    <n v="5036630"/>
    <n v="11904761"/>
    <n v="4.0816300758017343E-2"/>
    <n v="4.0816300758017343E-2"/>
    <n v="4.0816347617281368E-2"/>
    <n v="4.0816292629736184E-2"/>
    <x v="0"/>
    <x v="0"/>
    <s v="Moderate"/>
    <x v="6"/>
    <s v="December"/>
  </r>
  <r>
    <d v="2019-12-15T00:00:00"/>
    <n v="15513897"/>
    <n v="11635423"/>
    <n v="4740357"/>
    <n v="11204481"/>
    <n v="-2.040821352186617E-2"/>
    <n v="-2.0408192474246967E-2"/>
    <n v="-2.0408277133318831E-2"/>
    <n v="-2.0408190029155726E-2"/>
    <x v="0"/>
    <x v="1"/>
    <s v="Moderate"/>
    <x v="4"/>
    <s v="December"/>
  </r>
  <r>
    <d v="2019-12-16T00:00:00"/>
    <n v="7661877"/>
    <n v="5746408"/>
    <n v="2341129"/>
    <n v="5533578"/>
    <n v="-5.7692364455319778E-2"/>
    <n v="-5.7692323459811012E-2"/>
    <n v="-5.769214514363874E-2"/>
    <n v="-5.7692229097359049E-2"/>
    <x v="0"/>
    <x v="1"/>
    <s v="Moderate"/>
    <x v="5"/>
    <s v="December"/>
  </r>
  <r>
    <d v="2019-12-17T00:00:00"/>
    <n v="7583695"/>
    <n v="5687771"/>
    <n v="2317240"/>
    <n v="5477113"/>
    <n v="-2.0202039777469372E-2"/>
    <n v="-2.0202082843457703E-2"/>
    <n v="-2.0201960407912334E-2"/>
    <n v="-2.0201991290585752E-2"/>
    <x v="0"/>
    <x v="1"/>
    <s v="Moderate"/>
    <x v="0"/>
    <s v="December"/>
  </r>
  <r>
    <d v="2019-12-18T00:00:00"/>
    <n v="8052789"/>
    <n v="6039592"/>
    <n v="2460574"/>
    <n v="5815903"/>
    <n v="-9.6154555691496668E-3"/>
    <n v="-9.6154145736410124E-3"/>
    <n v="-9.615357523939827E-3"/>
    <n v="-9.6153715162264897E-3"/>
    <x v="0"/>
    <x v="1"/>
    <s v="Moderate"/>
    <x v="1"/>
    <s v="December"/>
  </r>
  <r>
    <d v="2019-12-19T00:00:00"/>
    <n v="7583695"/>
    <n v="5687771"/>
    <n v="2317240"/>
    <n v="5477113"/>
    <n v="-3.9603876387590109E-2"/>
    <n v="-3.9603918600791155E-2"/>
    <n v="-3.9603845497091394E-2"/>
    <n v="-3.9603904840510351E-2"/>
    <x v="0"/>
    <x v="1"/>
    <s v="Moderate"/>
    <x v="2"/>
    <s v="December"/>
  </r>
  <r>
    <d v="2019-12-20T00:00:00"/>
    <n v="7974607"/>
    <n v="5980955"/>
    <n v="2436685"/>
    <n v="5759438"/>
    <n v="-2.8571397247511787E-2"/>
    <n v="-2.8571516742446512E-2"/>
    <n v="-2.8571348837802657E-2"/>
    <n v="-2.8571390018912624E-2"/>
    <x v="0"/>
    <x v="1"/>
    <s v="Moderate"/>
    <x v="3"/>
    <s v="December"/>
  </r>
  <r>
    <d v="2019-12-21T00:00:00"/>
    <n v="16645119"/>
    <n v="12483839"/>
    <n v="5086008"/>
    <n v="12021475"/>
    <n v="9.8039156209148715E-3"/>
    <n v="9.8038953986920863E-3"/>
    <n v="9.8037775258457138E-3"/>
    <n v="9.8039767451021387E-3"/>
    <x v="0"/>
    <x v="0"/>
    <s v="Moderate"/>
    <x v="6"/>
    <s v="December"/>
  </r>
  <r>
    <d v="2019-12-23T00:00:00"/>
    <n v="7740060"/>
    <n v="5805045"/>
    <n v="2365018"/>
    <n v="5590043"/>
    <n v="1.0204157545207204E-2"/>
    <n v="1.0204113595832398E-2"/>
    <n v="1.0204051122343127E-2"/>
    <n v="1.0204066880416196E-2"/>
    <x v="0"/>
    <x v="0"/>
    <s v="Moderate"/>
    <x v="5"/>
    <s v="December"/>
  </r>
  <r>
    <d v="2019-12-24T00:00:00"/>
    <n v="7661877"/>
    <n v="5746408"/>
    <n v="2341129"/>
    <n v="5533578"/>
    <n v="1.0309222615097369E-2"/>
    <n v="1.0309310976127639E-2"/>
    <n v="1.0309247207885175E-2"/>
    <n v="1.0309263292541226E-2"/>
    <x v="0"/>
    <x v="0"/>
    <s v="Moderate"/>
    <x v="0"/>
    <s v="December"/>
  </r>
  <r>
    <d v="2019-12-25T00:00:00"/>
    <n v="7427330"/>
    <n v="5570497"/>
    <n v="2269462"/>
    <n v="5364183"/>
    <n v="-7.7669860715337213E-2"/>
    <n v="-7.7669981680881794E-2"/>
    <n v="-7.7669681952259872E-2"/>
    <n v="-7.7669796074659403E-2"/>
    <x v="0"/>
    <x v="1"/>
    <s v="Moderate"/>
    <x v="1"/>
    <s v="December"/>
  </r>
  <r>
    <d v="2019-12-26T00:00:00"/>
    <n v="7427330"/>
    <n v="5570497"/>
    <n v="2269462"/>
    <n v="5364183"/>
    <n v="-2.0618577092037627E-2"/>
    <n v="-2.0618621952255056E-2"/>
    <n v="-2.0618494415770461E-2"/>
    <n v="-2.0618526585082342E-2"/>
    <x v="0"/>
    <x v="1"/>
    <s v="Moderate"/>
    <x v="2"/>
    <s v="December"/>
  </r>
  <r>
    <d v="2019-12-27T00:00:00"/>
    <n v="8052789"/>
    <n v="6039592"/>
    <n v="2460574"/>
    <n v="5815903"/>
    <n v="9.803868704752583E-3"/>
    <n v="9.8039527132371962E-3"/>
    <n v="9.8038934043587211E-3"/>
    <n v="9.803907950741042E-3"/>
    <x v="0"/>
    <x v="0"/>
    <s v="Moderate"/>
    <x v="3"/>
    <s v="December"/>
  </r>
  <r>
    <d v="2019-12-28T00:00:00"/>
    <n v="16321913"/>
    <n v="12241435"/>
    <n v="4987251"/>
    <n v="11788048"/>
    <n v="-1.941746406258793E-2"/>
    <n v="-1.9417424399657879E-2"/>
    <n v="-1.9417389827149356E-2"/>
    <n v="-1.9417500764257301E-2"/>
    <x v="0"/>
    <x v="1"/>
    <s v="Moderate"/>
    <x v="6"/>
    <s v="December"/>
  </r>
  <r>
    <d v="2019-12-29T00:00:00"/>
    <n v="15675500"/>
    <n v="11756625"/>
    <n v="4789736"/>
    <n v="11321195"/>
    <n v="1.0416660623697505E-2"/>
    <n v="1.0416638913772092E-2"/>
    <n v="1.0416725997641096E-2"/>
    <n v="1.0416725236983337E-2"/>
    <x v="0"/>
    <x v="0"/>
    <s v="Moderate"/>
    <x v="4"/>
    <s v="December"/>
  </r>
  <r>
    <d v="2019-12-30T00:00:00"/>
    <n v="7974607"/>
    <n v="5980955"/>
    <n v="2436685"/>
    <n v="5759438"/>
    <n v="3.0302995067221783E-2"/>
    <n v="3.0302952001233452E-2"/>
    <n v="3.0302940611868445E-2"/>
    <n v="3.0302986935878629E-2"/>
    <x v="0"/>
    <x v="0"/>
    <s v="Moderate"/>
    <x v="5"/>
    <s v="December"/>
  </r>
  <r>
    <d v="2019-12-31T00:00:00"/>
    <n v="7896424"/>
    <n v="5922318"/>
    <n v="2412796"/>
    <n v="5702973"/>
    <n v="3.0612211602979222E-2"/>
    <n v="3.0612166765743076E-2"/>
    <n v="3.0612153367029382E-2"/>
    <n v="3.061220064124881E-2"/>
    <x v="0"/>
    <x v="0"/>
    <s v="Moderate"/>
    <x v="0"/>
    <s v="December"/>
  </r>
  <r>
    <d v="2020-01-01T00:00:00"/>
    <n v="7818242"/>
    <n v="5863681"/>
    <n v="2388907"/>
    <n v="5646508"/>
    <n v="5.2631564774959561E-2"/>
    <n v="5.2631569499094866E-2"/>
    <n v="5.2631416608870385E-2"/>
    <n v="5.2631500454030089E-2"/>
    <x v="0"/>
    <x v="0"/>
    <s v="Moderate"/>
    <x v="1"/>
    <s v="Janua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x v="0"/>
    <x v="0"/>
    <x v="0"/>
    <x v="0"/>
    <x v="0"/>
  </r>
  <r>
    <x v="1"/>
    <x v="1"/>
    <x v="1"/>
    <x v="1"/>
    <x v="1"/>
    <x v="1"/>
  </r>
  <r>
    <x v="2"/>
    <x v="0"/>
    <x v="2"/>
    <x v="2"/>
    <x v="2"/>
    <x v="2"/>
  </r>
  <r>
    <x v="3"/>
    <x v="2"/>
    <x v="3"/>
    <x v="3"/>
    <x v="3"/>
    <x v="3"/>
  </r>
  <r>
    <x v="4"/>
    <x v="3"/>
    <x v="4"/>
    <x v="4"/>
    <x v="4"/>
    <x v="4"/>
  </r>
  <r>
    <x v="5"/>
    <x v="4"/>
    <x v="5"/>
    <x v="5"/>
    <x v="5"/>
    <x v="5"/>
  </r>
  <r>
    <x v="6"/>
    <x v="5"/>
    <x v="6"/>
    <x v="6"/>
    <x v="6"/>
    <x v="6"/>
  </r>
  <r>
    <x v="7"/>
    <x v="2"/>
    <x v="7"/>
    <x v="7"/>
    <x v="7"/>
    <x v="7"/>
  </r>
  <r>
    <x v="8"/>
    <x v="6"/>
    <x v="8"/>
    <x v="8"/>
    <x v="8"/>
    <x v="8"/>
  </r>
  <r>
    <x v="9"/>
    <x v="7"/>
    <x v="9"/>
    <x v="9"/>
    <x v="9"/>
    <x v="9"/>
  </r>
  <r>
    <x v="10"/>
    <x v="8"/>
    <x v="10"/>
    <x v="10"/>
    <x v="10"/>
    <x v="10"/>
  </r>
  <r>
    <x v="11"/>
    <x v="3"/>
    <x v="11"/>
    <x v="11"/>
    <x v="11"/>
    <x v="11"/>
  </r>
  <r>
    <x v="12"/>
    <x v="9"/>
    <x v="12"/>
    <x v="12"/>
    <x v="12"/>
    <x v="12"/>
  </r>
  <r>
    <x v="13"/>
    <x v="10"/>
    <x v="13"/>
    <x v="13"/>
    <x v="13"/>
    <x v="13"/>
  </r>
  <r>
    <x v="14"/>
    <x v="11"/>
    <x v="14"/>
    <x v="14"/>
    <x v="14"/>
    <x v="14"/>
  </r>
  <r>
    <x v="15"/>
    <x v="10"/>
    <x v="15"/>
    <x v="15"/>
    <x v="15"/>
    <x v="15"/>
  </r>
  <r>
    <x v="16"/>
    <x v="12"/>
    <x v="16"/>
    <x v="16"/>
    <x v="16"/>
    <x v="16"/>
  </r>
  <r>
    <x v="17"/>
    <x v="13"/>
    <x v="17"/>
    <x v="17"/>
    <x v="17"/>
    <x v="17"/>
  </r>
  <r>
    <x v="18"/>
    <x v="3"/>
    <x v="18"/>
    <x v="18"/>
    <x v="18"/>
    <x v="18"/>
  </r>
  <r>
    <x v="19"/>
    <x v="14"/>
    <x v="19"/>
    <x v="19"/>
    <x v="19"/>
    <x v="19"/>
  </r>
  <r>
    <x v="20"/>
    <x v="13"/>
    <x v="17"/>
    <x v="17"/>
    <x v="20"/>
    <x v="20"/>
  </r>
  <r>
    <x v="21"/>
    <x v="15"/>
    <x v="20"/>
    <x v="20"/>
    <x v="21"/>
    <x v="21"/>
  </r>
  <r>
    <x v="22"/>
    <x v="16"/>
    <x v="1"/>
    <x v="21"/>
    <x v="22"/>
    <x v="22"/>
  </r>
  <r>
    <x v="23"/>
    <x v="8"/>
    <x v="21"/>
    <x v="22"/>
    <x v="23"/>
    <x v="23"/>
  </r>
  <r>
    <x v="24"/>
    <x v="8"/>
    <x v="14"/>
    <x v="23"/>
    <x v="24"/>
    <x v="24"/>
  </r>
  <r>
    <x v="25"/>
    <x v="17"/>
    <x v="22"/>
    <x v="24"/>
    <x v="25"/>
    <x v="25"/>
  </r>
  <r>
    <x v="26"/>
    <x v="18"/>
    <x v="23"/>
    <x v="25"/>
    <x v="26"/>
    <x v="26"/>
  </r>
  <r>
    <x v="27"/>
    <x v="11"/>
    <x v="24"/>
    <x v="26"/>
    <x v="27"/>
    <x v="27"/>
  </r>
  <r>
    <x v="28"/>
    <x v="12"/>
    <x v="25"/>
    <x v="27"/>
    <x v="28"/>
    <x v="28"/>
  </r>
  <r>
    <x v="29"/>
    <x v="12"/>
    <x v="26"/>
    <x v="28"/>
    <x v="29"/>
    <x v="29"/>
  </r>
  <r>
    <x v="30"/>
    <x v="0"/>
    <x v="27"/>
    <x v="29"/>
    <x v="30"/>
    <x v="30"/>
  </r>
  <r>
    <x v="31"/>
    <x v="8"/>
    <x v="14"/>
    <x v="30"/>
    <x v="31"/>
    <x v="31"/>
  </r>
  <r>
    <x v="32"/>
    <x v="4"/>
    <x v="28"/>
    <x v="31"/>
    <x v="32"/>
    <x v="32"/>
  </r>
  <r>
    <x v="33"/>
    <x v="19"/>
    <x v="29"/>
    <x v="32"/>
    <x v="33"/>
    <x v="33"/>
  </r>
  <r>
    <x v="34"/>
    <x v="11"/>
    <x v="14"/>
    <x v="33"/>
    <x v="14"/>
    <x v="14"/>
  </r>
  <r>
    <x v="35"/>
    <x v="12"/>
    <x v="30"/>
    <x v="34"/>
    <x v="34"/>
    <x v="34"/>
  </r>
  <r>
    <x v="36"/>
    <x v="8"/>
    <x v="31"/>
    <x v="35"/>
    <x v="35"/>
    <x v="35"/>
  </r>
  <r>
    <x v="37"/>
    <x v="13"/>
    <x v="32"/>
    <x v="36"/>
    <x v="36"/>
    <x v="36"/>
  </r>
  <r>
    <x v="38"/>
    <x v="1"/>
    <x v="33"/>
    <x v="37"/>
    <x v="37"/>
    <x v="37"/>
  </r>
  <r>
    <x v="39"/>
    <x v="20"/>
    <x v="34"/>
    <x v="38"/>
    <x v="38"/>
    <x v="38"/>
  </r>
  <r>
    <x v="40"/>
    <x v="9"/>
    <x v="35"/>
    <x v="39"/>
    <x v="39"/>
    <x v="39"/>
  </r>
  <r>
    <x v="41"/>
    <x v="12"/>
    <x v="36"/>
    <x v="40"/>
    <x v="40"/>
    <x v="40"/>
  </r>
  <r>
    <x v="42"/>
    <x v="5"/>
    <x v="37"/>
    <x v="41"/>
    <x v="41"/>
    <x v="41"/>
  </r>
  <r>
    <x v="43"/>
    <x v="2"/>
    <x v="38"/>
    <x v="42"/>
    <x v="42"/>
    <x v="42"/>
  </r>
  <r>
    <x v="44"/>
    <x v="16"/>
    <x v="39"/>
    <x v="43"/>
    <x v="43"/>
    <x v="43"/>
  </r>
  <r>
    <x v="45"/>
    <x v="16"/>
    <x v="32"/>
    <x v="44"/>
    <x v="44"/>
    <x v="44"/>
  </r>
  <r>
    <x v="46"/>
    <x v="21"/>
    <x v="40"/>
    <x v="45"/>
    <x v="45"/>
    <x v="45"/>
  </r>
  <r>
    <x v="47"/>
    <x v="18"/>
    <x v="41"/>
    <x v="46"/>
    <x v="46"/>
    <x v="46"/>
  </r>
  <r>
    <x v="48"/>
    <x v="2"/>
    <x v="42"/>
    <x v="47"/>
    <x v="47"/>
    <x v="47"/>
  </r>
  <r>
    <x v="49"/>
    <x v="1"/>
    <x v="16"/>
    <x v="48"/>
    <x v="48"/>
    <x v="48"/>
  </r>
  <r>
    <x v="50"/>
    <x v="13"/>
    <x v="43"/>
    <x v="49"/>
    <x v="49"/>
    <x v="49"/>
  </r>
  <r>
    <x v="51"/>
    <x v="0"/>
    <x v="44"/>
    <x v="50"/>
    <x v="50"/>
    <x v="50"/>
  </r>
  <r>
    <x v="52"/>
    <x v="13"/>
    <x v="45"/>
    <x v="51"/>
    <x v="51"/>
    <x v="51"/>
  </r>
  <r>
    <x v="53"/>
    <x v="22"/>
    <x v="46"/>
    <x v="52"/>
    <x v="52"/>
    <x v="52"/>
  </r>
  <r>
    <x v="54"/>
    <x v="14"/>
    <x v="47"/>
    <x v="53"/>
    <x v="53"/>
    <x v="53"/>
  </r>
  <r>
    <x v="55"/>
    <x v="10"/>
    <x v="48"/>
    <x v="54"/>
    <x v="54"/>
    <x v="54"/>
  </r>
  <r>
    <x v="56"/>
    <x v="12"/>
    <x v="49"/>
    <x v="55"/>
    <x v="55"/>
    <x v="55"/>
  </r>
  <r>
    <x v="57"/>
    <x v="16"/>
    <x v="32"/>
    <x v="56"/>
    <x v="56"/>
    <x v="56"/>
  </r>
  <r>
    <x v="58"/>
    <x v="6"/>
    <x v="17"/>
    <x v="57"/>
    <x v="57"/>
    <x v="57"/>
  </r>
  <r>
    <x v="59"/>
    <x v="12"/>
    <x v="50"/>
    <x v="58"/>
    <x v="58"/>
    <x v="58"/>
  </r>
  <r>
    <x v="60"/>
    <x v="23"/>
    <x v="51"/>
    <x v="59"/>
    <x v="59"/>
    <x v="59"/>
  </r>
  <r>
    <x v="61"/>
    <x v="20"/>
    <x v="52"/>
    <x v="60"/>
    <x v="60"/>
    <x v="60"/>
  </r>
  <r>
    <x v="62"/>
    <x v="2"/>
    <x v="3"/>
    <x v="61"/>
    <x v="61"/>
    <x v="61"/>
  </r>
  <r>
    <x v="63"/>
    <x v="2"/>
    <x v="53"/>
    <x v="62"/>
    <x v="62"/>
    <x v="62"/>
  </r>
  <r>
    <x v="64"/>
    <x v="10"/>
    <x v="54"/>
    <x v="63"/>
    <x v="63"/>
    <x v="63"/>
  </r>
  <r>
    <x v="65"/>
    <x v="2"/>
    <x v="55"/>
    <x v="64"/>
    <x v="64"/>
    <x v="64"/>
  </r>
  <r>
    <x v="66"/>
    <x v="2"/>
    <x v="3"/>
    <x v="65"/>
    <x v="65"/>
    <x v="65"/>
  </r>
  <r>
    <x v="67"/>
    <x v="23"/>
    <x v="56"/>
    <x v="19"/>
    <x v="19"/>
    <x v="19"/>
  </r>
  <r>
    <x v="68"/>
    <x v="9"/>
    <x v="57"/>
    <x v="66"/>
    <x v="66"/>
    <x v="66"/>
  </r>
  <r>
    <x v="69"/>
    <x v="11"/>
    <x v="0"/>
    <x v="0"/>
    <x v="67"/>
    <x v="67"/>
  </r>
  <r>
    <x v="70"/>
    <x v="16"/>
    <x v="1"/>
    <x v="67"/>
    <x v="68"/>
    <x v="68"/>
  </r>
  <r>
    <x v="71"/>
    <x v="2"/>
    <x v="3"/>
    <x v="68"/>
    <x v="69"/>
    <x v="69"/>
  </r>
  <r>
    <x v="72"/>
    <x v="5"/>
    <x v="6"/>
    <x v="69"/>
    <x v="70"/>
    <x v="70"/>
  </r>
  <r>
    <x v="73"/>
    <x v="16"/>
    <x v="58"/>
    <x v="70"/>
    <x v="71"/>
    <x v="71"/>
  </r>
  <r>
    <x v="74"/>
    <x v="3"/>
    <x v="59"/>
    <x v="71"/>
    <x v="72"/>
    <x v="72"/>
  </r>
  <r>
    <x v="75"/>
    <x v="3"/>
    <x v="18"/>
    <x v="18"/>
    <x v="73"/>
    <x v="73"/>
  </r>
  <r>
    <x v="76"/>
    <x v="12"/>
    <x v="60"/>
    <x v="72"/>
    <x v="29"/>
    <x v="74"/>
  </r>
  <r>
    <x v="77"/>
    <x v="1"/>
    <x v="61"/>
    <x v="73"/>
    <x v="74"/>
    <x v="75"/>
  </r>
  <r>
    <x v="78"/>
    <x v="11"/>
    <x v="43"/>
    <x v="74"/>
    <x v="75"/>
    <x v="76"/>
  </r>
  <r>
    <x v="79"/>
    <x v="2"/>
    <x v="62"/>
    <x v="75"/>
    <x v="76"/>
    <x v="77"/>
  </r>
  <r>
    <x v="80"/>
    <x v="10"/>
    <x v="15"/>
    <x v="76"/>
    <x v="77"/>
    <x v="78"/>
  </r>
  <r>
    <x v="81"/>
    <x v="14"/>
    <x v="63"/>
    <x v="32"/>
    <x v="78"/>
    <x v="79"/>
  </r>
  <r>
    <x v="82"/>
    <x v="18"/>
    <x v="64"/>
    <x v="12"/>
    <x v="79"/>
    <x v="80"/>
  </r>
  <r>
    <x v="83"/>
    <x v="12"/>
    <x v="26"/>
    <x v="77"/>
    <x v="80"/>
    <x v="81"/>
  </r>
  <r>
    <x v="84"/>
    <x v="0"/>
    <x v="0"/>
    <x v="78"/>
    <x v="81"/>
    <x v="82"/>
  </r>
  <r>
    <x v="85"/>
    <x v="0"/>
    <x v="2"/>
    <x v="79"/>
    <x v="82"/>
    <x v="83"/>
  </r>
  <r>
    <x v="86"/>
    <x v="16"/>
    <x v="24"/>
    <x v="80"/>
    <x v="83"/>
    <x v="84"/>
  </r>
  <r>
    <x v="87"/>
    <x v="5"/>
    <x v="61"/>
    <x v="81"/>
    <x v="84"/>
    <x v="85"/>
  </r>
  <r>
    <x v="88"/>
    <x v="19"/>
    <x v="65"/>
    <x v="82"/>
    <x v="85"/>
    <x v="86"/>
  </r>
  <r>
    <x v="89"/>
    <x v="3"/>
    <x v="66"/>
    <x v="83"/>
    <x v="86"/>
    <x v="87"/>
  </r>
  <r>
    <x v="90"/>
    <x v="10"/>
    <x v="67"/>
    <x v="15"/>
    <x v="87"/>
    <x v="88"/>
  </r>
  <r>
    <x v="91"/>
    <x v="5"/>
    <x v="3"/>
    <x v="84"/>
    <x v="88"/>
    <x v="89"/>
  </r>
  <r>
    <x v="92"/>
    <x v="12"/>
    <x v="26"/>
    <x v="28"/>
    <x v="89"/>
    <x v="90"/>
  </r>
  <r>
    <x v="93"/>
    <x v="13"/>
    <x v="37"/>
    <x v="85"/>
    <x v="90"/>
    <x v="91"/>
  </r>
  <r>
    <x v="94"/>
    <x v="6"/>
    <x v="68"/>
    <x v="86"/>
    <x v="91"/>
    <x v="92"/>
  </r>
  <r>
    <x v="95"/>
    <x v="23"/>
    <x v="69"/>
    <x v="87"/>
    <x v="92"/>
    <x v="93"/>
  </r>
  <r>
    <x v="96"/>
    <x v="22"/>
    <x v="70"/>
    <x v="88"/>
    <x v="93"/>
    <x v="94"/>
  </r>
  <r>
    <x v="97"/>
    <x v="16"/>
    <x v="26"/>
    <x v="89"/>
    <x v="94"/>
    <x v="95"/>
  </r>
  <r>
    <x v="98"/>
    <x v="2"/>
    <x v="42"/>
    <x v="90"/>
    <x v="95"/>
    <x v="96"/>
  </r>
  <r>
    <x v="99"/>
    <x v="16"/>
    <x v="71"/>
    <x v="91"/>
    <x v="96"/>
    <x v="97"/>
  </r>
  <r>
    <x v="100"/>
    <x v="8"/>
    <x v="58"/>
    <x v="43"/>
    <x v="97"/>
    <x v="98"/>
  </r>
  <r>
    <x v="101"/>
    <x v="8"/>
    <x v="14"/>
    <x v="92"/>
    <x v="98"/>
    <x v="99"/>
  </r>
  <r>
    <x v="102"/>
    <x v="22"/>
    <x v="72"/>
    <x v="93"/>
    <x v="99"/>
    <x v="100"/>
  </r>
  <r>
    <x v="103"/>
    <x v="23"/>
    <x v="51"/>
    <x v="94"/>
    <x v="100"/>
    <x v="101"/>
  </r>
  <r>
    <x v="104"/>
    <x v="10"/>
    <x v="73"/>
    <x v="95"/>
    <x v="101"/>
    <x v="102"/>
  </r>
  <r>
    <x v="105"/>
    <x v="6"/>
    <x v="8"/>
    <x v="96"/>
    <x v="102"/>
    <x v="103"/>
  </r>
  <r>
    <x v="106"/>
    <x v="1"/>
    <x v="74"/>
    <x v="97"/>
    <x v="103"/>
    <x v="104"/>
  </r>
  <r>
    <x v="107"/>
    <x v="5"/>
    <x v="6"/>
    <x v="98"/>
    <x v="104"/>
    <x v="105"/>
  </r>
  <r>
    <x v="108"/>
    <x v="13"/>
    <x v="75"/>
    <x v="99"/>
    <x v="105"/>
    <x v="106"/>
  </r>
  <r>
    <x v="109"/>
    <x v="14"/>
    <x v="63"/>
    <x v="12"/>
    <x v="106"/>
    <x v="107"/>
  </r>
  <r>
    <x v="110"/>
    <x v="23"/>
    <x v="57"/>
    <x v="100"/>
    <x v="107"/>
    <x v="108"/>
  </r>
  <r>
    <x v="111"/>
    <x v="0"/>
    <x v="60"/>
    <x v="101"/>
    <x v="108"/>
    <x v="109"/>
  </r>
  <r>
    <x v="112"/>
    <x v="8"/>
    <x v="21"/>
    <x v="102"/>
    <x v="109"/>
    <x v="110"/>
  </r>
  <r>
    <x v="113"/>
    <x v="2"/>
    <x v="3"/>
    <x v="103"/>
    <x v="61"/>
    <x v="111"/>
  </r>
  <r>
    <x v="114"/>
    <x v="5"/>
    <x v="3"/>
    <x v="104"/>
    <x v="110"/>
    <x v="112"/>
  </r>
  <r>
    <x v="115"/>
    <x v="13"/>
    <x v="17"/>
    <x v="105"/>
    <x v="111"/>
    <x v="17"/>
  </r>
  <r>
    <x v="116"/>
    <x v="17"/>
    <x v="22"/>
    <x v="106"/>
    <x v="112"/>
    <x v="113"/>
  </r>
  <r>
    <x v="117"/>
    <x v="9"/>
    <x v="76"/>
    <x v="107"/>
    <x v="113"/>
    <x v="114"/>
  </r>
  <r>
    <x v="118"/>
    <x v="8"/>
    <x v="33"/>
    <x v="108"/>
    <x v="14"/>
    <x v="115"/>
  </r>
  <r>
    <x v="119"/>
    <x v="10"/>
    <x v="74"/>
    <x v="109"/>
    <x v="37"/>
    <x v="37"/>
  </r>
  <r>
    <x v="120"/>
    <x v="5"/>
    <x v="15"/>
    <x v="15"/>
    <x v="114"/>
    <x v="116"/>
  </r>
  <r>
    <x v="121"/>
    <x v="11"/>
    <x v="77"/>
    <x v="110"/>
    <x v="115"/>
    <x v="117"/>
  </r>
  <r>
    <x v="122"/>
    <x v="0"/>
    <x v="78"/>
    <x v="29"/>
    <x v="116"/>
    <x v="118"/>
  </r>
  <r>
    <x v="123"/>
    <x v="22"/>
    <x v="79"/>
    <x v="111"/>
    <x v="117"/>
    <x v="119"/>
  </r>
  <r>
    <x v="124"/>
    <x v="20"/>
    <x v="80"/>
    <x v="112"/>
    <x v="118"/>
    <x v="120"/>
  </r>
  <r>
    <x v="125"/>
    <x v="2"/>
    <x v="55"/>
    <x v="113"/>
    <x v="119"/>
    <x v="121"/>
  </r>
  <r>
    <x v="126"/>
    <x v="13"/>
    <x v="37"/>
    <x v="114"/>
    <x v="120"/>
    <x v="122"/>
  </r>
  <r>
    <x v="127"/>
    <x v="5"/>
    <x v="61"/>
    <x v="115"/>
    <x v="121"/>
    <x v="123"/>
  </r>
  <r>
    <x v="128"/>
    <x v="10"/>
    <x v="81"/>
    <x v="116"/>
    <x v="122"/>
    <x v="124"/>
  </r>
  <r>
    <x v="129"/>
    <x v="10"/>
    <x v="39"/>
    <x v="117"/>
    <x v="123"/>
    <x v="125"/>
  </r>
  <r>
    <x v="130"/>
    <x v="21"/>
    <x v="82"/>
    <x v="118"/>
    <x v="124"/>
    <x v="126"/>
  </r>
  <r>
    <x v="131"/>
    <x v="3"/>
    <x v="83"/>
    <x v="119"/>
    <x v="125"/>
    <x v="127"/>
  </r>
  <r>
    <x v="132"/>
    <x v="0"/>
    <x v="84"/>
    <x v="120"/>
    <x v="126"/>
    <x v="128"/>
  </r>
  <r>
    <x v="133"/>
    <x v="5"/>
    <x v="3"/>
    <x v="121"/>
    <x v="127"/>
    <x v="129"/>
  </r>
  <r>
    <x v="134"/>
    <x v="1"/>
    <x v="38"/>
    <x v="3"/>
    <x v="128"/>
    <x v="130"/>
  </r>
  <r>
    <x v="135"/>
    <x v="10"/>
    <x v="67"/>
    <x v="95"/>
    <x v="129"/>
    <x v="131"/>
  </r>
  <r>
    <x v="136"/>
    <x v="8"/>
    <x v="36"/>
    <x v="30"/>
    <x v="130"/>
    <x v="132"/>
  </r>
  <r>
    <x v="137"/>
    <x v="19"/>
    <x v="85"/>
    <x v="122"/>
    <x v="131"/>
    <x v="133"/>
  </r>
  <r>
    <x v="138"/>
    <x v="17"/>
    <x v="86"/>
    <x v="123"/>
    <x v="132"/>
    <x v="134"/>
  </r>
  <r>
    <x v="139"/>
    <x v="12"/>
    <x v="49"/>
    <x v="124"/>
    <x v="133"/>
    <x v="135"/>
  </r>
  <r>
    <x v="140"/>
    <x v="12"/>
    <x v="67"/>
    <x v="125"/>
    <x v="134"/>
    <x v="136"/>
  </r>
  <r>
    <x v="141"/>
    <x v="1"/>
    <x v="16"/>
    <x v="34"/>
    <x v="135"/>
    <x v="137"/>
  </r>
  <r>
    <x v="142"/>
    <x v="10"/>
    <x v="74"/>
    <x v="81"/>
    <x v="136"/>
    <x v="138"/>
  </r>
  <r>
    <x v="143"/>
    <x v="12"/>
    <x v="36"/>
    <x v="30"/>
    <x v="137"/>
    <x v="139"/>
  </r>
  <r>
    <x v="144"/>
    <x v="17"/>
    <x v="65"/>
    <x v="126"/>
    <x v="138"/>
    <x v="140"/>
  </r>
  <r>
    <x v="145"/>
    <x v="17"/>
    <x v="87"/>
    <x v="127"/>
    <x v="139"/>
    <x v="141"/>
  </r>
  <r>
    <x v="146"/>
    <x v="10"/>
    <x v="48"/>
    <x v="128"/>
    <x v="140"/>
    <x v="142"/>
  </r>
  <r>
    <x v="147"/>
    <x v="6"/>
    <x v="73"/>
    <x v="129"/>
    <x v="141"/>
    <x v="143"/>
  </r>
  <r>
    <x v="148"/>
    <x v="8"/>
    <x v="88"/>
    <x v="130"/>
    <x v="142"/>
    <x v="144"/>
  </r>
  <r>
    <x v="149"/>
    <x v="16"/>
    <x v="1"/>
    <x v="131"/>
    <x v="143"/>
    <x v="145"/>
  </r>
  <r>
    <x v="150"/>
    <x v="12"/>
    <x v="60"/>
    <x v="101"/>
    <x v="144"/>
    <x v="146"/>
  </r>
  <r>
    <x v="151"/>
    <x v="23"/>
    <x v="89"/>
    <x v="132"/>
    <x v="145"/>
    <x v="147"/>
  </r>
  <r>
    <x v="152"/>
    <x v="4"/>
    <x v="90"/>
    <x v="133"/>
    <x v="146"/>
    <x v="148"/>
  </r>
  <r>
    <x v="153"/>
    <x v="16"/>
    <x v="71"/>
    <x v="134"/>
    <x v="147"/>
    <x v="149"/>
  </r>
  <r>
    <x v="154"/>
    <x v="12"/>
    <x v="91"/>
    <x v="135"/>
    <x v="148"/>
    <x v="150"/>
  </r>
  <r>
    <x v="155"/>
    <x v="12"/>
    <x v="26"/>
    <x v="89"/>
    <x v="27"/>
    <x v="151"/>
  </r>
  <r>
    <x v="156"/>
    <x v="12"/>
    <x v="50"/>
    <x v="136"/>
    <x v="149"/>
    <x v="152"/>
  </r>
  <r>
    <x v="157"/>
    <x v="10"/>
    <x v="73"/>
    <x v="137"/>
    <x v="102"/>
    <x v="153"/>
  </r>
  <r>
    <x v="158"/>
    <x v="3"/>
    <x v="66"/>
    <x v="138"/>
    <x v="150"/>
    <x v="154"/>
  </r>
  <r>
    <x v="159"/>
    <x v="19"/>
    <x v="51"/>
    <x v="59"/>
    <x v="151"/>
    <x v="155"/>
  </r>
  <r>
    <x v="160"/>
    <x v="1"/>
    <x v="74"/>
    <x v="139"/>
    <x v="152"/>
    <x v="156"/>
  </r>
  <r>
    <x v="161"/>
    <x v="12"/>
    <x v="91"/>
    <x v="140"/>
    <x v="55"/>
    <x v="157"/>
  </r>
  <r>
    <x v="162"/>
    <x v="1"/>
    <x v="61"/>
    <x v="73"/>
    <x v="153"/>
    <x v="158"/>
  </r>
  <r>
    <x v="163"/>
    <x v="2"/>
    <x v="38"/>
    <x v="141"/>
    <x v="154"/>
    <x v="159"/>
  </r>
  <r>
    <x v="164"/>
    <x v="12"/>
    <x v="50"/>
    <x v="142"/>
    <x v="155"/>
    <x v="160"/>
  </r>
  <r>
    <x v="165"/>
    <x v="14"/>
    <x v="92"/>
    <x v="143"/>
    <x v="156"/>
    <x v="161"/>
  </r>
  <r>
    <x v="166"/>
    <x v="21"/>
    <x v="93"/>
    <x v="144"/>
    <x v="157"/>
    <x v="162"/>
  </r>
  <r>
    <x v="167"/>
    <x v="6"/>
    <x v="68"/>
    <x v="145"/>
    <x v="158"/>
    <x v="163"/>
  </r>
  <r>
    <x v="168"/>
    <x v="10"/>
    <x v="15"/>
    <x v="146"/>
    <x v="159"/>
    <x v="164"/>
  </r>
  <r>
    <x v="169"/>
    <x v="13"/>
    <x v="88"/>
    <x v="130"/>
    <x v="160"/>
    <x v="165"/>
  </r>
  <r>
    <x v="170"/>
    <x v="24"/>
    <x v="94"/>
    <x v="147"/>
    <x v="161"/>
    <x v="166"/>
  </r>
  <r>
    <x v="171"/>
    <x v="10"/>
    <x v="81"/>
    <x v="148"/>
    <x v="162"/>
    <x v="104"/>
  </r>
  <r>
    <x v="172"/>
    <x v="19"/>
    <x v="85"/>
    <x v="149"/>
    <x v="163"/>
    <x v="167"/>
  </r>
  <r>
    <x v="173"/>
    <x v="4"/>
    <x v="95"/>
    <x v="150"/>
    <x v="164"/>
    <x v="168"/>
  </r>
  <r>
    <x v="174"/>
    <x v="11"/>
    <x v="14"/>
    <x v="14"/>
    <x v="165"/>
    <x v="169"/>
  </r>
  <r>
    <x v="175"/>
    <x v="6"/>
    <x v="96"/>
    <x v="151"/>
    <x v="166"/>
    <x v="170"/>
  </r>
  <r>
    <x v="176"/>
    <x v="12"/>
    <x v="91"/>
    <x v="152"/>
    <x v="167"/>
    <x v="171"/>
  </r>
  <r>
    <x v="177"/>
    <x v="12"/>
    <x v="91"/>
    <x v="152"/>
    <x v="168"/>
    <x v="172"/>
  </r>
  <r>
    <x v="178"/>
    <x v="11"/>
    <x v="97"/>
    <x v="153"/>
    <x v="169"/>
    <x v="173"/>
  </r>
  <r>
    <x v="179"/>
    <x v="23"/>
    <x v="69"/>
    <x v="66"/>
    <x v="170"/>
    <x v="174"/>
  </r>
  <r>
    <x v="180"/>
    <x v="20"/>
    <x v="4"/>
    <x v="154"/>
    <x v="171"/>
    <x v="175"/>
  </r>
  <r>
    <x v="181"/>
    <x v="16"/>
    <x v="39"/>
    <x v="155"/>
    <x v="172"/>
    <x v="176"/>
  </r>
  <r>
    <x v="182"/>
    <x v="1"/>
    <x v="78"/>
    <x v="141"/>
    <x v="154"/>
    <x v="177"/>
  </r>
  <r>
    <x v="183"/>
    <x v="13"/>
    <x v="37"/>
    <x v="156"/>
    <x v="173"/>
    <x v="178"/>
  </r>
  <r>
    <x v="184"/>
    <x v="12"/>
    <x v="91"/>
    <x v="157"/>
    <x v="174"/>
    <x v="179"/>
  </r>
  <r>
    <x v="185"/>
    <x v="8"/>
    <x v="21"/>
    <x v="158"/>
    <x v="175"/>
    <x v="180"/>
  </r>
  <r>
    <x v="186"/>
    <x v="19"/>
    <x v="85"/>
    <x v="159"/>
    <x v="176"/>
    <x v="181"/>
  </r>
  <r>
    <x v="187"/>
    <x v="4"/>
    <x v="90"/>
    <x v="160"/>
    <x v="177"/>
    <x v="182"/>
  </r>
  <r>
    <x v="188"/>
    <x v="11"/>
    <x v="24"/>
    <x v="161"/>
    <x v="178"/>
    <x v="183"/>
  </r>
  <r>
    <x v="189"/>
    <x v="5"/>
    <x v="98"/>
    <x v="162"/>
    <x v="179"/>
    <x v="184"/>
  </r>
  <r>
    <x v="190"/>
    <x v="5"/>
    <x v="37"/>
    <x v="163"/>
    <x v="180"/>
    <x v="185"/>
  </r>
  <r>
    <x v="191"/>
    <x v="16"/>
    <x v="99"/>
    <x v="67"/>
    <x v="68"/>
    <x v="186"/>
  </r>
  <r>
    <x v="192"/>
    <x v="0"/>
    <x v="100"/>
    <x v="164"/>
    <x v="144"/>
    <x v="187"/>
  </r>
  <r>
    <x v="193"/>
    <x v="19"/>
    <x v="65"/>
    <x v="165"/>
    <x v="181"/>
    <x v="188"/>
  </r>
  <r>
    <x v="194"/>
    <x v="22"/>
    <x v="93"/>
    <x v="166"/>
    <x v="182"/>
    <x v="189"/>
  </r>
  <r>
    <x v="195"/>
    <x v="16"/>
    <x v="101"/>
    <x v="151"/>
    <x v="183"/>
    <x v="190"/>
  </r>
  <r>
    <x v="196"/>
    <x v="8"/>
    <x v="102"/>
    <x v="167"/>
    <x v="184"/>
    <x v="191"/>
  </r>
  <r>
    <x v="197"/>
    <x v="16"/>
    <x v="24"/>
    <x v="80"/>
    <x v="83"/>
    <x v="192"/>
  </r>
  <r>
    <x v="198"/>
    <x v="13"/>
    <x v="17"/>
    <x v="168"/>
    <x v="185"/>
    <x v="193"/>
  </r>
  <r>
    <x v="199"/>
    <x v="6"/>
    <x v="8"/>
    <x v="169"/>
    <x v="186"/>
    <x v="194"/>
  </r>
  <r>
    <x v="200"/>
    <x v="14"/>
    <x v="85"/>
    <x v="122"/>
    <x v="131"/>
    <x v="195"/>
  </r>
  <r>
    <x v="201"/>
    <x v="3"/>
    <x v="103"/>
    <x v="170"/>
    <x v="150"/>
    <x v="196"/>
  </r>
  <r>
    <x v="202"/>
    <x v="16"/>
    <x v="99"/>
    <x v="171"/>
    <x v="187"/>
    <x v="197"/>
  </r>
  <r>
    <x v="203"/>
    <x v="11"/>
    <x v="14"/>
    <x v="33"/>
    <x v="137"/>
    <x v="198"/>
  </r>
  <r>
    <x v="204"/>
    <x v="1"/>
    <x v="104"/>
    <x v="172"/>
    <x v="188"/>
    <x v="199"/>
  </r>
  <r>
    <x v="205"/>
    <x v="8"/>
    <x v="6"/>
    <x v="173"/>
    <x v="189"/>
    <x v="200"/>
  </r>
  <r>
    <x v="206"/>
    <x v="10"/>
    <x v="74"/>
    <x v="116"/>
    <x v="190"/>
    <x v="201"/>
  </r>
  <r>
    <x v="207"/>
    <x v="19"/>
    <x v="105"/>
    <x v="174"/>
    <x v="191"/>
    <x v="202"/>
  </r>
  <r>
    <x v="208"/>
    <x v="4"/>
    <x v="5"/>
    <x v="175"/>
    <x v="192"/>
    <x v="203"/>
  </r>
  <r>
    <x v="209"/>
    <x v="16"/>
    <x v="26"/>
    <x v="90"/>
    <x v="193"/>
    <x v="204"/>
  </r>
  <r>
    <x v="210"/>
    <x v="0"/>
    <x v="2"/>
    <x v="78"/>
    <x v="194"/>
    <x v="205"/>
  </r>
  <r>
    <x v="211"/>
    <x v="12"/>
    <x v="42"/>
    <x v="90"/>
    <x v="95"/>
    <x v="96"/>
  </r>
  <r>
    <x v="212"/>
    <x v="13"/>
    <x v="45"/>
    <x v="176"/>
    <x v="195"/>
    <x v="206"/>
  </r>
  <r>
    <x v="213"/>
    <x v="5"/>
    <x v="37"/>
    <x v="41"/>
    <x v="196"/>
    <x v="207"/>
  </r>
  <r>
    <x v="214"/>
    <x v="18"/>
    <x v="11"/>
    <x v="177"/>
    <x v="197"/>
    <x v="208"/>
  </r>
  <r>
    <x v="215"/>
    <x v="20"/>
    <x v="106"/>
    <x v="4"/>
    <x v="198"/>
    <x v="209"/>
  </r>
  <r>
    <x v="216"/>
    <x v="12"/>
    <x v="42"/>
    <x v="90"/>
    <x v="193"/>
    <x v="210"/>
  </r>
  <r>
    <x v="217"/>
    <x v="6"/>
    <x v="84"/>
    <x v="178"/>
    <x v="178"/>
    <x v="211"/>
  </r>
  <r>
    <x v="218"/>
    <x v="6"/>
    <x v="31"/>
    <x v="70"/>
    <x v="199"/>
    <x v="212"/>
  </r>
  <r>
    <x v="219"/>
    <x v="0"/>
    <x v="78"/>
    <x v="16"/>
    <x v="200"/>
    <x v="213"/>
  </r>
  <r>
    <x v="220"/>
    <x v="6"/>
    <x v="101"/>
    <x v="70"/>
    <x v="201"/>
    <x v="214"/>
  </r>
  <r>
    <x v="221"/>
    <x v="23"/>
    <x v="107"/>
    <x v="179"/>
    <x v="202"/>
    <x v="215"/>
  </r>
  <r>
    <x v="222"/>
    <x v="20"/>
    <x v="108"/>
    <x v="180"/>
    <x v="203"/>
    <x v="216"/>
  </r>
  <r>
    <x v="223"/>
    <x v="8"/>
    <x v="55"/>
    <x v="181"/>
    <x v="204"/>
    <x v="217"/>
  </r>
  <r>
    <x v="224"/>
    <x v="0"/>
    <x v="27"/>
    <x v="168"/>
    <x v="205"/>
    <x v="218"/>
  </r>
  <r>
    <x v="225"/>
    <x v="6"/>
    <x v="73"/>
    <x v="182"/>
    <x v="206"/>
    <x v="219"/>
  </r>
  <r>
    <x v="226"/>
    <x v="1"/>
    <x v="109"/>
    <x v="183"/>
    <x v="207"/>
    <x v="220"/>
  </r>
  <r>
    <x v="227"/>
    <x v="11"/>
    <x v="49"/>
    <x v="142"/>
    <x v="208"/>
    <x v="221"/>
  </r>
  <r>
    <x v="228"/>
    <x v="23"/>
    <x v="57"/>
    <x v="184"/>
    <x v="209"/>
    <x v="222"/>
  </r>
  <r>
    <x v="229"/>
    <x v="18"/>
    <x v="110"/>
    <x v="160"/>
    <x v="210"/>
    <x v="223"/>
  </r>
  <r>
    <x v="230"/>
    <x v="10"/>
    <x v="111"/>
    <x v="185"/>
    <x v="211"/>
    <x v="224"/>
  </r>
  <r>
    <x v="231"/>
    <x v="1"/>
    <x v="61"/>
    <x v="3"/>
    <x v="212"/>
    <x v="225"/>
  </r>
  <r>
    <x v="232"/>
    <x v="12"/>
    <x v="42"/>
    <x v="42"/>
    <x v="213"/>
    <x v="226"/>
  </r>
  <r>
    <x v="233"/>
    <x v="1"/>
    <x v="38"/>
    <x v="186"/>
    <x v="214"/>
    <x v="227"/>
  </r>
  <r>
    <x v="234"/>
    <x v="0"/>
    <x v="84"/>
    <x v="187"/>
    <x v="215"/>
    <x v="103"/>
  </r>
  <r>
    <x v="235"/>
    <x v="22"/>
    <x v="79"/>
    <x v="188"/>
    <x v="216"/>
    <x v="228"/>
  </r>
  <r>
    <x v="236"/>
    <x v="14"/>
    <x v="85"/>
    <x v="122"/>
    <x v="139"/>
    <x v="229"/>
  </r>
  <r>
    <x v="237"/>
    <x v="12"/>
    <x v="67"/>
    <x v="189"/>
    <x v="217"/>
    <x v="230"/>
  </r>
  <r>
    <x v="238"/>
    <x v="0"/>
    <x v="44"/>
    <x v="190"/>
    <x v="218"/>
    <x v="231"/>
  </r>
  <r>
    <x v="239"/>
    <x v="1"/>
    <x v="104"/>
    <x v="51"/>
    <x v="219"/>
    <x v="232"/>
  </r>
  <r>
    <x v="240"/>
    <x v="11"/>
    <x v="112"/>
    <x v="191"/>
    <x v="220"/>
    <x v="233"/>
  </r>
  <r>
    <x v="241"/>
    <x v="1"/>
    <x v="74"/>
    <x v="192"/>
    <x v="221"/>
    <x v="124"/>
  </r>
  <r>
    <x v="242"/>
    <x v="18"/>
    <x v="113"/>
    <x v="193"/>
    <x v="222"/>
    <x v="234"/>
  </r>
  <r>
    <x v="243"/>
    <x v="3"/>
    <x v="76"/>
    <x v="107"/>
    <x v="223"/>
    <x v="235"/>
  </r>
  <r>
    <x v="244"/>
    <x v="5"/>
    <x v="15"/>
    <x v="15"/>
    <x v="114"/>
    <x v="236"/>
  </r>
  <r>
    <x v="245"/>
    <x v="6"/>
    <x v="109"/>
    <x v="194"/>
    <x v="224"/>
    <x v="237"/>
  </r>
  <r>
    <x v="246"/>
    <x v="12"/>
    <x v="42"/>
    <x v="42"/>
    <x v="225"/>
    <x v="238"/>
  </r>
  <r>
    <x v="247"/>
    <x v="8"/>
    <x v="88"/>
    <x v="130"/>
    <x v="226"/>
    <x v="239"/>
  </r>
  <r>
    <x v="248"/>
    <x v="0"/>
    <x v="78"/>
    <x v="195"/>
    <x v="227"/>
    <x v="213"/>
  </r>
  <r>
    <x v="249"/>
    <x v="23"/>
    <x v="59"/>
    <x v="143"/>
    <x v="228"/>
    <x v="240"/>
  </r>
  <r>
    <x v="250"/>
    <x v="22"/>
    <x v="93"/>
    <x v="196"/>
    <x v="229"/>
    <x v="241"/>
  </r>
  <r>
    <x v="251"/>
    <x v="2"/>
    <x v="71"/>
    <x v="84"/>
    <x v="230"/>
    <x v="106"/>
  </r>
  <r>
    <x v="252"/>
    <x v="12"/>
    <x v="49"/>
    <x v="197"/>
    <x v="231"/>
    <x v="242"/>
  </r>
  <r>
    <x v="253"/>
    <x v="10"/>
    <x v="48"/>
    <x v="198"/>
    <x v="232"/>
    <x v="243"/>
  </r>
  <r>
    <x v="254"/>
    <x v="0"/>
    <x v="100"/>
    <x v="161"/>
    <x v="178"/>
    <x v="244"/>
  </r>
  <r>
    <x v="255"/>
    <x v="5"/>
    <x v="114"/>
    <x v="199"/>
    <x v="233"/>
    <x v="245"/>
  </r>
  <r>
    <x v="256"/>
    <x v="14"/>
    <x v="85"/>
    <x v="200"/>
    <x v="234"/>
    <x v="246"/>
  </r>
  <r>
    <x v="257"/>
    <x v="9"/>
    <x v="115"/>
    <x v="201"/>
    <x v="235"/>
    <x v="247"/>
  </r>
  <r>
    <x v="258"/>
    <x v="8"/>
    <x v="58"/>
    <x v="202"/>
    <x v="236"/>
    <x v="248"/>
  </r>
  <r>
    <x v="259"/>
    <x v="12"/>
    <x v="36"/>
    <x v="203"/>
    <x v="237"/>
    <x v="249"/>
  </r>
  <r>
    <x v="260"/>
    <x v="16"/>
    <x v="98"/>
    <x v="69"/>
    <x v="238"/>
    <x v="250"/>
  </r>
  <r>
    <x v="261"/>
    <x v="11"/>
    <x v="14"/>
    <x v="204"/>
    <x v="142"/>
    <x v="251"/>
  </r>
  <r>
    <x v="262"/>
    <x v="11"/>
    <x v="0"/>
    <x v="78"/>
    <x v="239"/>
    <x v="252"/>
  </r>
  <r>
    <x v="263"/>
    <x v="20"/>
    <x v="80"/>
    <x v="205"/>
    <x v="240"/>
    <x v="253"/>
  </r>
  <r>
    <x v="264"/>
    <x v="21"/>
    <x v="116"/>
    <x v="206"/>
    <x v="241"/>
    <x v="254"/>
  </r>
  <r>
    <x v="265"/>
    <x v="0"/>
    <x v="78"/>
    <x v="207"/>
    <x v="242"/>
    <x v="255"/>
  </r>
  <r>
    <x v="266"/>
    <x v="1"/>
    <x v="109"/>
    <x v="183"/>
    <x v="207"/>
    <x v="256"/>
  </r>
  <r>
    <x v="267"/>
    <x v="11"/>
    <x v="117"/>
    <x v="208"/>
    <x v="243"/>
    <x v="257"/>
  </r>
  <r>
    <x v="268"/>
    <x v="12"/>
    <x v="67"/>
    <x v="209"/>
    <x v="244"/>
    <x v="258"/>
  </r>
  <r>
    <x v="269"/>
    <x v="0"/>
    <x v="48"/>
    <x v="210"/>
    <x v="245"/>
    <x v="259"/>
  </r>
  <r>
    <x v="270"/>
    <x v="20"/>
    <x v="118"/>
    <x v="211"/>
    <x v="246"/>
    <x v="260"/>
  </r>
  <r>
    <x v="271"/>
    <x v="3"/>
    <x v="92"/>
    <x v="212"/>
    <x v="247"/>
    <x v="261"/>
  </r>
  <r>
    <x v="272"/>
    <x v="2"/>
    <x v="71"/>
    <x v="134"/>
    <x v="187"/>
    <x v="262"/>
  </r>
  <r>
    <x v="273"/>
    <x v="1"/>
    <x v="74"/>
    <x v="213"/>
    <x v="248"/>
    <x v="263"/>
  </r>
  <r>
    <x v="274"/>
    <x v="16"/>
    <x v="24"/>
    <x v="214"/>
    <x v="249"/>
    <x v="264"/>
  </r>
  <r>
    <x v="275"/>
    <x v="11"/>
    <x v="49"/>
    <x v="197"/>
    <x v="250"/>
    <x v="265"/>
  </r>
  <r>
    <x v="276"/>
    <x v="10"/>
    <x v="39"/>
    <x v="215"/>
    <x v="251"/>
    <x v="266"/>
  </r>
  <r>
    <x v="277"/>
    <x v="9"/>
    <x v="63"/>
    <x v="216"/>
    <x v="252"/>
    <x v="267"/>
  </r>
  <r>
    <x v="278"/>
    <x v="4"/>
    <x v="90"/>
    <x v="160"/>
    <x v="177"/>
    <x v="202"/>
  </r>
  <r>
    <x v="279"/>
    <x v="16"/>
    <x v="98"/>
    <x v="162"/>
    <x v="253"/>
    <x v="268"/>
  </r>
  <r>
    <x v="280"/>
    <x v="12"/>
    <x v="26"/>
    <x v="28"/>
    <x v="254"/>
    <x v="269"/>
  </r>
  <r>
    <x v="281"/>
    <x v="8"/>
    <x v="6"/>
    <x v="68"/>
    <x v="255"/>
    <x v="270"/>
  </r>
  <r>
    <x v="282"/>
    <x v="11"/>
    <x v="24"/>
    <x v="161"/>
    <x v="256"/>
    <x v="271"/>
  </r>
  <r>
    <x v="283"/>
    <x v="11"/>
    <x v="24"/>
    <x v="26"/>
    <x v="27"/>
    <x v="272"/>
  </r>
  <r>
    <x v="284"/>
    <x v="18"/>
    <x v="11"/>
    <x v="217"/>
    <x v="210"/>
    <x v="273"/>
  </r>
  <r>
    <x v="285"/>
    <x v="4"/>
    <x v="119"/>
    <x v="218"/>
    <x v="257"/>
    <x v="274"/>
  </r>
  <r>
    <x v="286"/>
    <x v="0"/>
    <x v="0"/>
    <x v="198"/>
    <x v="258"/>
    <x v="275"/>
  </r>
  <r>
    <x v="287"/>
    <x v="1"/>
    <x v="33"/>
    <x v="10"/>
    <x v="259"/>
    <x v="276"/>
  </r>
  <r>
    <x v="288"/>
    <x v="8"/>
    <x v="31"/>
    <x v="145"/>
    <x v="260"/>
    <x v="277"/>
  </r>
  <r>
    <x v="289"/>
    <x v="13"/>
    <x v="120"/>
    <x v="130"/>
    <x v="261"/>
    <x v="278"/>
  </r>
  <r>
    <x v="290"/>
    <x v="0"/>
    <x v="27"/>
    <x v="219"/>
    <x v="262"/>
    <x v="279"/>
  </r>
  <r>
    <x v="291"/>
    <x v="9"/>
    <x v="121"/>
    <x v="220"/>
    <x v="263"/>
    <x v="280"/>
  </r>
  <r>
    <x v="292"/>
    <x v="22"/>
    <x v="72"/>
    <x v="196"/>
    <x v="264"/>
    <x v="281"/>
  </r>
  <r>
    <x v="293"/>
    <x v="5"/>
    <x v="3"/>
    <x v="61"/>
    <x v="265"/>
    <x v="282"/>
  </r>
  <r>
    <x v="294"/>
    <x v="2"/>
    <x v="62"/>
    <x v="221"/>
    <x v="266"/>
    <x v="283"/>
  </r>
  <r>
    <x v="295"/>
    <x v="2"/>
    <x v="7"/>
    <x v="7"/>
    <x v="267"/>
    <x v="284"/>
  </r>
  <r>
    <x v="296"/>
    <x v="10"/>
    <x v="74"/>
    <x v="81"/>
    <x v="268"/>
    <x v="285"/>
  </r>
  <r>
    <x v="297"/>
    <x v="16"/>
    <x v="99"/>
    <x v="222"/>
    <x v="269"/>
    <x v="286"/>
  </r>
  <r>
    <x v="298"/>
    <x v="20"/>
    <x v="122"/>
    <x v="223"/>
    <x v="270"/>
    <x v="287"/>
  </r>
  <r>
    <x v="299"/>
    <x v="22"/>
    <x v="79"/>
    <x v="224"/>
    <x v="271"/>
    <x v="288"/>
  </r>
  <r>
    <x v="300"/>
    <x v="10"/>
    <x v="67"/>
    <x v="148"/>
    <x v="272"/>
    <x v="289"/>
  </r>
  <r>
    <x v="301"/>
    <x v="13"/>
    <x v="88"/>
    <x v="225"/>
    <x v="273"/>
    <x v="290"/>
  </r>
  <r>
    <x v="302"/>
    <x v="16"/>
    <x v="98"/>
    <x v="226"/>
    <x v="274"/>
    <x v="187"/>
  </r>
  <r>
    <x v="303"/>
    <x v="8"/>
    <x v="111"/>
    <x v="227"/>
    <x v="275"/>
    <x v="291"/>
  </r>
  <r>
    <x v="304"/>
    <x v="10"/>
    <x v="48"/>
    <x v="228"/>
    <x v="276"/>
    <x v="292"/>
  </r>
  <r>
    <x v="305"/>
    <x v="3"/>
    <x v="103"/>
    <x v="229"/>
    <x v="150"/>
    <x v="293"/>
  </r>
  <r>
    <x v="306"/>
    <x v="21"/>
    <x v="123"/>
    <x v="230"/>
    <x v="277"/>
    <x v="294"/>
  </r>
  <r>
    <x v="307"/>
    <x v="11"/>
    <x v="0"/>
    <x v="231"/>
    <x v="278"/>
    <x v="295"/>
  </r>
  <r>
    <x v="308"/>
    <x v="0"/>
    <x v="84"/>
    <x v="232"/>
    <x v="279"/>
    <x v="82"/>
  </r>
  <r>
    <x v="309"/>
    <x v="16"/>
    <x v="58"/>
    <x v="233"/>
    <x v="280"/>
    <x v="296"/>
  </r>
  <r>
    <x v="310"/>
    <x v="0"/>
    <x v="78"/>
    <x v="10"/>
    <x v="281"/>
    <x v="297"/>
  </r>
  <r>
    <x v="311"/>
    <x v="10"/>
    <x v="81"/>
    <x v="13"/>
    <x v="13"/>
    <x v="143"/>
  </r>
  <r>
    <x v="312"/>
    <x v="21"/>
    <x v="123"/>
    <x v="234"/>
    <x v="45"/>
    <x v="298"/>
  </r>
  <r>
    <x v="313"/>
    <x v="17"/>
    <x v="82"/>
    <x v="235"/>
    <x v="282"/>
    <x v="299"/>
  </r>
  <r>
    <x v="314"/>
    <x v="16"/>
    <x v="32"/>
    <x v="236"/>
    <x v="283"/>
    <x v="300"/>
  </r>
  <r>
    <x v="315"/>
    <x v="8"/>
    <x v="21"/>
    <x v="237"/>
    <x v="284"/>
    <x v="301"/>
  </r>
  <r>
    <x v="316"/>
    <x v="16"/>
    <x v="98"/>
    <x v="156"/>
    <x v="285"/>
    <x v="302"/>
  </r>
  <r>
    <x v="317"/>
    <x v="0"/>
    <x v="100"/>
    <x v="164"/>
    <x v="274"/>
    <x v="303"/>
  </r>
  <r>
    <x v="318"/>
    <x v="2"/>
    <x v="2"/>
    <x v="238"/>
    <x v="286"/>
    <x v="304"/>
  </r>
  <r>
    <x v="319"/>
    <x v="17"/>
    <x v="86"/>
    <x v="239"/>
    <x v="287"/>
    <x v="305"/>
  </r>
  <r>
    <x v="320"/>
    <x v="20"/>
    <x v="122"/>
    <x v="240"/>
    <x v="288"/>
    <x v="306"/>
  </r>
  <r>
    <x v="321"/>
    <x v="5"/>
    <x v="114"/>
    <x v="241"/>
    <x v="289"/>
    <x v="307"/>
  </r>
  <r>
    <x v="322"/>
    <x v="11"/>
    <x v="97"/>
    <x v="242"/>
    <x v="290"/>
    <x v="308"/>
  </r>
  <r>
    <x v="323"/>
    <x v="12"/>
    <x v="16"/>
    <x v="243"/>
    <x v="291"/>
    <x v="309"/>
  </r>
  <r>
    <x v="324"/>
    <x v="11"/>
    <x v="14"/>
    <x v="244"/>
    <x v="292"/>
    <x v="255"/>
  </r>
  <r>
    <x v="325"/>
    <x v="5"/>
    <x v="15"/>
    <x v="245"/>
    <x v="293"/>
    <x v="310"/>
  </r>
  <r>
    <x v="326"/>
    <x v="21"/>
    <x v="124"/>
    <x v="230"/>
    <x v="229"/>
    <x v="311"/>
  </r>
  <r>
    <x v="327"/>
    <x v="9"/>
    <x v="29"/>
    <x v="246"/>
    <x v="294"/>
    <x v="312"/>
  </r>
  <r>
    <x v="328"/>
    <x v="13"/>
    <x v="104"/>
    <x v="247"/>
    <x v="295"/>
    <x v="313"/>
  </r>
  <r>
    <x v="329"/>
    <x v="10"/>
    <x v="67"/>
    <x v="97"/>
    <x v="296"/>
    <x v="314"/>
  </r>
  <r>
    <x v="330"/>
    <x v="5"/>
    <x v="114"/>
    <x v="248"/>
    <x v="297"/>
    <x v="315"/>
  </r>
  <r>
    <x v="331"/>
    <x v="5"/>
    <x v="125"/>
    <x v="76"/>
    <x v="298"/>
    <x v="316"/>
  </r>
  <r>
    <x v="332"/>
    <x v="2"/>
    <x v="75"/>
    <x v="249"/>
    <x v="299"/>
    <x v="317"/>
  </r>
  <r>
    <x v="333"/>
    <x v="17"/>
    <x v="126"/>
    <x v="250"/>
    <x v="300"/>
    <x v="318"/>
  </r>
  <r>
    <x v="334"/>
    <x v="23"/>
    <x v="89"/>
    <x v="251"/>
    <x v="301"/>
    <x v="319"/>
  </r>
  <r>
    <x v="335"/>
    <x v="16"/>
    <x v="98"/>
    <x v="252"/>
    <x v="302"/>
    <x v="320"/>
  </r>
  <r>
    <x v="336"/>
    <x v="0"/>
    <x v="84"/>
    <x v="96"/>
    <x v="303"/>
    <x v="321"/>
  </r>
  <r>
    <x v="337"/>
    <x v="12"/>
    <x v="91"/>
    <x v="135"/>
    <x v="237"/>
    <x v="322"/>
  </r>
  <r>
    <x v="338"/>
    <x v="6"/>
    <x v="50"/>
    <x v="253"/>
    <x v="304"/>
    <x v="323"/>
  </r>
  <r>
    <x v="339"/>
    <x v="10"/>
    <x v="81"/>
    <x v="129"/>
    <x v="141"/>
    <x v="324"/>
  </r>
  <r>
    <x v="340"/>
    <x v="20"/>
    <x v="34"/>
    <x v="254"/>
    <x v="305"/>
    <x v="325"/>
  </r>
  <r>
    <x v="341"/>
    <x v="20"/>
    <x v="118"/>
    <x v="255"/>
    <x v="306"/>
    <x v="326"/>
  </r>
  <r>
    <x v="342"/>
    <x v="6"/>
    <x v="77"/>
    <x v="256"/>
    <x v="307"/>
    <x v="327"/>
  </r>
  <r>
    <x v="343"/>
    <x v="16"/>
    <x v="39"/>
    <x v="257"/>
    <x v="308"/>
    <x v="328"/>
  </r>
  <r>
    <x v="344"/>
    <x v="6"/>
    <x v="73"/>
    <x v="139"/>
    <x v="190"/>
    <x v="201"/>
  </r>
  <r>
    <x v="345"/>
    <x v="1"/>
    <x v="16"/>
    <x v="42"/>
    <x v="42"/>
    <x v="329"/>
  </r>
  <r>
    <x v="346"/>
    <x v="5"/>
    <x v="68"/>
    <x v="258"/>
    <x v="309"/>
    <x v="330"/>
  </r>
  <r>
    <x v="347"/>
    <x v="21"/>
    <x v="93"/>
    <x v="166"/>
    <x v="310"/>
    <x v="331"/>
  </r>
  <r>
    <x v="348"/>
    <x v="22"/>
    <x v="70"/>
    <x v="83"/>
    <x v="311"/>
    <x v="332"/>
  </r>
  <r>
    <x v="349"/>
    <x v="11"/>
    <x v="43"/>
    <x v="259"/>
    <x v="312"/>
    <x v="333"/>
  </r>
  <r>
    <x v="350"/>
    <x v="10"/>
    <x v="81"/>
    <x v="260"/>
    <x v="43"/>
    <x v="334"/>
  </r>
  <r>
    <x v="351"/>
    <x v="12"/>
    <x v="67"/>
    <x v="148"/>
    <x v="313"/>
    <x v="335"/>
  </r>
  <r>
    <x v="352"/>
    <x v="10"/>
    <x v="39"/>
    <x v="215"/>
    <x v="314"/>
    <x v="336"/>
  </r>
  <r>
    <x v="353"/>
    <x v="13"/>
    <x v="88"/>
    <x v="204"/>
    <x v="315"/>
    <x v="337"/>
  </r>
  <r>
    <x v="354"/>
    <x v="9"/>
    <x v="79"/>
    <x v="111"/>
    <x v="316"/>
    <x v="338"/>
  </r>
  <r>
    <x v="355"/>
    <x v="22"/>
    <x v="72"/>
    <x v="261"/>
    <x v="317"/>
    <x v="339"/>
  </r>
  <r>
    <x v="356"/>
    <x v="16"/>
    <x v="58"/>
    <x v="262"/>
    <x v="318"/>
    <x v="340"/>
  </r>
  <r>
    <x v="357"/>
    <x v="11"/>
    <x v="7"/>
    <x v="263"/>
    <x v="319"/>
    <x v="341"/>
  </r>
  <r>
    <x v="358"/>
    <x v="8"/>
    <x v="88"/>
    <x v="264"/>
    <x v="40"/>
    <x v="62"/>
  </r>
  <r>
    <x v="359"/>
    <x v="8"/>
    <x v="33"/>
    <x v="265"/>
    <x v="320"/>
    <x v="342"/>
  </r>
  <r>
    <x v="360"/>
    <x v="12"/>
    <x v="16"/>
    <x v="266"/>
    <x v="321"/>
    <x v="343"/>
  </r>
  <r>
    <x v="361"/>
    <x v="18"/>
    <x v="110"/>
    <x v="267"/>
    <x v="322"/>
    <x v="344"/>
  </r>
  <r>
    <x v="362"/>
    <x v="4"/>
    <x v="5"/>
    <x v="268"/>
    <x v="323"/>
    <x v="345"/>
  </r>
  <r>
    <x v="363"/>
    <x v="13"/>
    <x v="27"/>
    <x v="269"/>
    <x v="324"/>
    <x v="346"/>
  </r>
  <r>
    <x v="364"/>
    <x v="1"/>
    <x v="74"/>
    <x v="257"/>
    <x v="325"/>
    <x v="347"/>
  </r>
  <r>
    <x v="365"/>
    <x v="2"/>
    <x v="71"/>
    <x v="64"/>
    <x v="326"/>
    <x v="3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6">
  <r>
    <x v="0"/>
    <n v="20848646"/>
    <n v="5107918"/>
    <n v="2104462"/>
    <n v="1505532"/>
    <n v="1271572.67328"/>
    <n v="6.0990659694639161E-2"/>
    <s v=""/>
    <s v=""/>
    <s v=""/>
    <n v="0.2449999870495187"/>
    <n v="0.41199995771271192"/>
    <n v="0.71539994544924068"/>
    <n v="0.84460022987223116"/>
    <m/>
    <m/>
    <m/>
    <m/>
    <m/>
    <x v="0"/>
    <s v="January"/>
  </r>
  <r>
    <x v="1"/>
    <n v="21934513"/>
    <n v="5428792"/>
    <n v="2171516"/>
    <n v="1569355"/>
    <n v="1261133"/>
    <n v="5.749537270328272E-2"/>
    <s v=""/>
    <s v=""/>
    <s v=""/>
    <n v="0.24750000148168322"/>
    <n v="0.39999985263756649"/>
    <n v="0.72270017812440712"/>
    <n v="0.80359956797537846"/>
    <n v="2.5000144321645212E-3"/>
    <n v="-1.2000105075145429E-2"/>
    <n v="7.3002326751664404E-3"/>
    <n v="-4.1000661896852697E-2"/>
    <n v="-3.4952869913564416E-3"/>
    <x v="1"/>
    <s v="January"/>
  </r>
  <r>
    <x v="2"/>
    <n v="20848646"/>
    <n v="5212161"/>
    <n v="2001470"/>
    <n v="1402630"/>
    <n v="1138655"/>
    <n v="5.4615297319547756E-2"/>
    <s v=""/>
    <s v=""/>
    <s v=""/>
    <n v="0.24999997601762725"/>
    <n v="0.38400003376718411"/>
    <n v="0.70079991206463255"/>
    <n v="0.81179997575982266"/>
    <n v="2.4999745359440273E-3"/>
    <n v="-1.5999818870382376E-2"/>
    <n v="-2.1900266059774576E-2"/>
    <n v="8.2004077844441969E-3"/>
    <n v="-2.8800753837349632E-3"/>
    <x v="2"/>
    <s v="January"/>
  </r>
  <r>
    <x v="3"/>
    <n v="21717340"/>
    <n v="5700801"/>
    <n v="2303123"/>
    <n v="1597216"/>
    <n v="1296620"/>
    <n v="5.9704365267569601E-2"/>
    <s v=""/>
    <s v=""/>
    <s v=""/>
    <n v="0.2624999654653839"/>
    <n v="0.40399989404997649"/>
    <n v="0.69350008662151352"/>
    <n v="0.811800032055777"/>
    <n v="1.2499989447756654E-2"/>
    <n v="1.9999860282792381E-2"/>
    <n v="-7.2998254431190235E-3"/>
    <n v="5.629595434264445E-8"/>
    <n v="5.0890679480218443E-3"/>
    <x v="3"/>
    <s v="January"/>
  </r>
  <r>
    <x v="4"/>
    <n v="42645263"/>
    <n v="8776395"/>
    <n v="2924294"/>
    <n v="2087946"/>
    <n v="1596026"/>
    <n v="3.7425633885761242E-2"/>
    <s v=""/>
    <s v=""/>
    <s v=""/>
    <n v="0.20579999705946239"/>
    <n v="0.3331999072512119"/>
    <n v="0.714000028724882"/>
    <n v="0.76440003716571214"/>
    <n v="-5.6699968405921508E-2"/>
    <n v="-7.0799986798764591E-2"/>
    <n v="2.0499942103368474E-2"/>
    <n v="-4.7399994890064856E-2"/>
    <n v="-2.2278731381808359E-2"/>
    <x v="4"/>
    <s v="January"/>
  </r>
  <r>
    <x v="5"/>
    <n v="43543058"/>
    <n v="8778280"/>
    <n v="3014461"/>
    <n v="2049833"/>
    <n v="1582881"/>
    <n v="3.6352086249890857E-2"/>
    <s v=""/>
    <s v=""/>
    <s v=""/>
    <n v="0.2015999886824669"/>
    <n v="0.34339995990102845"/>
    <n v="0.67999984076755349"/>
    <n v="0.77219997921781924"/>
    <n v="-4.2000083769954955E-3"/>
    <n v="1.0200052649816549E-2"/>
    <n v="-3.4000187957328509E-2"/>
    <n v="7.7999420521071006E-3"/>
    <n v="-1.0735476358703852E-3"/>
    <x v="5"/>
    <s v="January"/>
  </r>
  <r>
    <x v="6"/>
    <n v="22803207"/>
    <n v="5415761"/>
    <n v="2079652"/>
    <n v="1442239"/>
    <n v="1123504"/>
    <n v="4.9269561075334707E-2"/>
    <s v=""/>
    <s v=" "/>
    <s v=""/>
    <n v="0.23749997094706898"/>
    <n v="0.3839999586392383"/>
    <n v="0.69350016252719204"/>
    <n v="0.77899987450068953"/>
    <n v="3.5899982264602087E-2"/>
    <n v="4.0599998738209853E-2"/>
    <n v="1.3500321759638556E-2"/>
    <n v="6.799895282870283E-3"/>
    <n v="1.291747482544385E-2"/>
    <x v="6"/>
    <s v="January"/>
  </r>
  <r>
    <x v="7"/>
    <n v="21717340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  <n v="7.5000152390845565E-3"/>
    <n v="8.0000007649657645E-3"/>
    <n v="6.5699600817397119E-2"/>
    <n v="4.9200276053024794E-2"/>
    <n v="1.1117438437496976E-2"/>
    <x v="0"/>
    <s v="January"/>
  </r>
  <r>
    <x v="8"/>
    <n v="22586034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  <n v="1.4999976622722067E-2"/>
    <n v="1.2000096450606124E-2"/>
    <n v="-1.4600012118318406E-2"/>
    <n v="2.459993730283494E-2"/>
    <n v="6.3128469498097903E-3"/>
    <x v="1"/>
    <s v="January"/>
  </r>
  <r>
    <x v="9"/>
    <n v="10641496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  <n v="-2.4999834826605616E-3"/>
    <n v="-1.6000340507123789E-2"/>
    <n v="-2.9199602052698004E-2"/>
    <n v="-3.2799746024302134E-2"/>
    <n v="-8.0898540330056404E-3"/>
    <x v="2"/>
    <s v="January"/>
  </r>
  <r>
    <x v="10"/>
    <n v="20631473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  <n v="-1.7500004530426105E-2"/>
    <n v="1.6000201446095264E-2"/>
    <n v="-3.870227919255953E-7"/>
    <n v="-3.2800241210699466E-2"/>
    <n v="-4.005747739981344E-3"/>
    <x v="3"/>
    <s v="January"/>
  </r>
  <r>
    <x v="11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  <n v="-2.7899981415515973E-2"/>
    <n v="-6.3999961016816098E-2"/>
    <n v="-2.1799746542649046E-2"/>
    <n v="5.996707847349958E-4"/>
    <n v="-1.5199868170743112E-2"/>
    <x v="4"/>
    <s v="January"/>
  </r>
  <r>
    <x v="12"/>
    <n v="46236443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  <n v="-5.4984196917740036E-9"/>
    <n v="-3.400028522785814E-3"/>
    <n v="-2.7199938781786837E-2"/>
    <n v="-4.6800095988031365E-2"/>
    <n v="-4.1504319194100719E-3"/>
    <x v="5"/>
    <s v="January"/>
  </r>
  <r>
    <x v="13"/>
    <n v="2106582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  <n v="4.2900007371120513E-2"/>
    <n v="5.1400037003504484E-2"/>
    <n v="2.7099557574869482E-2"/>
    <n v="8.7200691531883923E-2"/>
    <n v="2.1572896226063523E-2"/>
    <x v="6"/>
    <s v="January"/>
  </r>
  <r>
    <x v="14"/>
    <n v="21282993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  <n v="-1.7500034603642189E-2"/>
    <n v="1.6000067395961548E-2"/>
    <n v="2.9200444879801224E-2"/>
    <n v="-1.6400482410744432E-2"/>
    <n v="-5.3414740598798499E-4"/>
    <x v="0"/>
    <s v="January"/>
  </r>
  <r>
    <x v="15"/>
    <n v="2106582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  <n v="2.5000003747971733E-2"/>
    <n v="7.9999459223034641E-3"/>
    <n v="7.2996398038329691E-3"/>
    <n v="2.4600046915361884E-2"/>
    <n v="9.7406250080941462E-3"/>
    <x v="1"/>
    <s v="January"/>
  </r>
  <r>
    <x v="16"/>
    <n v="22368860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  <n v="-9.9999711030541172E-3"/>
    <n v="-2.8000085222063376E-2"/>
    <n v="-2.1899608613288102E-2"/>
    <n v="-9.2154120445719911E-8"/>
    <n v="-8.6083088384473969E-3"/>
    <x v="2"/>
    <s v="January"/>
  </r>
  <r>
    <x v="17"/>
    <n v="22151687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  <n v="7.4999787169118259E-3"/>
    <n v="3.2000071531479324E-2"/>
    <n v="-1.4599977328884184E-2"/>
    <n v="-4.9200344845070521E-2"/>
    <n v="1.6220056561615584E-3"/>
    <x v="3"/>
    <s v="January"/>
  </r>
  <r>
    <x v="18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  <n v="-5.6299973725302183E-2"/>
    <n v="-8.2799974015631217E-2"/>
    <n v="1.3699667856129971E-2"/>
    <n v="6.0074375157304072E-4"/>
    <n v="-2.1232873965496689E-2"/>
    <x v="4"/>
    <s v="January"/>
  </r>
  <r>
    <x v="19"/>
    <n v="44440853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  <n v="4.1999940927752721E-3"/>
    <n v="2.0400025196419092E-2"/>
    <n v="7.6564707574000579E-8"/>
    <n v="-4.3366926238963543E-7"/>
    <n v="3.1425433274029427E-3"/>
    <x v="5"/>
    <s v="January"/>
  </r>
  <r>
    <x v="20"/>
    <n v="22151687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  <n v="5.209997963252691E-2"/>
    <n v="6.2399948819212125E-2"/>
    <n v="5.2000114422882993E-2"/>
    <n v="2.3999839989548688E-2"/>
    <n v="2.5704287985902061E-2"/>
    <x v="6"/>
    <s v="January"/>
  </r>
  <r>
    <x v="21"/>
    <n v="37570998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  <n v="1.5213027171334659E-8"/>
    <n v="-3.1999990092159925E-2"/>
    <n v="-5.1100102034468242E-2"/>
    <n v="2.4600476700900487E-2"/>
    <n v="-7.5302569278816178E-3"/>
    <x v="0"/>
    <s v="January"/>
  </r>
  <r>
    <x v="22"/>
    <n v="21500167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  <n v="-7.4999950148254002E-3"/>
    <n v="3.1999939262958965E-2"/>
    <n v="2.190001706093947E-2"/>
    <n v="8.1997398672041255E-3"/>
    <n v="5.6325022203910918E-3"/>
    <x v="1"/>
    <s v="January"/>
  </r>
  <r>
    <x v="23"/>
    <n v="20631473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  <n v="-1.5000032802683499E-2"/>
    <n v="-3.5999937546090099E-2"/>
    <n v="-1.4600253953506837E-2"/>
    <n v="-4.919993001097811E-2"/>
    <n v="-1.3408377637505443E-2"/>
    <x v="2"/>
    <s v="January"/>
  </r>
  <r>
    <x v="24"/>
    <n v="20631473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  <n v="7.4999976976922456E-3"/>
    <n v="2.0000024489925883E-2"/>
    <n v="3.6500060277308899E-2"/>
    <n v="1.6399939200286484E-2"/>
    <n v="8.4635740744250301E-3"/>
    <x v="3"/>
    <s v="January"/>
  </r>
  <r>
    <x v="25"/>
    <n v="47134238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  <n v="-3.2899975770208478E-2"/>
    <n v="-4.300000470133003E-2"/>
    <n v="-8.5499695404426035E-2"/>
    <n v="-7.0799817727941194E-2"/>
    <n v="-2.2427844860143889E-2"/>
    <x v="4"/>
    <s v="January"/>
  </r>
  <r>
    <x v="26"/>
    <n v="4533864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  <n v="1.3354694877731887E-8"/>
    <n v="-3.4000189251544022E-3"/>
    <n v="2.7199991243327837E-2"/>
    <n v="1.5599880196149329E-2"/>
    <n v="1.9670002647880422E-3"/>
    <x v="5"/>
    <s v="January"/>
  </r>
  <r>
    <x v="27"/>
    <n v="21282993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  <n v="3.5399969249484742E-2"/>
    <n v="3.4399924908676882E-2"/>
    <n v="5.8300000854739187E-2"/>
    <n v="9.6199863178206946E-2"/>
    <n v="2.2218779050370001E-2"/>
    <x v="6"/>
    <s v="January"/>
  </r>
  <r>
    <x v="28"/>
    <n v="22368860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  <n v="-0.12999996617359294"/>
    <n v="2.7999773037083453E-2"/>
    <n v="-2.9200220659830967E-2"/>
    <n v="-5.7399437537339781E-2"/>
    <n v="-3.3478403687900324E-2"/>
    <x v="0"/>
    <s v="January"/>
  </r>
  <r>
    <x v="29"/>
    <n v="22368860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  <n v="0.130000008941001"/>
    <n v="1.6528458895992415E-7"/>
    <n v="-2.1899519125675004E-2"/>
    <n v="-5.74873227021655E-7"/>
    <n v="2.9293625155685184E-2"/>
    <x v="1"/>
    <s v="January"/>
  </r>
  <r>
    <x v="30"/>
    <n v="20848646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  <n v="7.4999582799849807E-3"/>
    <n v="-1.1999880232831384E-2"/>
    <n v="7.2995906844037783E-3"/>
    <n v="4.1000422676272574E-2"/>
    <n v="3.622511916077098E-3"/>
    <x v="2"/>
    <s v="January"/>
  </r>
  <r>
    <x v="31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  <n v="-1.0000007881364181E-2"/>
    <n v="7.9999377546176031E-3"/>
    <n v="4.3800222622607521E-2"/>
    <n v="8.1997649371552406E-3"/>
    <n v="3.0883209970155381E-3"/>
    <x v="3"/>
    <s v="February"/>
  </r>
  <r>
    <x v="32"/>
    <n v="43543058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  <n v="-3.7099974517020906E-2"/>
    <n v="-8.2199876115115034E-2"/>
    <n v="-5.8300114634887379E-2"/>
    <n v="-8.8000029856057815E-2"/>
    <n v="-2.8120800763937297E-2"/>
    <x v="4"/>
    <s v="February"/>
  </r>
  <r>
    <x v="33"/>
    <n v="44889750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  <n v="8.4000190834093713E-3"/>
    <n v="6.7999584120035372E-3"/>
    <n v="2.040001088889476E-2"/>
    <n v="5.4600104660657234E-2"/>
    <n v="6.1877347035357161E-3"/>
    <x v="5"/>
    <s v="February"/>
  </r>
  <r>
    <x v="34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  <n v="2.1199958978571576E-2"/>
    <n v="5.9399988923814595E-2"/>
    <n v="2.3300217779686161E-2"/>
    <n v="5.9983860068124617E-4"/>
    <n v="1.4123356321464248E-2"/>
    <x v="6"/>
    <s v="February"/>
  </r>
  <r>
    <x v="35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  <n v="2.5000005821914584E-2"/>
    <n v="7.9999805622049114E-3"/>
    <n v="-2.9200137599429521E-2"/>
    <n v="-8.1997423768170874E-3"/>
    <n v="4.0528494467113804E-3"/>
    <x v="0"/>
    <s v="February"/>
  </r>
  <r>
    <x v="36"/>
    <n v="20631473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  <n v="-2.4999655018534406E-3"/>
    <n v="-3.9999861928948777E-3"/>
    <n v="-1.4600165081311678E-2"/>
    <n v="5.7400083640235966E-2"/>
    <n v="1.7532224521163292E-3"/>
    <x v="1"/>
    <s v="February"/>
  </r>
  <r>
    <x v="37"/>
    <n v="22151687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  <n v="-1.2500025008193943E-2"/>
    <n v="7.3763764485423877E-8"/>
    <n v="4.3799907148749262E-2"/>
    <n v="-8.2000407586111379E-3"/>
    <n v="1.4940566739891914E-4"/>
    <x v="2"/>
    <s v="February"/>
  </r>
  <r>
    <x v="38"/>
    <n v="21934513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  <n v="-9.999968552782651E-3"/>
    <n v="3.9998506487060048E-3"/>
    <n v="-2.919960705357505E-2"/>
    <n v="-1.6400423657236707E-2"/>
    <n v="-5.4213337544503082E-3"/>
    <x v="3"/>
    <s v="February"/>
  </r>
  <r>
    <x v="39"/>
    <n v="43991955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  <n v="-2.9600017512536325E-2"/>
    <n v="-4.6999880458499177E-2"/>
    <n v="-7.7002680146415203E-3"/>
    <n v="-2.5199926503258196E-2"/>
    <n v="-1.4657513317469367E-2"/>
    <x v="4"/>
    <s v="February"/>
  </r>
  <r>
    <x v="40"/>
    <n v="46236443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  <n v="8.3999966753190158E-3"/>
    <n v="-2.0400014388908372E-2"/>
    <n v="-4.7600146097167673E-2"/>
    <n v="7.8002156275291945E-3"/>
    <n v="-3.2437949755958762E-3"/>
    <x v="5"/>
    <s v="February"/>
  </r>
  <r>
    <x v="41"/>
    <n v="22368860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  <n v="2.1200002252549893E-2"/>
    <n v="6.3399894780307275E-2"/>
    <n v="9.1800440942880202E-2"/>
    <n v="1.0000000478879167E-3"/>
    <n v="1.9078812811805734E-2"/>
    <x v="6"/>
    <s v="February"/>
  </r>
  <r>
    <x v="42"/>
    <n v="22803207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  <n v="1.7499976751268853E-2"/>
    <n v="-1.1999886373136648E-2"/>
    <n v="1.4599635979795411E-2"/>
    <n v="8.955675512289929E-8"/>
    <n v="3.5901523927696702E-3"/>
    <x v="0"/>
    <s v="February"/>
  </r>
  <r>
    <x v="43"/>
    <n v="21717340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  <n v="-2.4999816911717709E-3"/>
    <n v="2.3999865094390838E-2"/>
    <n v="-1.4599649069339971E-2"/>
    <n v="8.1998621430157126E-3"/>
    <n v="2.5584822345383271E-3"/>
    <x v="1"/>
    <s v="February"/>
  </r>
  <r>
    <x v="44"/>
    <n v="21500167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  <n v="-1.0000007023200974E-2"/>
    <n v="-3.1999904142099855E-2"/>
    <n v="-3.6500230949783496E-2"/>
    <n v="1.6400102095182389E-2"/>
    <n v="-9.041637009665579E-3"/>
    <x v="2"/>
    <s v="February"/>
  </r>
  <r>
    <x v="45"/>
    <n v="21500167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  <n v="1.2499995930264185E-2"/>
    <n v="2.4000044196519799E-2"/>
    <n v="2.9199831187942005E-2"/>
    <n v="-5.7399844721967797E-2"/>
    <n v="4.6817310767865231E-3"/>
    <x v="3"/>
    <s v="February"/>
  </r>
  <r>
    <x v="46"/>
    <n v="45787545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  <n v="-4.0799975826669083E-2"/>
    <n v="-6.4000034385729099E-2"/>
    <n v="-5.0499983512520052E-2"/>
    <n v="-1.5000031967692395E-2"/>
    <n v="-2.1168964260187967E-2"/>
    <x v="4"/>
    <s v="February"/>
  </r>
  <r>
    <x v="47"/>
    <n v="4533864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  <n v="4.1999870846889109E-3"/>
    <n v="-1.3599945597512098E-2"/>
    <n v="-4.079982546710792E-2"/>
    <n v="-1.5600685163724037E-2"/>
    <n v="-3.7822423510769643E-3"/>
    <x v="5"/>
    <s v="February"/>
  </r>
  <r>
    <x v="48"/>
    <n v="21717340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  <n v="3.9100013648763421E-2"/>
    <n v="9.3599920500526512E-2"/>
    <n v="0.12049976795970585"/>
    <n v="3.8800782222787045E-2"/>
    <n v="3.109438802815815E-2"/>
    <x v="6"/>
    <s v="February"/>
  </r>
  <r>
    <x v="49"/>
    <n v="21934513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  <n v="-2.142741928334857E-9"/>
    <n v="-0.25199994918678637"/>
    <n v="-7.011582848770459E-7"/>
    <n v="5.7400570617095026E-2"/>
    <n v="-3.7658441453680754E-2"/>
    <x v="0"/>
    <s v="February"/>
  </r>
  <r>
    <x v="50"/>
    <n v="22151687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  <n v="-1.2500009775086252E-2"/>
    <n v="0.21999995787375956"/>
    <n v="-3.6499290000972295E-2"/>
    <n v="-5.7400980300846727E-2"/>
    <n v="2.6917985740883325E-2"/>
    <x v="1"/>
    <s v="February"/>
  </r>
  <r>
    <x v="51"/>
    <n v="20848646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  <n v="-4.9999876984539171E-3"/>
    <n v="-3.9999950115886529E-3"/>
    <n v="2.1900259162705438E-2"/>
    <n v="-2.8784836680895154E-7"/>
    <n v="-7.8499802371248539E-5"/>
    <x v="2"/>
    <s v="February"/>
  </r>
  <r>
    <x v="52"/>
    <n v="22151687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  <n v="1.7499983748416131E-2"/>
    <n v="2.0000068722077324E-2"/>
    <n v="7.2995960515652714E-3"/>
    <n v="-8.1996363366715341E-3"/>
    <n v="7.0553950609580987E-3"/>
    <x v="3"/>
    <s v="February"/>
  </r>
  <r>
    <x v="53"/>
    <n v="43094160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  <n v="-4.749999575282654E-2"/>
    <n v="-8.1000103780962007E-2"/>
    <n v="-0.10639963639366812"/>
    <n v="-3.0599998401128814E-2"/>
    <n v="-2.8670889770974248E-2"/>
    <x v="4"/>
    <s v="February"/>
  </r>
  <r>
    <x v="54"/>
    <n v="44440853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  <n v="-8.3999852849357681E-3"/>
    <n v="3.0600075743849708E-2"/>
    <n v="-6.7999956210512691E-3"/>
    <n v="4.6799716712405126E-2"/>
    <n v="3.4952380020495805E-3"/>
    <x v="5"/>
    <s v="February"/>
  </r>
  <r>
    <x v="55"/>
    <n v="2106582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  <n v="3.8399961231726204E-2"/>
    <n v="5.0399883774666809E-2"/>
    <n v="9.1300254927563218E-2"/>
    <n v="4.1200368126618647E-2"/>
    <n v="2.3382238263078121E-2"/>
    <x v="6"/>
    <s v="February"/>
  </r>
  <r>
    <x v="56"/>
    <n v="22368860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  <n v="5.0000066827062262E-3"/>
    <n v="8.000035224439761E-3"/>
    <n v="7.2996231899187247E-3"/>
    <n v="-3.2799746465531854E-2"/>
    <n v="6.3554359602651517E-4"/>
    <x v="0"/>
    <s v="February"/>
  </r>
  <r>
    <x v="57"/>
    <n v="21500167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  <n v="1.0000004084412595E-2"/>
    <n v="-2.799994306028436E-2"/>
    <n v="2.1899939485363396E-2"/>
    <n v="8.1994336905923948E-3"/>
    <n v="5.3079347388455128E-4"/>
    <x v="1"/>
    <s v="February"/>
  </r>
  <r>
    <x v="58"/>
    <n v="22586034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  <n v="-2.4552582189585337E-9"/>
    <n v="1.1999945561467107E-2"/>
    <n v="-4.3799655330737708E-2"/>
    <n v="3.2799714214546083E-2"/>
    <n v="6.9018968571429168E-4"/>
    <x v="2"/>
    <s v="February"/>
  </r>
  <r>
    <x v="59"/>
    <n v="22368860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  <n v="5.0000028413461628E-3"/>
    <n v="2.400003308035753E-2"/>
    <n v="4.379965207107861E-2"/>
    <n v="-7.3799386333107564E-2"/>
    <n v="2.9678758166744243E-3"/>
    <x v="3"/>
    <s v="March"/>
  </r>
  <r>
    <x v="60"/>
    <n v="46685340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  <n v="-4.9999981744997118E-2"/>
    <n v="-7.9999969574991114E-2"/>
    <n v="-0.43329998102320294"/>
    <n v="3.2199674227429864E-2"/>
    <n v="-4.5904859901718761E-2"/>
    <x v="4"/>
    <s v="March"/>
  </r>
  <r>
    <x v="61"/>
    <n v="43991955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  <n v="-6.2999967397885104E-3"/>
    <n v="-1.3599980185002081E-2"/>
    <n v="0.38080015915845117"/>
    <n v="2.218814105781064E-7"/>
    <n v="1.9210629621851404E-2"/>
    <x v="5"/>
    <s v="March"/>
  </r>
  <r>
    <x v="62"/>
    <n v="21717340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  <n v="5.8799970773172561E-2"/>
    <n v="8.95999565755905E-2"/>
    <n v="3.0599808578518961E-2"/>
    <n v="-3.2199816918487723E-2"/>
    <n v="2.4831272012519605E-2"/>
    <x v="6"/>
    <s v="March"/>
  </r>
  <r>
    <x v="63"/>
    <n v="21717340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  <n v="-1.9999963163076145E-2"/>
    <n v="-3.600013300353172E-2"/>
    <n v="7.9417869280895559E-8"/>
    <n v="6.5600172541153579E-2"/>
    <n v="-5.3885973144040672E-3"/>
    <x v="0"/>
    <s v="March"/>
  </r>
  <r>
    <x v="64"/>
    <n v="2106582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  <n v="2.4999549744562088E-3"/>
    <n v="8.0000740148409855E-3"/>
    <n v="-3.6499670538922113E-2"/>
    <n v="-6.5600328615580517E-2"/>
    <n v="-5.516093443807317E-3"/>
    <x v="1"/>
    <s v="March"/>
  </r>
  <r>
    <x v="65"/>
    <n v="21717340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  <n v="-7.4999687883026689E-3"/>
    <n v="7.9999557345143413E-3"/>
    <n v="-1.4702326589510761E-7"/>
    <n v="6.5599844127323448E-2"/>
    <n v="3.8116029306965934E-3"/>
    <x v="2"/>
    <s v="March"/>
  </r>
  <r>
    <x v="66"/>
    <n v="21717340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  <n v="2.4999976976922605E-2"/>
    <n v="2.4000067469731379E-2"/>
    <n v="1.4600092788152441E-2"/>
    <n v="-4.0999855712573252E-2"/>
    <n v="7.7813397036653603E-3"/>
    <x v="3"/>
    <s v="March"/>
  </r>
  <r>
    <x v="67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  <n v="-5.459996944950396E-2"/>
    <n v="-8.3399914086142113E-2"/>
    <n v="-1.5500278137273282E-2"/>
    <n v="-1.5800199391884373E-2"/>
    <n v="-2.5041360411874332E-2"/>
    <x v="4"/>
    <s v="March"/>
  </r>
  <r>
    <x v="68"/>
    <n v="46236443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  <n v="1.0500000713972307E-2"/>
    <n v="1.0199995167378351E-2"/>
    <n v="-6.119987756351386E-2"/>
    <n v="-3.1199860764035914E-2"/>
    <n v="-1.9681137060243714E-3"/>
    <x v="5"/>
    <s v="March"/>
  </r>
  <r>
    <x v="69"/>
    <n v="21282993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  <n v="2.1599988234668493E-2"/>
    <n v="6.5199950305333099E-2"/>
    <n v="4.7499811353210464E-2"/>
    <n v="7.980008253755333E-2"/>
    <n v="2.0335168150020733E-2"/>
    <x v="6"/>
    <s v="March"/>
  </r>
  <r>
    <x v="70"/>
    <n v="21500167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  <n v="1.2500007244842071E-2"/>
    <n v="-1.600007412903437E-2"/>
    <n v="5.11002702357366E-2"/>
    <n v="-2.4600248458369056E-2"/>
    <n v="3.08588567274308E-3"/>
    <x v="0"/>
    <s v="March"/>
  </r>
  <r>
    <x v="71"/>
    <n v="21717340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  <n v="9.9999732560210886E-3"/>
    <n v="-1.5999950240977112E-2"/>
    <n v="-3.6500018070622753E-2"/>
    <n v="-8.1999447413358961E-3"/>
    <n v="-3.6799191976390824E-3"/>
    <x v="1"/>
    <s v="March"/>
  </r>
  <r>
    <x v="72"/>
    <n v="22803207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  <n v="-2.4999994518314916E-2"/>
    <n v="1.6000000923231894E-2"/>
    <n v="5.1099727961928076E-2"/>
    <n v="-2.4599445569775336E-2"/>
    <n v="-1.1378881926564083E-3"/>
    <x v="2"/>
    <s v="March"/>
  </r>
  <r>
    <x v="73"/>
    <n v="21500167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  <n v="-1.7607831304111699E-9"/>
    <n v="2.0000021866593665E-2"/>
    <n v="-4.3799850984558963E-2"/>
    <n v="-5.560002002136244E-7"/>
    <n v="-5.6187175359209002E-4"/>
    <x v="3"/>
    <s v="March"/>
  </r>
  <r>
    <x v="74"/>
    <n v="4264526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  <n v="-1.9099979485202284E-2"/>
    <n v="-6.2399973311474288E-2"/>
    <n v="-4.2199872358034685E-2"/>
    <n v="3.9999731846399045E-2"/>
    <n v="-1.2482147904199339E-2"/>
    <x v="4"/>
    <s v="March"/>
  </r>
  <r>
    <x v="75"/>
    <n v="4264526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  <n v="-1.4699991415224711E-2"/>
    <n v="-2.0399992951317725E-2"/>
    <n v="6.7997936670678438E-3"/>
    <n v="-5.4599689186478284E-2"/>
    <n v="-7.2989818353330349E-3"/>
    <x v="5"/>
    <s v="March"/>
  </r>
  <r>
    <x v="76"/>
    <n v="22368860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  <n v="3.6299983832139116E-2"/>
    <n v="8.2800044404105821E-2"/>
    <n v="4.2700152120810686E-2"/>
    <n v="4.740004537760456E-2"/>
    <n v="2.3295166826061017E-2"/>
    <x v="6"/>
    <s v="March"/>
  </r>
  <r>
    <x v="77"/>
    <n v="21934513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  <n v="2.2499987678459316E-2"/>
    <n v="4.0000039351386629E-3"/>
    <n v="3.649991329546276E-2"/>
    <n v="-0.4264000357038954"/>
    <n v="-2.6316251599241058E-2"/>
    <x v="0"/>
    <s v="March"/>
  </r>
  <r>
    <x v="78"/>
    <n v="21282993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  <n v="-7.4999798984199395E-3"/>
    <n v="-2.4000139182544233E-2"/>
    <n v="-1.4599721372750785E-2"/>
    <n v="0.47559975243421515"/>
    <n v="3.2479649936847273E-2"/>
    <x v="1"/>
    <s v="March"/>
  </r>
  <r>
    <x v="79"/>
    <n v="21717340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  <n v="-4.9999898980373492E-3"/>
    <n v="-3.9999579655123907E-3"/>
    <n v="-5.1100373352909068E-2"/>
    <n v="-2.4599290775246474E-2"/>
    <n v="-7.8940556607264289E-3"/>
    <x v="2"/>
    <s v="March"/>
  </r>
  <r>
    <x v="80"/>
    <n v="2106582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  <n v="1.2499964397303331E-2"/>
    <n v="-8.0000076097175854E-3"/>
    <n v="6.5700123801865185E-2"/>
    <n v="8.1996851087433598E-3"/>
    <n v="7.7907325056014443E-3"/>
    <x v="3"/>
    <s v="March"/>
  </r>
  <r>
    <x v="81"/>
    <n v="44440853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  <n v="-4.6199975735969567E-2"/>
    <n v="-4.3999937612428375E-2"/>
    <n v="-5.880014220601526E-2"/>
    <n v="-2.5599945456547424E-2"/>
    <n v="-2.2449275490572969E-2"/>
    <x v="4"/>
    <s v="March"/>
  </r>
  <r>
    <x v="82"/>
    <n v="4533864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  <n v="-8.4000089354274998E-3"/>
    <n v="1.0199942543791973E-2"/>
    <n v="-6.7996970340147289E-3"/>
    <n v="-1.5600275617769443E-2"/>
    <n v="-1.6151147865283225E-3"/>
    <x v="5"/>
    <s v="March"/>
  </r>
  <r>
    <x v="83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  <n v="3.9600026979844494E-2"/>
    <n v="5.7799963356736761E-2"/>
    <n v="2.9099963117890426E-2"/>
    <n v="2.4799695466672711E-2"/>
    <n v="1.9869944366742109E-2"/>
    <x v="6"/>
    <s v="March"/>
  </r>
  <r>
    <x v="84"/>
    <n v="20848646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  <n v="-2.5000196562320609E-3"/>
    <n v="-7.9999408942009742E-3"/>
    <n v="2.2166054658434575E-8"/>
    <n v="2.4599870826795045E-2"/>
    <n v="-4.1366878263913998E-5"/>
    <x v="0"/>
    <s v="March"/>
  </r>
  <r>
    <x v="85"/>
    <n v="20848646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  <n v="4.9999889681085485E-3"/>
    <n v="-3.7588703871715978E-8"/>
    <n v="-1.4600197503202961E-2"/>
    <n v="-7.3799015499888987E-2"/>
    <n v="-5.238181894402158E-3"/>
    <x v="1"/>
    <s v="March"/>
  </r>
  <r>
    <x v="86"/>
    <n v="21500167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  <n v="-5.0000185754362214E-3"/>
    <n v="-7.9998625069797602E-3"/>
    <n v="4.3799967115652594E-2"/>
    <n v="6.5599595839621716E-2"/>
    <n v="5.8296503083763856E-3"/>
    <x v="2"/>
    <s v="March"/>
  </r>
  <r>
    <x v="87"/>
    <n v="22803207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  <n v="7.5000089002624504E-3"/>
    <n v="-4.0000419922851527E-3"/>
    <n v="1.460013028453766E-2"/>
    <n v="-3.2800149616496022E-2"/>
    <n v="-2.9348803984224903E-5"/>
    <x v="3"/>
    <s v="March"/>
  </r>
  <r>
    <x v="88"/>
    <n v="44889750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  <n v="-3.1999963557853423E-2"/>
    <n v="-4.4600063815877944E-2"/>
    <n v="-8.6499955165965647E-2"/>
    <n v="-5.5199972549340393E-2"/>
    <n v="-2.2004427188557496E-2"/>
    <x v="4"/>
    <s v="March"/>
  </r>
  <r>
    <x v="89"/>
    <n v="4264526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  <n v="-1.8900003272344729E-2"/>
    <n v="-1.7000050785468179E-2"/>
    <n v="3.3999866688796732E-2"/>
    <n v="6.2400332165320704E-2"/>
    <n v="-4.7796210046666121E-4"/>
    <x v="5"/>
    <s v="March"/>
  </r>
  <r>
    <x v="90"/>
    <n v="2106582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  <n v="5.589996963207422E-2"/>
    <n v="9.3600066348122457E-2"/>
    <n v="1.4001181931596607E-3"/>
    <n v="1.7399356951611766E-2"/>
    <n v="2.6233743816705145E-2"/>
    <x v="6"/>
    <s v="April"/>
  </r>
  <r>
    <x v="91"/>
    <n v="22803207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  <n v="-7.500002034440123E-3"/>
    <n v="-2.4000004885044668E-2"/>
    <n v="-2.1900049451198167E-2"/>
    <n v="6.0255053857538599E-7"/>
    <n v="-7.2883570203566908E-3"/>
    <x v="0"/>
    <s v="April"/>
  </r>
  <r>
    <x v="92"/>
    <n v="22368860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  <n v="-2.4999604041386625E-3"/>
    <n v="1.9999873984998362E-2"/>
    <n v="1.1757972750991996E-7"/>
    <n v="-3.8065004448473161E-7"/>
    <n v="2.2969462291648063E-3"/>
    <x v="1"/>
    <s v="April"/>
  </r>
  <r>
    <x v="93"/>
    <n v="22151687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  <n v="1.4999955486745015E-2"/>
    <n v="-0.21599990839364794"/>
    <n v="3.7067049318828538E-8"/>
    <n v="-5.7399974435495604E-2"/>
    <n v="-3.1358837802956563E-2"/>
    <x v="2"/>
    <s v="April"/>
  </r>
  <r>
    <x v="94"/>
    <n v="22586034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  <n v="-3.147007765491594E-9"/>
    <n v="0.20800009172853004"/>
    <n v="7.2999901709933757E-2"/>
    <n v="6.560008613465762E-2"/>
    <n v="4.0972615059008871E-2"/>
    <x v="3"/>
    <s v="April"/>
  </r>
  <r>
    <x v="95"/>
    <n v="46685340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  <n v="-4.8299976781248311E-2"/>
    <n v="-6.4599988598743552E-2"/>
    <n v="-0.10010021358296561"/>
    <n v="-3.3399800119652046E-2"/>
    <n v="-2.957169716242794E-2"/>
    <x v="4"/>
    <s v="April"/>
  </r>
  <r>
    <x v="96"/>
    <n v="43094160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  <n v="-1.2599997486719972E-2"/>
    <n v="-7.3337298733822109E-8"/>
    <n v="-1.3599850482921116E-2"/>
    <n v="-3.9000275677138041E-2"/>
    <n v="-4.8653174636834606E-3"/>
    <x v="5"/>
    <s v="April"/>
  </r>
  <r>
    <x v="97"/>
    <n v="21500167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  <n v="5.5900015106202128E-2"/>
    <n v="4.8599884381201108E-2"/>
    <n v="4.7999849740679168E-2"/>
    <n v="5.600060644782745E-2"/>
    <n v="2.3687823907540012E-2"/>
    <x v="6"/>
    <s v="April"/>
  </r>
  <r>
    <x v="98"/>
    <n v="21717340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  <n v="-2.1860295795761431E-9"/>
    <n v="4.0001295812913673E-3"/>
    <n v="-7.3000681541182111E-3"/>
    <n v="3.2799360604925387E-2"/>
    <n v="2.300776284883746E-3"/>
    <x v="0"/>
    <s v="April"/>
  </r>
  <r>
    <x v="99"/>
    <n v="21500167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  <n v="-7.5000325811422353E-3"/>
    <n v="-1.1999927337653482E-2"/>
    <n v="4.3800245170090402E-2"/>
    <n v="-6.5600355579031877E-2"/>
    <n v="-4.5875957314489776E-3"/>
    <x v="1"/>
    <s v="April"/>
  </r>
  <r>
    <x v="100"/>
    <n v="20631473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  <n v="-2.4999926230688529E-3"/>
    <n v="3.9999265219805569E-3"/>
    <n v="2.1899792517985683E-2"/>
    <n v="8.2008966359516933E-3"/>
    <n v="2.2882325206884102E-3"/>
    <x v="2"/>
    <s v="April"/>
  </r>
  <r>
    <x v="101"/>
    <n v="20631473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  <n v="-2.5000153891096277E-3"/>
    <n v="-7.9999345824670054E-3"/>
    <n v="-2.9200158501745399E-2"/>
    <n v="8.2000840687588283E-3"/>
    <n v="-3.41487978100255E-3"/>
    <x v="3"/>
    <s v="April"/>
  </r>
  <r>
    <x v="102"/>
    <n v="43094160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  <n v="-3.2899964901251688E-2"/>
    <n v="-4.0000054883889746E-2"/>
    <n v="-4.999981576465351E-2"/>
    <n v="-5.5200287010243487E-2"/>
    <n v="-1.8070578312755645E-2"/>
    <x v="4"/>
    <s v="April"/>
  </r>
  <r>
    <x v="103"/>
    <n v="46685340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  <n v="-2.1000007711200197E-3"/>
    <n v="1.3599967825629722E-2"/>
    <n v="2.1481342893370226E-7"/>
    <n v="6.2400029684754998E-2"/>
    <n v="4.2528732431494215E-3"/>
    <x v="5"/>
    <s v="April"/>
  </r>
  <r>
    <x v="104"/>
    <n v="2106582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  <n v="4.9999999073947726E-2"/>
    <n v="5.8399945977869017E-2"/>
    <n v="8.6500007483900965E-2"/>
    <n v="9.9987262820067091E-4"/>
    <n v="2.597346506961682E-2"/>
    <x v="6"/>
    <s v="April"/>
  </r>
  <r>
    <x v="105"/>
    <n v="22586034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  <n v="-2.7697071969257081E-8"/>
    <n v="-2.7999951616851537E-2"/>
    <n v="-5.8399913894675692E-2"/>
    <n v="-8.2000788702809579E-3"/>
    <n v="-9.9365451461950333E-3"/>
    <x v="0"/>
    <s v="April"/>
  </r>
  <r>
    <x v="106"/>
    <n v="21934513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  <n v="-1.7499981158952488E-2"/>
    <n v="2.8000047866155675E-2"/>
    <n v="-6.6009120058829751E-8"/>
    <n v="4.9199520122275908E-2"/>
    <n v="3.5209267915734671E-3"/>
    <x v="1"/>
    <s v="April"/>
  </r>
  <r>
    <x v="107"/>
    <n v="22803207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  <n v="-5.0000107028541352E-3"/>
    <n v="0.25999993288269674"/>
    <n v="2.1900094424113781E-2"/>
    <n v="-7.3799551341155678E-2"/>
    <n v="3.0802583059494529E-2"/>
    <x v="2"/>
    <s v="April"/>
  </r>
  <r>
    <x v="108"/>
    <n v="22151687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  <n v="1.2499995195464547E-2"/>
    <n v="-0.26000000923774402"/>
    <n v="3.6499830450996917E-2"/>
    <n v="2.4600238756709136E-2"/>
    <n v="-2.7623891118161242E-2"/>
    <x v="3"/>
    <s v="April"/>
  </r>
  <r>
    <x v="109"/>
    <n v="44440853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  <n v="-3.3699977481199767E-2"/>
    <n v="-6.8599994364875738E-2"/>
    <n v="-0.12050009188888533"/>
    <n v="-6.2999931024400047E-2"/>
    <n v="-2.8161367488424231E-2"/>
    <x v="4"/>
    <s v="April"/>
  </r>
  <r>
    <x v="110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  <n v="1.043902622677173E-8"/>
    <n v="6.8000504542433671E-3"/>
    <n v="2.0400016817515798E-2"/>
    <n v="7.0199717170749243E-2"/>
    <n v="5.4121696118779525E-3"/>
    <x v="5"/>
    <s v="April"/>
  </r>
  <r>
    <x v="111"/>
    <n v="20848646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  <n v="4.1199984351802804E-2"/>
    <n v="6.1799892904850995E-2"/>
    <n v="0.10009998491879224"/>
    <n v="4.2000268393110995E-2"/>
    <n v="2.8672769578296425E-2"/>
    <x v="6"/>
    <s v="April"/>
  </r>
  <r>
    <x v="112"/>
    <n v="20631473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  <n v="-2.0000024045483483E-2"/>
    <n v="-2.7999870640465163E-2"/>
    <n v="-1.4600173811508244E-2"/>
    <n v="-4.9200066043621704E-2"/>
    <n v="-1.434699713220558E-2"/>
    <x v="0"/>
    <s v="April"/>
  </r>
  <r>
    <x v="113"/>
    <n v="21717340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  <n v="2.5000006058704588E-2"/>
    <n v="2.4000036944801129E-2"/>
    <n v="7.2999422312125528E-3"/>
    <n v="2.4599846150662463E-2"/>
    <n v="1.2340148955917979E-2"/>
    <x v="1"/>
    <s v="April"/>
  </r>
  <r>
    <x v="114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  <n v="-1.2499998355494479E-2"/>
    <n v="-2.400013612122226E-2"/>
    <n v="-6.569953035118492E-2"/>
    <n v="8.1999747381936716E-3"/>
    <n v="-1.1777841160675338E-2"/>
    <x v="2"/>
    <s v="April"/>
  </r>
  <r>
    <x v="115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  <n v="1.000000490127162E-2"/>
    <n v="-3.9999739545982793E-3"/>
    <n v="7.2998335776286449E-3"/>
    <n v="8.199825232138469E-3"/>
    <n v="2.8169419929693837E-3"/>
    <x v="3"/>
    <s v="April"/>
  </r>
  <r>
    <x v="116"/>
    <n v="47134238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  <n v="-4.7899990676997961E-2"/>
    <n v="-5.0199923183538275E-2"/>
    <n v="1.320008057040134E-2"/>
    <n v="-0.1117999836566026"/>
    <n v="-2.2037994329421683E-2"/>
    <x v="4"/>
    <s v="April"/>
  </r>
  <r>
    <x v="117"/>
    <n v="46236443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  <n v="-1.2599989520346438E-2"/>
    <n v="2.3799944073532031E-2"/>
    <n v="-5.4400016513213356E-2"/>
    <n v="2.3400074827815254E-2"/>
    <n v="-1.4412762259145354E-3"/>
    <x v="5"/>
    <s v="April"/>
  </r>
  <r>
    <x v="118"/>
    <n v="20631473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  <n v="5.3000011457883828E-2"/>
    <n v="4.2400053202841625E-2"/>
    <n v="5.5799971547439653E-2"/>
    <n v="5.5599506625059747E-2"/>
    <n v="2.3089143259735358E-2"/>
    <x v="6"/>
    <s v="April"/>
  </r>
  <r>
    <x v="119"/>
    <n v="2106582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  <n v="-2.9380344712670592E-8"/>
    <n v="7.9999880154270619E-3"/>
    <n v="-2.1899908306876492E-2"/>
    <n v="1.6400411869267328E-2"/>
    <n v="5.1332237195965413E-4"/>
    <x v="0"/>
    <s v="April"/>
  </r>
  <r>
    <x v="120"/>
    <n v="22803207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  <n v="-1.0000004479158608E-2"/>
    <n v="7.9999918640296652E-3"/>
    <n v="5.1099749283593732E-2"/>
    <n v="2.4600428426985177E-2"/>
    <n v="4.882139858649541E-3"/>
    <x v="1"/>
    <s v="May"/>
  </r>
  <r>
    <x v="121"/>
    <n v="21282993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  <n v="1.7500022130345738E-2"/>
    <n v="-2.0000081667732206E-2"/>
    <n v="1.4323708763530618E-7"/>
    <n v="-6.5599987480800648E-2"/>
    <n v="-3.6897404666187336E-3"/>
    <x v="2"/>
    <s v="May"/>
  </r>
  <r>
    <x v="122"/>
    <n v="20848646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  <n v="-7.4999970584886388E-3"/>
    <n v="1.6000015950624891E-2"/>
    <n v="-2.1899789530468228E-2"/>
    <n v="1.6399557368187545E-2"/>
    <n v="7.7957985441780286E-5"/>
    <x v="3"/>
    <s v="May"/>
  </r>
  <r>
    <x v="123"/>
    <n v="43094160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  <n v="-3.6200013233694567E-2"/>
    <n v="-8.1599935718261907E-2"/>
    <n v="-6.9900376602982761E-2"/>
    <n v="-6.2999839454903395E-2"/>
    <n v="-2.592997508063434E-2"/>
    <x v="4"/>
    <s v="May"/>
  </r>
  <r>
    <x v="124"/>
    <n v="43991955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  <n v="-1.4699984159982582E-2"/>
    <n v="2.7200035044726456E-2"/>
    <n v="6.7999864243099006E-3"/>
    <n v="-7.8000193518230621E-3"/>
    <n v="3.3127790069797936E-4"/>
    <x v="5"/>
    <s v="May"/>
  </r>
  <r>
    <x v="125"/>
    <n v="21717340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  <n v="3.5899991398084197E-2"/>
    <n v="2.639982595670648E-2"/>
    <n v="7.0400206632739049E-2"/>
    <n v="7.080013712629285E-2"/>
    <n v="1.8641521093136451E-2"/>
    <x v="6"/>
    <s v="May"/>
  </r>
  <r>
    <x v="126"/>
    <n v="22151687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  <n v="2.4999973704034478E-2"/>
    <n v="2.8000105074569237E-2"/>
    <n v="-2.1900143654810744E-2"/>
    <n v="-3.2799985637702922E-2"/>
    <n v="5.594005066220091E-3"/>
    <x v="0"/>
    <s v="May"/>
  </r>
  <r>
    <x v="127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  <n v="-9.9999958500422981E-3"/>
    <n v="-2.8000015160995595E-2"/>
    <n v="7.3003149144874602E-3"/>
    <n v="7.3799972149280024E-2"/>
    <n v="-5.3896390468522598E-4"/>
    <x v="1"/>
    <s v="May"/>
  </r>
  <r>
    <x v="128"/>
    <n v="2106582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  <n v="-9.999982957045267E-3"/>
    <n v="2.4000025180517359E-2"/>
    <n v="1.4599745598675939E-2"/>
    <n v="-4.9200232419575829E-2"/>
    <n v="-1.0665185546141903E-3"/>
    <x v="2"/>
    <s v="May"/>
  </r>
  <r>
    <x v="129"/>
    <n v="2106582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  <n v="4.9999952529737879E-3"/>
    <n v="1.199992501250019E-2"/>
    <n v="-6.1260117534267522E-8"/>
    <n v="4.1000456857144374E-2"/>
    <n v="6.0088807366625169E-3"/>
    <x v="3"/>
    <s v="May"/>
  </r>
  <r>
    <x v="130"/>
    <n v="45787545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  <n v="-2.6999993325782234E-2"/>
    <n v="-7.939988713355739E-2"/>
    <n v="-7.7200068646593012E-2"/>
    <n v="-8.8000151244244318E-2"/>
    <n v="-2.6822769285481773E-2"/>
    <x v="4"/>
    <s v="May"/>
  </r>
  <r>
    <x v="131"/>
    <n v="4264526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  <n v="-1.0499990705930329E-2"/>
    <n v="1.6999946460277582E-2"/>
    <n v="6.8002313421565708E-3"/>
    <n v="-7.8002271822711355E-3"/>
    <n v="1.7630427557847883E-5"/>
    <x v="5"/>
    <s v="May"/>
  </r>
  <r>
    <x v="132"/>
    <n v="20848646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  <n v="5.0000007311920364E-2"/>
    <n v="2.6400019149526277E-2"/>
    <n v="3.3899868819882606E-2"/>
    <n v="0.11220007135368637"/>
    <n v="2.2318150981769966E-2"/>
    <x v="6"/>
    <s v="May"/>
  </r>
  <r>
    <x v="133"/>
    <n v="22803207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  <n v="-1.0000034808700375E-2"/>
    <n v="1.9999974109570884E-2"/>
    <n v="6.5700122138067085E-2"/>
    <n v="-3.279969686755857E-2"/>
    <n v="3.8831382550800556E-3"/>
    <x v="0"/>
    <s v="May"/>
  </r>
  <r>
    <x v="134"/>
    <n v="21934513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  <n v="2.1492547297441433E-8"/>
    <n v="1.9999931571202667E-2"/>
    <n v="-4.3800108878247035E-2"/>
    <n v="-4.9199920932487373E-2"/>
    <n v="-4.3608068640147921E-3"/>
    <x v="1"/>
    <s v="May"/>
  </r>
  <r>
    <x v="135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  <n v="7.4999805418928256E-3"/>
    <n v="-3.9999292466284531E-3"/>
    <n v="2.9200074570980505E-2"/>
    <n v="4.0999414035788551E-2"/>
    <n v="6.8882939224160847E-3"/>
    <x v="2"/>
    <s v="May"/>
  </r>
  <r>
    <x v="136"/>
    <n v="20631473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  <n v="1.6435953542615067E-8"/>
    <n v="-2.4000076720871566E-2"/>
    <n v="-2.9200045951901288E-2"/>
    <n v="-2.459966738753494E-2"/>
    <n v="-7.966652744729158E-3"/>
    <x v="3"/>
    <s v="May"/>
  </r>
  <r>
    <x v="137"/>
    <n v="44889750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  <n v="-4.9599986137203095E-2"/>
    <n v="-3.4999930765640785E-2"/>
    <n v="-6.9399818238153776E-2"/>
    <n v="1.5799865322908002E-2"/>
    <n v="-1.8543733680420456E-2"/>
    <x v="4"/>
    <s v="May"/>
  </r>
  <r>
    <x v="138"/>
    <n v="47134238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  <n v="-8.4000096479760478E-3"/>
    <n v="-3.0599987629238878E-2"/>
    <n v="2.7199992535885786E-2"/>
    <n v="-6.2399961622415678E-2"/>
    <n v="-6.0691809517960799E-3"/>
    <x v="5"/>
    <s v="May"/>
  </r>
  <r>
    <x v="139"/>
    <n v="22368860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  <n v="4.5499978911392486E-2"/>
    <n v="6.5600055657978218E-2"/>
    <n v="4.219969660662759E-2"/>
    <n v="0.10400018067183014"/>
    <n v="2.5768465175680134E-2"/>
    <x v="6"/>
    <s v="May"/>
  </r>
  <r>
    <x v="140"/>
    <n v="22368860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  <n v="-2.4999932942492142E-3"/>
    <n v="3.9999320837508234E-3"/>
    <n v="-7.299887872661448E-3"/>
    <n v="-4.1000326577574908E-2"/>
    <n v="-3.3919028506593576E-3"/>
    <x v="0"/>
    <s v="May"/>
  </r>
  <r>
    <x v="141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  <n v="1.500002014270313E-2"/>
    <n v="2.3999979608280375E-2"/>
    <n v="5.8399933348363131E-2"/>
    <n v="6.8506746386809425E-8"/>
    <n v="1.2094299716681932E-2"/>
    <x v="1"/>
    <s v="May"/>
  </r>
  <r>
    <x v="142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  <n v="-5.0000216635945893E-3"/>
    <n v="9.936676725885718E-8"/>
    <n v="-4.380007598482194E-2"/>
    <n v="1.7145586217459652E-7"/>
    <n v="-5.07749866725965E-3"/>
    <x v="2"/>
    <s v="May"/>
  </r>
  <r>
    <x v="143"/>
    <n v="22368860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  <n v="-1.4999985067607025E-2"/>
    <n v="-2.8000148321897012E-2"/>
    <n v="3.7952850762135171E-7"/>
    <n v="4.9200082987001736E-2"/>
    <n v="-4.2872475540720462E-3"/>
    <x v="3"/>
    <s v="May"/>
  </r>
  <r>
    <x v="144"/>
    <n v="47134238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  <n v="-2.7499988399428715E-2"/>
    <n v="-3.8399853821666996E-2"/>
    <n v="-1.5500164222535862E-2"/>
    <n v="-0.11220045853567762"/>
    <n v="-1.8608630913539592E-2"/>
    <x v="4"/>
    <s v="May"/>
  </r>
  <r>
    <x v="145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  <n v="-2.1000021258432144E-3"/>
    <n v="-1.0200004392191708E-2"/>
    <n v="-2.7200190190452056E-2"/>
    <n v="-7.7996544964658021E-3"/>
    <n v="-3.3489244060761064E-3"/>
    <x v="5"/>
    <s v="May"/>
  </r>
  <r>
    <x v="146"/>
    <n v="2106582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  <n v="3.2099963725313402E-2"/>
    <n v="4.0599871441321544E-2"/>
    <n v="6.4600161860745686E-2"/>
    <n v="3.8000158694379116E-2"/>
    <n v="1.748335898021481E-2"/>
    <x v="6"/>
    <s v="May"/>
  </r>
  <r>
    <x v="147"/>
    <n v="22586034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  <n v="2.5000271287985154E-3"/>
    <n v="3.9999772386329902E-3"/>
    <n v="2.1307230191336402E-7"/>
    <n v="-5.485250270664821E-7"/>
    <n v="1.1194638160972881E-3"/>
    <x v="0"/>
    <s v="May"/>
  </r>
  <r>
    <x v="148"/>
    <n v="20631473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  <n v="1.2499981038584712E-2"/>
    <n v="2.0000116080374275E-2"/>
    <n v="-2.9200030631107987E-2"/>
    <n v="4.9200311649251871E-2"/>
    <n v="7.0668539507471456E-3"/>
    <x v="1"/>
    <s v="May"/>
  </r>
  <r>
    <x v="149"/>
    <n v="21500167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  <n v="-2.4999779818106194E-3"/>
    <n v="-1.6000047454805655E-2"/>
    <n v="2.189993620441133E-2"/>
    <n v="-2.4599919996785014E-2"/>
    <n v="-2.9980229027194785E-3"/>
    <x v="2"/>
    <s v="May"/>
  </r>
  <r>
    <x v="150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  <n v="-1.2500010091364838E-2"/>
    <n v="1.9999952845353108E-2"/>
    <n v="-1.4600084167149863E-2"/>
    <n v="8.1999635992001663E-3"/>
    <n v="-6.3340599054932667E-4"/>
    <x v="3"/>
    <s v="May"/>
  </r>
  <r>
    <x v="151"/>
    <n v="46685340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  <n v="-2.1599987601518073E-2"/>
    <n v="-6.1799917943605398E-2"/>
    <n v="-6.3100088374305918E-2"/>
    <n v="-5.5199852130046079E-2"/>
    <n v="-1.9842239454412998E-2"/>
    <x v="4"/>
    <s v="June"/>
  </r>
  <r>
    <x v="152"/>
    <n v="43543058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  <n v="-8.399998650319096E-3"/>
    <n v="-1.7000036307777688E-2"/>
    <n v="5.4400109795520568E-2"/>
    <n v="3.1199946715540383E-2"/>
    <n v="1.1890557880903166E-3"/>
    <x v="5"/>
    <s v="June"/>
  </r>
  <r>
    <x v="153"/>
    <n v="21500167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  <n v="3.9999969250389233E-2"/>
    <n v="6.6800012458204383E-2"/>
    <n v="-1.3200126545971358E-2"/>
    <n v="-5.998616601043949E-4"/>
    <n v="1.5808477138025058E-2"/>
    <x v="6"/>
    <s v="June"/>
  </r>
  <r>
    <x v="154"/>
    <n v="22368860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  <n v="7.5000147661976602E-3"/>
    <n v="-4.0000082211245069E-3"/>
    <n v="5.1100182800656313E-2"/>
    <n v="2.4599782787240509E-2"/>
    <n v="7.0747388142522946E-3"/>
    <x v="0"/>
    <s v="June"/>
  </r>
  <r>
    <x v="155"/>
    <n v="22368860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  <n v="-9.9999731769969402E-3"/>
    <n v="-4.0000719769326953E-3"/>
    <n v="-4.3800097924562742E-2"/>
    <n v="-8.2451751870493695E-8"/>
    <n v="-6.4711836007735751E-3"/>
    <x v="1"/>
    <s v="June"/>
  </r>
  <r>
    <x v="156"/>
    <n v="22368860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  <n v="1.249996647124621E-2"/>
    <n v="8.0001202276251959E-3"/>
    <n v="5.1099897522994153E-2"/>
    <n v="2.4600007826217074E-2"/>
    <n v="1.0268918487576037E-2"/>
    <x v="2"/>
    <s v="June"/>
  </r>
  <r>
    <x v="157"/>
    <n v="2106582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  <n v="1.7328950607797822E-8"/>
    <n v="1.6000032927845464E-2"/>
    <n v="-5.8399919938667888E-2"/>
    <n v="8.199549760435243E-3"/>
    <n v="-2.020047992148305E-3"/>
    <x v="3"/>
    <s v="June"/>
  </r>
  <r>
    <x v="158"/>
    <n v="4264526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  <n v="-5.8399990993692252E-2"/>
    <n v="-9.3000004936744929E-2"/>
    <n v="-7.200248980264945E-3"/>
    <n v="-0.10359954301096319"/>
    <n v="-3.0552135004079994E-2"/>
    <x v="4"/>
    <s v="June"/>
  </r>
  <r>
    <x v="159"/>
    <n v="44889750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  <n v="1.6799991577024526E-2"/>
    <n v="1.6999992117367635E-2"/>
    <n v="-4.7599749904150834E-2"/>
    <n v="2.3400166612965956E-2"/>
    <n v="3.2005340976299229E-3"/>
    <x v="5"/>
    <s v="June"/>
  </r>
  <r>
    <x v="160"/>
    <n v="21934513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  <n v="2.409999056064327E-2"/>
    <n v="7.5999919527467541E-2"/>
    <n v="9.8600087913772616E-2"/>
    <n v="3.1000023452417369E-2"/>
    <n v="2.3078873348114426E-2"/>
    <x v="6"/>
    <s v="June"/>
  </r>
  <r>
    <x v="161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  <n v="1.499999823282458E-2"/>
    <n v="-7.9999483031643059E-3"/>
    <n v="-2.9200269017774061E-2"/>
    <n v="-1.6399986538142342E-2"/>
    <n v="-1.1971010011150168E-3"/>
    <x v="0"/>
    <s v="June"/>
  </r>
  <r>
    <x v="162"/>
    <n v="21934513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  <n v="4.9999899137095904E-3"/>
    <n v="1.2000081264676055E-2"/>
    <n v="5.1099960123436983E-2"/>
    <n v="-1.3851835356515352E-7"/>
    <n v="7.2810746913446606E-3"/>
    <x v="1"/>
    <s v="June"/>
  </r>
  <r>
    <x v="163"/>
    <n v="21717340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  <n v="-9.9999859126114754E-3"/>
    <n v="-3.6000065927853653E-2"/>
    <n v="-1.4600030790570706E-2"/>
    <n v="7.3800331918108641E-2"/>
    <n v="-3.6579232403785925E-3"/>
    <x v="2"/>
    <s v="June"/>
  </r>
  <r>
    <x v="164"/>
    <n v="22368860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  <n v="7.4999892931511547E-3"/>
    <n v="8.0000318454914732E-3"/>
    <n v="-2.919972677724525E-2"/>
    <n v="-7.3800618119217898E-2"/>
    <n v="-4.7934837790328533E-3"/>
    <x v="3"/>
    <s v="June"/>
  </r>
  <r>
    <x v="165"/>
    <n v="44440853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  <n v="-6.0499977081062445E-2"/>
    <n v="-3.8399995103330586E-2"/>
    <n v="-4.9499986051615985E-2"/>
    <n v="-1.4599939385244842E-2"/>
    <n v="-2.1078128262605529E-2"/>
    <x v="4"/>
    <s v="June"/>
  </r>
  <r>
    <x v="166"/>
    <n v="45787545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  <n v="2.1000023315854432E-3"/>
    <n v="-6.8000836866208836E-3"/>
    <n v="-6.7998975393833705E-3"/>
    <n v="3.1199983858725244E-2"/>
    <n v="7.6690275615659553E-4"/>
    <x v="5"/>
    <s v="June"/>
  </r>
  <r>
    <x v="167"/>
    <n v="22586034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  <n v="6.0899960617968041E-2"/>
    <n v="3.3199983583016346E-2"/>
    <n v="4.9000020755282869E-2"/>
    <n v="4.900039934654965E-2"/>
    <n v="2.320362010492507E-2"/>
    <x v="6"/>
    <s v="June"/>
  </r>
  <r>
    <x v="168"/>
    <n v="2106582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  <n v="5.3518153242393396E-9"/>
    <n v="4.4062147930290507E-8"/>
    <n v="3.6499996471058394E-2"/>
    <n v="-4.920036206704792E-2"/>
    <n v="-6.1503563369418729E-4"/>
    <x v="0"/>
    <s v="June"/>
  </r>
  <r>
    <x v="169"/>
    <n v="22151687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  <n v="-2.4999994304732043E-2"/>
    <n v="2.8000009002765169E-2"/>
    <n v="-4.3800228608559477E-2"/>
    <n v="5.740047194669462E-2"/>
    <n v="-1.1418147564257256E-3"/>
    <x v="1"/>
    <s v="June"/>
  </r>
  <r>
    <x v="170"/>
    <n v="10207150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  <n v="9.9999686758410478E-3"/>
    <n v="4.0001061000000671E-3"/>
    <n v="-7.3006197325500288E-3"/>
    <n v="-8.2002798355611528E-3"/>
    <n v="1.8407592182233951E-3"/>
    <x v="2"/>
    <s v="June"/>
  </r>
  <r>
    <x v="171"/>
    <n v="2106582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  <n v="-4.9999553830041288E-3"/>
    <n v="-5.4773344637659704E-8"/>
    <n v="6.5700339522471118E-2"/>
    <n v="-1.6400126005650106E-2"/>
    <n v="3.0688177235813005E-3"/>
    <x v="3"/>
    <s v="June"/>
  </r>
  <r>
    <x v="172"/>
    <n v="44889750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  <n v="-3.4599983942328216E-2"/>
    <n v="-8.9000015132825461E-2"/>
    <n v="-5.9299592821748126E-2"/>
    <n v="-8.7200253651194437E-2"/>
    <n v="-2.823451549051436E-2"/>
    <x v="4"/>
    <s v="June"/>
  </r>
  <r>
    <x v="173"/>
    <n v="43543058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  <n v="-4.2000204475762803E-3"/>
    <n v="3.0600002723520814E-2"/>
    <n v="-4.7600096737195119E-2"/>
    <n v="6.2400537205216766E-2"/>
    <n v="2.9795994669249357E-3"/>
    <x v="5"/>
    <s v="June"/>
  </r>
  <r>
    <x v="174"/>
    <n v="21282993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  <n v="3.3799981653827887E-2"/>
    <n v="5.0400030751700742E-2"/>
    <n v="5.5799840602731021E-2"/>
    <n v="4.1199816160502611E-2"/>
    <n v="1.9806102645991926E-2"/>
    <x v="6"/>
    <s v="June"/>
  </r>
  <r>
    <x v="175"/>
    <n v="22586034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  <n v="1.250001721309435E-2"/>
    <n v="-8.0000614065479092E-3"/>
    <n v="1.4600054726138345E-2"/>
    <n v="-6.5599652173916612E-2"/>
    <n v="-1.6772092383719669E-3"/>
    <x v="0"/>
    <s v="June"/>
  </r>
  <r>
    <x v="176"/>
    <n v="22368860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  <n v="7.5000020203217499E-3"/>
    <n v="-8.0000792752352723E-3"/>
    <n v="-7.2998141325093524E-3"/>
    <n v="4.0999401656054757E-2"/>
    <n v="2.9096938137422382E-3"/>
    <x v="1"/>
    <s v="June"/>
  </r>
  <r>
    <x v="177"/>
    <n v="22368860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  <n v="0"/>
    <n v="0"/>
    <n v="2.9199882588354154E-2"/>
    <n v="-3.2799656166563773E-2"/>
    <n v="-7.1751533158151415E-5"/>
    <x v="2"/>
    <s v="June"/>
  </r>
  <r>
    <x v="178"/>
    <n v="21282993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  <n v="-5.0000142998994357E-3"/>
    <n v="-3.9998388687095265E-3"/>
    <n v="-4.3800104080434221E-2"/>
    <n v="5.7399766807361363E-2"/>
    <n v="-1.1482817859437902E-3"/>
    <x v="3"/>
    <s v="June"/>
  </r>
  <r>
    <x v="179"/>
    <n v="46685340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  <n v="-3.8299983318608566E-2"/>
    <n v="-3.3800017083149558E-2"/>
    <n v="-5.5299952344324388E-2"/>
    <n v="-8.7999857028214779E-2"/>
    <n v="-2.0938522915599549E-2"/>
    <x v="4"/>
    <s v="June"/>
  </r>
  <r>
    <x v="180"/>
    <n v="43991955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  <n v="-1.469998277569684E-2"/>
    <n v="6.7999632708664604E-3"/>
    <n v="6.7998806349421903E-3"/>
    <n v="6.2399941388930902E-2"/>
    <n v="1.4252487930857122E-3"/>
    <x v="5"/>
    <s v="June"/>
  </r>
  <r>
    <x v="181"/>
    <n v="21500167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  <n v="4.2999977372101983E-2"/>
    <n v="6.3000040068941221E-2"/>
    <n v="6.309998089461244E-2"/>
    <n v="1.0001785222379933E-3"/>
    <n v="2.1883000651115724E-2"/>
    <x v="6"/>
    <s v="July"/>
  </r>
  <r>
    <x v="182"/>
    <n v="21934513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  <n v="-2.4999823314752201E-3"/>
    <n v="-2.0000076351689655E-2"/>
    <n v="2.9200022629974787E-2"/>
    <n v="8.2001281682725358E-3"/>
    <n v="-5.7626686511202257E-4"/>
    <x v="0"/>
    <s v="July"/>
  </r>
  <r>
    <x v="183"/>
    <n v="22151687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  <n v="2.2499967663326154E-2"/>
    <n v="-4.0000534985329961E-3"/>
    <n v="1.4937440129259016E-7"/>
    <n v="1.6400160593391111E-2"/>
    <n v="6.2324834808433413E-3"/>
    <x v="1"/>
    <s v="July"/>
  </r>
  <r>
    <x v="184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  <n v="-4.9999823097480744E-3"/>
    <n v="1.6000061629201812E-2"/>
    <n v="-5.8399934681931942E-2"/>
    <n v="-2.4600669370861472E-2"/>
    <n v="-5.68376949264391E-3"/>
    <x v="2"/>
    <s v="July"/>
  </r>
  <r>
    <x v="185"/>
    <n v="20631473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  <n v="-2.0000020476068386E-2"/>
    <n v="3.9999923099899859E-3"/>
    <n v="7.2999989815350497E-2"/>
    <n v="-1.6399547684391558E-2"/>
    <n v="5.2661500417671564E-4"/>
    <x v="3"/>
    <s v="July"/>
  </r>
  <r>
    <x v="186"/>
    <n v="44889750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  <n v="-2.959995996359932E-2"/>
    <n v="-7.2600029804224087E-2"/>
    <n v="-8.649984244917619E-2"/>
    <n v="-2.0050071641442013E-4"/>
    <n v="-2.1854022594668988E-2"/>
    <x v="4"/>
    <s v="July"/>
  </r>
  <r>
    <x v="187"/>
    <n v="43543058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  <n v="2.0999964230808132E-3"/>
    <n v="6.4862016868616479E-8"/>
    <n v="-2.4048922508956849E-7"/>
    <n v="-3.8999554634522982E-2"/>
    <n v="-1.5184808449001941E-3"/>
    <x v="5"/>
    <s v="July"/>
  </r>
  <r>
    <x v="188"/>
    <n v="21282993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  <n v="3.7499968072181894E-2"/>
    <n v="4.0599934150329309E-2"/>
    <n v="7.9199961917104988E-2"/>
    <n v="7.1999866914183253E-2"/>
    <n v="2.2865600633122936E-2"/>
    <x v="6"/>
    <s v="July"/>
  </r>
  <r>
    <x v="189"/>
    <n v="22803207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  <n v="3.9389826400615391E-9"/>
    <n v="1.2000063381895076E-2"/>
    <n v="-2.1899678459977423E-2"/>
    <n v="-1.6400506272254423E-2"/>
    <n v="-1.0944393574917194E-3"/>
    <x v="0"/>
    <s v="July"/>
  </r>
  <r>
    <x v="190"/>
    <n v="22803207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  <n v="7.4999976976922456E-3"/>
    <n v="1.5999901088630031E-2"/>
    <n v="2.190010053551239E-2"/>
    <n v="8.2005791906365477E-3"/>
    <n v="6.8030781810646257E-3"/>
    <x v="1"/>
    <s v="July"/>
  </r>
  <r>
    <x v="191"/>
    <n v="21500167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  <n v="-7.4999810400137312E-3"/>
    <n v="-8.0000021167447866E-3"/>
    <n v="-1.4600136801972696E-2"/>
    <n v="8.1995623864523637E-3"/>
    <n v="-3.7864409210259589E-3"/>
    <x v="2"/>
    <s v="July"/>
  </r>
  <r>
    <x v="192"/>
    <n v="20848646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  <n v="2.0980941872750236E-8"/>
    <n v="8.0000129667825437E-3"/>
    <n v="7.2997874569696863E-3"/>
    <n v="2.4600536095537251E-2"/>
    <n v="3.7418527905534807E-3"/>
    <x v="3"/>
    <s v="July"/>
  </r>
  <r>
    <x v="193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  <n v="-2.7000002731345674E-2"/>
    <n v="-6.1799920919408224E-2"/>
    <n v="-5.8300037984620467E-2"/>
    <n v="-6.5400101368410568E-2"/>
    <n v="-2.340226198884994E-2"/>
    <x v="4"/>
    <s v="July"/>
  </r>
  <r>
    <x v="194"/>
    <n v="43094160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  <n v="-6.3000044553600809E-3"/>
    <n v="-1.8969724568940194E-8"/>
    <n v="6.8000000351998713E-3"/>
    <n v="-1.6870824581793897E-7"/>
    <n v="-8.1166264756060008E-4"/>
    <x v="5"/>
    <s v="July"/>
  </r>
  <r>
    <x v="195"/>
    <n v="21500167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  <n v="4.5799982136028039E-2"/>
    <n v="4.9799997133767371E-2"/>
    <n v="1.4999917653177874E-2"/>
    <n v="1.6200350106915229E-2"/>
    <n v="1.8599202672329243E-2"/>
    <x v="6"/>
    <s v="July"/>
  </r>
  <r>
    <x v="196"/>
    <n v="20631473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  <n v="-0.15999999500615902"/>
    <n v="-4.0000669777445208E-3"/>
    <n v="1.45997861374626E-2"/>
    <n v="2.4600318175434954E-2"/>
    <n v="-3.6220563251885246E-2"/>
    <x v="0"/>
    <s v="July"/>
  </r>
  <r>
    <x v="197"/>
    <n v="21500167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  <n v="0.14499997198308201"/>
    <n v="-3.9998364949353493E-3"/>
    <n v="2.1900337066433462E-2"/>
    <n v="-8.20039681984297E-3"/>
    <n v="3.5627730647375705E-2"/>
    <x v="1"/>
    <s v="July"/>
  </r>
  <r>
    <x v="198"/>
    <n v="22151687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  <n v="1.5000014568970016E-2"/>
    <n v="-8.0000940860059933E-3"/>
    <n v="1.4600220286340448E-2"/>
    <n v="2.4599790931264187E-2"/>
    <n v="5.456151131069148E-3"/>
    <x v="2"/>
    <s v="July"/>
  </r>
  <r>
    <x v="199"/>
    <n v="22586034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  <n v="-9.2022854336626381E-9"/>
    <n v="3.2000018351149129E-2"/>
    <n v="-3.6500358316569281E-2"/>
    <n v="-1.6399862854745262E-2"/>
    <n v="7.7691455595858827E-4"/>
    <x v="3"/>
    <s v="July"/>
  </r>
  <r>
    <x v="200"/>
    <n v="44440853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  <n v="-4.9999965734112001E-2"/>
    <n v="-5.9000060342079774E-2"/>
    <n v="-8.3999607862706105E-2"/>
    <n v="-3.300018429119711E-2"/>
    <n v="-2.7130284202333391E-2"/>
    <x v="4"/>
    <s v="July"/>
  </r>
  <r>
    <x v="201"/>
    <n v="4264526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  <n v="4.1999950791128948E-3"/>
    <n v="-3.3999995283012674E-2"/>
    <n v="6.7997573481660689E-3"/>
    <n v="7.4031902941307237E-8"/>
    <n v="-2.6235999974289007E-3"/>
    <x v="5"/>
    <s v="July"/>
  </r>
  <r>
    <x v="202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  <n v="3.3299992381127352E-2"/>
    <n v="7.6999995440800773E-2"/>
    <n v="7.7200266930684158E-2"/>
    <n v="2.4799870952814329E-2"/>
    <n v="2.3568446049767169E-2"/>
    <x v="6"/>
    <s v="July"/>
  </r>
  <r>
    <x v="203"/>
    <n v="21282993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  <n v="-1.0000023885672255E-2"/>
    <n v="-3.9999564839172663E-3"/>
    <n v="2.1899892874538973E-2"/>
    <n v="-4.9200183457668301E-2"/>
    <n v="-4.7661185322824262E-3"/>
    <x v="0"/>
    <s v="July"/>
  </r>
  <r>
    <x v="204"/>
    <n v="21934513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  <n v="1.7500047784865247E-2"/>
    <n v="-3.9999669160717954E-3"/>
    <n v="-5.1100435082212181E-2"/>
    <n v="6.5600758601679243E-2"/>
    <n v="4.0780090870202942E-3"/>
    <x v="1"/>
    <s v="July"/>
  </r>
  <r>
    <x v="205"/>
    <n v="20631473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  <n v="7.4999594546688586E-3"/>
    <n v="-5.9039914734881904E-8"/>
    <n v="4.3800194598126563E-2"/>
    <n v="-2.4600155378343813E-2"/>
    <n v="3.6619548344425656E-3"/>
    <x v="2"/>
    <s v="July"/>
  </r>
  <r>
    <x v="206"/>
    <n v="2106582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  <n v="-9.9999939975099483E-3"/>
    <n v="-3.999974726549671E-3"/>
    <n v="1.4599894142556802E-2"/>
    <n v="-2.4599940199644177E-2"/>
    <n v="-3.666939442650681E-3"/>
    <x v="3"/>
    <s v="July"/>
  </r>
  <r>
    <x v="207"/>
    <n v="44889750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  <n v="-3.8299983915915936E-2"/>
    <n v="-5.820003455662226E-2"/>
    <n v="-7.9199709486204251E-2"/>
    <n v="-7.6004716644516579E-3"/>
    <n v="-2.1317099936228656E-2"/>
    <x v="4"/>
    <s v="July"/>
  </r>
  <r>
    <x v="208"/>
    <n v="43543058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  <n v="-1.2600001292972923E-2"/>
    <n v="2.0399992162902725E-2"/>
    <n v="-2.0400091089652794E-2"/>
    <n v="3.1200486948972039E-2"/>
    <n v="2.9536168723145323E-4"/>
    <x v="5"/>
    <s v="July"/>
  </r>
  <r>
    <x v="209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  <n v="5.5900011201254957E-2"/>
    <n v="4.980003860464588E-2"/>
    <n v="4.119987177919926E-2"/>
    <n v="1.7399813094276517E-2"/>
    <n v="2.2234177105696189E-2"/>
    <x v="6"/>
    <s v="July"/>
  </r>
  <r>
    <x v="210"/>
    <n v="20848646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  <n v="-7.5000238660946072E-3"/>
    <n v="-7.9999853629523776E-3"/>
    <n v="-7.2999220035392387E-3"/>
    <n v="1.639983144781576E-2"/>
    <n v="-2.4145212062053126E-3"/>
    <x v="0"/>
    <s v="July"/>
  </r>
  <r>
    <x v="211"/>
    <n v="22368860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  <n v="2.3982372754360881E-8"/>
    <n v="3.9999964534052079E-3"/>
    <n v="-8.9692013371944768E-8"/>
    <n v="8.1997626882118757E-3"/>
    <n v="1.15438089533558E-3"/>
    <x v="1"/>
    <s v="July"/>
  </r>
  <r>
    <x v="212"/>
    <n v="22151687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  <n v="7.4999818298263077E-3"/>
    <n v="1.2000012412212491E-2"/>
    <n v="5.8399905711036149E-2"/>
    <n v="2.2741799787784345E-7"/>
    <n v="8.9011185470199983E-3"/>
    <x v="2"/>
    <s v="August"/>
  </r>
  <r>
    <x v="213"/>
    <n v="22803207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  <n v="-2.5000162548087235E-3"/>
    <n v="-1.9999986689511862E-2"/>
    <n v="-5.1099759248025012E-2"/>
    <n v="-2.4600334415180392E-2"/>
    <n v="-1.0020769967987578E-2"/>
    <x v="3"/>
    <s v="August"/>
  </r>
  <r>
    <x v="214"/>
    <n v="4533864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  <n v="-5.5499971662539199E-2"/>
    <n v="-3.7800002014588829E-2"/>
    <n v="6.3999153144139731E-3"/>
    <n v="-4.0799688866217321E-2"/>
    <n v="-1.8684198483680234E-2"/>
    <x v="4"/>
    <s v="August"/>
  </r>
  <r>
    <x v="215"/>
    <n v="43991955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  <n v="6.2999983815671956E-3"/>
    <n v="-2.7200077316545279E-2"/>
    <n v="2.786861774684013E-7"/>
    <n v="1.5600007623828405E-2"/>
    <n v="-1.1748595184673805E-3"/>
    <x v="5"/>
    <s v="August"/>
  </r>
  <r>
    <x v="216"/>
    <n v="22368860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  <n v="4.4200007705954419E-2"/>
    <n v="7.3000053608433479E-2"/>
    <n v="-6.4003287680499676E-3"/>
    <n v="-3.2199835408039501E-2"/>
    <n v="1.5911888852017698E-2"/>
    <x v="6"/>
    <s v="August"/>
  </r>
  <r>
    <x v="217"/>
    <n v="22586034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  <n v="-1.0000007084023682E-2"/>
    <n v="-3.999977916873787E-3"/>
    <n v="2.1899811291415383E-2"/>
    <n v="1.6399899081650293E-2"/>
    <n v="3.4115355268711511E-5"/>
    <x v="0"/>
    <s v="August"/>
  </r>
  <r>
    <x v="218"/>
    <n v="22586034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  <n v="-2.4999962366124284E-3"/>
    <n v="3.9999157063309587E-3"/>
    <n v="-2.1899849019680229E-2"/>
    <n v="-1.6451009920981363E-7"/>
    <n v="-1.6555363371896156E-3"/>
    <x v="1"/>
    <s v="August"/>
  </r>
  <r>
    <x v="219"/>
    <n v="20848646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  <n v="1.4999997804690357E-2"/>
    <n v="1.5999974029547781E-2"/>
    <n v="3.1243940878944443E-7"/>
    <n v="1.6399708685903791E-2"/>
    <n v="6.7586404347484419E-3"/>
    <x v="2"/>
    <s v="August"/>
  </r>
  <r>
    <x v="220"/>
    <n v="22586034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  <n v="-5.0000128582406989E-3"/>
    <n v="-3.1999947606632273E-2"/>
    <n v="3.6499742168973781E-2"/>
    <n v="3.280042829514096E-2"/>
    <n v="-6.1648196637811847E-4"/>
    <x v="3"/>
    <s v="August"/>
  </r>
  <r>
    <x v="221"/>
    <n v="46685340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  <n v="-4.5899993278293749E-2"/>
    <n v="-2.6399912657567859E-2"/>
    <n v="-3.6899845052109304E-2"/>
    <n v="-3.3400093385417384E-2"/>
    <n v="-1.8065092494888399E-2"/>
    <x v="4"/>
    <s v="August"/>
  </r>
  <r>
    <x v="222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  <n v="1.8900009890794461E-2"/>
    <n v="-2.7200105528470464E-2"/>
    <n v="-0.37400004703701378"/>
    <n v="-7.0200010904965859E-2"/>
    <n v="-2.3094914565803957E-2"/>
    <x v="5"/>
    <s v="August"/>
  </r>
  <r>
    <x v="223"/>
    <n v="20631473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  <n v="2.9499989644276581E-2"/>
    <n v="7.3600040232757236E-2"/>
    <n v="0.37439990472393553"/>
    <n v="0.12000050053279765"/>
    <n v="4.2931766730209917E-2"/>
    <x v="6"/>
    <s v="August"/>
  </r>
  <r>
    <x v="224"/>
    <n v="20848646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  <n v="4.9999771031448981E-3"/>
    <n v="1.6000026737498951E-2"/>
    <n v="1.5755531479477725E-7"/>
    <n v="-4.3473927668902235E-7"/>
    <n v="3.6685847193890994E-3"/>
    <x v="0"/>
    <s v="August"/>
  </r>
  <r>
    <x v="225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  <n v="-1.249997583314702E-2"/>
    <n v="-2.4000042004857502E-2"/>
    <n v="2.1899981696846149E-2"/>
    <n v="2.5074778975398004E-7"/>
    <n v="-4.8568864874441939E-3"/>
    <x v="1"/>
    <s v="August"/>
  </r>
  <r>
    <x v="226"/>
    <n v="21934513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  <n v="1.7499993523115071E-2"/>
    <n v="-1.8901340104182651E-8"/>
    <n v="1.4121340141670657E-7"/>
    <n v="-5.7400650589033431E-2"/>
    <n v="4.061383605279828E-5"/>
    <x v="2"/>
    <s v="August"/>
  </r>
  <r>
    <x v="227"/>
    <n v="21282993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  <n v="-2.5000154483499903E-3"/>
    <n v="2.4000087541964421E-2"/>
    <n v="-2.9200024982290684E-2"/>
    <n v="-8.1996214565203118E-3"/>
    <n v="-1.0274653143166335E-4"/>
    <x v="3"/>
    <s v="August"/>
  </r>
  <r>
    <x v="228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  <n v="-4.1199968126993808E-2"/>
    <n v="-7.9400007408039819E-2"/>
    <n v="9.9829244289306729E-5"/>
    <n v="-7.5998253258361403E-3"/>
    <n v="-1.9305615633342203E-2"/>
    <x v="4"/>
    <s v="August"/>
  </r>
  <r>
    <x v="229"/>
    <n v="4533864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  <n v="-6.3000008648590178E-3"/>
    <n v="-6.800013155201956E-3"/>
    <n v="-4.7599991870236114E-2"/>
    <n v="-7.800199529522267E-3"/>
    <n v="-4.8851209569989867E-3"/>
    <x v="5"/>
    <s v="August"/>
  </r>
  <r>
    <x v="230"/>
    <n v="2106582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  <n v="2.7499989896933474E-2"/>
    <n v="7.8199834872859808E-2"/>
    <n v="0.10590002318440295"/>
    <n v="2.3599952174528482E-2"/>
    <n v="2.3651826415504423E-2"/>
    <x v="6"/>
    <s v="August"/>
  </r>
  <r>
    <x v="231"/>
    <n v="21934513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  <n v="2.4999981664022841E-2"/>
    <n v="-7.9999331134774088E-3"/>
    <n v="-7.2996469511243944E-3"/>
    <n v="8.1997337409088766E-3"/>
    <n v="4.9193901576562102E-3"/>
    <x v="0"/>
    <s v="August"/>
  </r>
  <r>
    <x v="232"/>
    <n v="22368860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  <n v="-1.2499969796457289E-2"/>
    <n v="3.9999504210873615E-3"/>
    <n v="-3.6500159300793533E-2"/>
    <n v="3.2800091027651357E-2"/>
    <n v="-3.0647756724743597E-3"/>
    <x v="1"/>
    <s v="August"/>
  </r>
  <r>
    <x v="233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  <n v="-1.1397563282056211E-8"/>
    <n v="-3.9998826869866999E-3"/>
    <n v="2.9199700091756875E-2"/>
    <n v="1.6400379192414549E-2"/>
    <n v="3.0773585823388183E-3"/>
    <x v="2"/>
    <s v="August"/>
  </r>
  <r>
    <x v="234"/>
    <n v="20848646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  <n v="1.0000013316153078E-2"/>
    <n v="-4.0000756915076208E-3"/>
    <n v="-2.9200024375905742E-2"/>
    <n v="-8.1997200284468219E-3"/>
    <n v="-1.3073042486987166E-3"/>
    <x v="3"/>
    <s v="August"/>
  </r>
  <r>
    <x v="235"/>
    <n v="43094160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  <n v="-4.3700020668230116E-2"/>
    <n v="-4.5799925728136792E-2"/>
    <n v="-6.209988173911174E-2"/>
    <n v="-8.0600144595781797E-2"/>
    <n v="-2.4387855756666875E-2"/>
    <x v="4"/>
    <s v="August"/>
  </r>
  <r>
    <x v="236"/>
    <n v="44440853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  <n v="-6.2999841755960739E-3"/>
    <n v="6.7999625643319628E-3"/>
    <n v="4.0800049419006168E-2"/>
    <n v="7.7998147058203626E-3"/>
    <n v="2.3753681630914042E-3"/>
    <x v="5"/>
    <s v="August"/>
  </r>
  <r>
    <x v="237"/>
    <n v="22368860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  <n v="3.2499978337483609E-2"/>
    <n v="4.3000038457405632E-2"/>
    <n v="3.5899918657383956E-2"/>
    <n v="2.3599755237686648E-2"/>
    <n v="1.6172131957142108E-2"/>
    <x v="6"/>
    <s v="August"/>
  </r>
  <r>
    <x v="238"/>
    <n v="20848646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  <n v="-2.4999773308370388E-3"/>
    <n v="-8.0000830417537583E-3"/>
    <n v="1.4600277397192385E-2"/>
    <n v="-8.2002000540837283E-3"/>
    <n v="-1.160818444607678E-3"/>
    <x v="0"/>
    <s v="August"/>
  </r>
  <r>
    <x v="239"/>
    <n v="21934513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  <n v="1.5000010352786669E-2"/>
    <n v="2.0000117766441172E-2"/>
    <n v="-4.1240518244833879E-7"/>
    <n v="4.1000254769949729E-2"/>
    <n v="9.6150949845066197E-3"/>
    <x v="1"/>
    <s v="August"/>
  </r>
  <r>
    <x v="240"/>
    <n v="21282993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  <n v="-1.0000021825170569E-2"/>
    <n v="-2.0000100648164765E-2"/>
    <n v="2.920036488847666E-2"/>
    <n v="-4.1892344260219261E-8"/>
    <n v="-3.2168520616737417E-3"/>
    <x v="2"/>
    <s v="August"/>
  </r>
  <r>
    <x v="241"/>
    <n v="21934513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  <n v="-2.5000049591031581E-3"/>
    <n v="7.9999899929534823E-3"/>
    <n v="-5.1099941299260099E-2"/>
    <n v="-4.1000082890583767E-2"/>
    <n v="-6.3754739680858472E-3"/>
    <x v="3"/>
    <s v="August"/>
  </r>
  <r>
    <x v="242"/>
    <n v="4533864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  <n v="-3.8799994830730794E-2"/>
    <n v="-4.6399934321973368E-2"/>
    <n v="-4.9000103630927661E-2"/>
    <n v="-3.0999636482197057E-2"/>
    <n v="-1.8504851809439962E-2"/>
    <x v="4"/>
    <s v="August"/>
  </r>
  <r>
    <x v="243"/>
    <n v="4264526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  <n v="1.260000410828771E-2"/>
    <n v="-8.3837408682008174E-9"/>
    <n v="1.3599982407007993E-2"/>
    <n v="-1.5600170049677509E-2"/>
    <n v="2.2533065488497123E-3"/>
    <x v="5"/>
    <s v="September"/>
  </r>
  <r>
    <x v="244"/>
    <n v="22803207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  <n v="2.6199978484717112E-2"/>
    <n v="5.8400033082298353E-2"/>
    <n v="6.4599808354508625E-2"/>
    <n v="3.8400395321546488E-2"/>
    <n v="1.9617902432348087E-2"/>
    <x v="6"/>
    <s v="September"/>
  </r>
  <r>
    <x v="245"/>
    <n v="22586034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  <n v="1.0000004686841202E-2"/>
    <n v="-3.2000107332832206E-2"/>
    <n v="-5.1099827380082896E-2"/>
    <n v="-8.2004351627962269E-3"/>
    <n v="-6.7264965849126099E-3"/>
    <x v="0"/>
    <s v="September"/>
  </r>
  <r>
    <x v="246"/>
    <n v="22368860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  <n v="-2.499974099038349E-3"/>
    <n v="2.3999975971665477E-2"/>
    <n v="1.375955774873816E-7"/>
    <n v="5.7399719160245888E-2"/>
    <n v="6.7486835638966639E-3"/>
    <x v="1"/>
    <s v="September"/>
  </r>
  <r>
    <x v="247"/>
    <n v="20631473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  <n v="4.9999701911734307E-3"/>
    <n v="4.0001157698117407E-3"/>
    <n v="5.1099653257485889E-2"/>
    <n v="-3.2799209545613772E-2"/>
    <n v="3.6690874429357312E-3"/>
    <x v="2"/>
    <s v="September"/>
  </r>
  <r>
    <x v="248"/>
    <n v="20848646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  <n v="-2.4999757071191842E-3"/>
    <n v="-1.1999974901832966E-2"/>
    <n v="-4.3799772545405347E-2"/>
    <n v="4.0998987805151321E-2"/>
    <n v="-3.0698283510742844E-3"/>
    <x v="3"/>
    <s v="September"/>
  </r>
  <r>
    <x v="249"/>
    <n v="46685340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  <n v="-5.3000001552654358E-2"/>
    <n v="-5.9399969366970895E-2"/>
    <n v="-5.4800036073097913E-2"/>
    <n v="-0.10359965490136069"/>
    <n v="-2.7039037425014879E-2"/>
    <x v="4"/>
    <s v="September"/>
  </r>
  <r>
    <x v="250"/>
    <n v="43094160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  <n v="1.4700005397840082E-2"/>
    <n v="6.7999742025427468E-3"/>
    <n v="2.719989677731971E-2"/>
    <n v="5.4600458658555673E-2"/>
    <n v="7.2520249397348274E-3"/>
    <x v="5"/>
    <s v="September"/>
  </r>
  <r>
    <x v="251"/>
    <n v="21717340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  <n v="3.3299971740759382E-2"/>
    <n v="7.6599967151746495E-2"/>
    <n v="7.8700088914925304E-2"/>
    <n v="4.0799876242838096E-2"/>
    <n v="2.5976424202990345E-2"/>
    <x v="6"/>
    <s v="September"/>
  </r>
  <r>
    <x v="252"/>
    <n v="22368860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  <n v="-2.5000013635029239E-3"/>
    <n v="-3.2000061252961454E-2"/>
    <n v="-4.3799892717461097E-2"/>
    <n v="-4.9199862613935719E-2"/>
    <n v="-1.2385022165876891E-2"/>
    <x v="0"/>
    <s v="September"/>
  </r>
  <r>
    <x v="253"/>
    <n v="2106582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  <n v="-5.0000066827062262E-3"/>
    <n v="4.0000958535125197E-3"/>
    <n v="5.1099794808079912E-2"/>
    <n v="4.0999587395826209E-2"/>
    <n v="6.1665994757274939E-3"/>
    <x v="1"/>
    <s v="September"/>
  </r>
  <r>
    <x v="254"/>
    <n v="20848646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  <n v="7.5000434921555226E-3"/>
    <n v="-1.2545255489992968E-7"/>
    <n v="-9.1467479035323151E-8"/>
    <n v="2.4600340500290696E-2"/>
    <n v="3.6605657506246919E-3"/>
    <x v="2"/>
    <s v="September"/>
  </r>
  <r>
    <x v="255"/>
    <n v="22803207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  <n v="1.4999957756764132E-2"/>
    <n v="-3.9999196728338071E-3"/>
    <n v="-6.569975799470873E-2"/>
    <n v="-8.1999417774103467E-3"/>
    <n v="-3.1585495290917462E-3"/>
    <x v="3"/>
    <s v="September"/>
  </r>
  <r>
    <x v="256"/>
    <n v="44440853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  <n v="-5.2499966197946252E-2"/>
    <n v="-0.23840003623804373"/>
    <n v="-2.0300181284950036E-2"/>
    <n v="-0.10359961458614342"/>
    <n v="-4.3985014944672607E-2"/>
    <x v="4"/>
    <s v="September"/>
  </r>
  <r>
    <x v="257"/>
    <n v="46236443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  <n v="-4.1999964129479928E-3"/>
    <n v="0.20400001875236162"/>
    <n v="2.0400042627420345E-2"/>
    <n v="5.4599380596430325E-2"/>
    <n v="2.4485409544606197E-2"/>
    <x v="5"/>
    <s v="September"/>
  </r>
  <r>
    <x v="258"/>
    <n v="20631473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  <n v="4.1699971831665572E-2"/>
    <n v="3.0400073640526604E-2"/>
    <n v="4.370015159105145E-2"/>
    <n v="7.9995563501950029E-3"/>
    <n v="1.6153614821220477E-2"/>
    <x v="6"/>
    <s v="September"/>
  </r>
  <r>
    <x v="259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  <n v="-9.999983669732454E-3"/>
    <n v="2.800002391111811E-2"/>
    <n v="-1.4600371567722203E-2"/>
    <n v="5.7400368714640271E-2"/>
    <n v="4.5759892946579603E-3"/>
    <x v="0"/>
    <s v="September"/>
  </r>
  <r>
    <x v="260"/>
    <n v="21500167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  <n v="2.4999972223065436E-2"/>
    <n v="-3.2000088854377939E-2"/>
    <n v="-2.1899872166242673E-2"/>
    <n v="-6.5599559249075901E-2"/>
    <n v="-5.2843417557554839E-3"/>
    <x v="1"/>
    <s v="September"/>
  </r>
  <r>
    <x v="261"/>
    <n v="21282993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  <n v="-2.5000000397482569E-2"/>
    <n v="2.8000123550464939E-2"/>
    <n v="4.380021129351197E-2"/>
    <n v="2.4599645850207796E-2"/>
    <n v="3.5621571867282542E-3"/>
    <x v="2"/>
    <s v="September"/>
  </r>
  <r>
    <x v="262"/>
    <n v="21282993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  <n v="2.5000243151891421E-3"/>
    <n v="-8.0001024621879635E-3"/>
    <n v="-7.3000330563398608E-3"/>
    <n v="-2.7814224035083157E-8"/>
    <n v="-1.124183990475397E-3"/>
    <x v="3"/>
    <s v="September"/>
  </r>
  <r>
    <x v="263"/>
    <n v="43991955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  <n v="-3.8399987874143643E-2"/>
    <n v="-5.6600002023268203E-2"/>
    <n v="-9.1300165692772772E-2"/>
    <n v="-7.1199830619452342E-2"/>
    <n v="-2.4552252373025572E-2"/>
    <x v="4"/>
    <s v="September"/>
  </r>
  <r>
    <x v="264"/>
    <n v="45787545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  <n v="4.1999862893826179E-3"/>
    <n v="1.3600027169999918E-2"/>
    <n v="6.8000140696809708E-2"/>
    <n v="3.8999948784374294E-2"/>
    <n v="7.8384265005352269E-3"/>
    <x v="5"/>
    <s v="September"/>
  </r>
  <r>
    <x v="265"/>
    <n v="20848646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  <n v="4.6700011104294531E-2"/>
    <n v="5.8999875717726968E-2"/>
    <n v="-2.0499998890323057E-2"/>
    <n v="1.5800233935145958E-2"/>
    <n v="1.7212016674985689E-2"/>
    <x v="6"/>
    <s v="September"/>
  </r>
  <r>
    <x v="266"/>
    <n v="21934513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  <n v="7.4999881916495426E-3"/>
    <n v="-2.399993465397221E-2"/>
    <n v="2.9200116185211344E-2"/>
    <n v="2.4599411183036102E-2"/>
    <n v="2.4647481739750871E-3"/>
    <x v="0"/>
    <s v="September"/>
  </r>
  <r>
    <x v="267"/>
    <n v="21282993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  <n v="2.4999861961555458E-3"/>
    <n v="1.6000022826139715E-2"/>
    <n v="4.379982016285644E-2"/>
    <n v="-2.4599440032129549E-2"/>
    <n v="4.9660680010726183E-3"/>
    <x v="1"/>
    <s v="September"/>
  </r>
  <r>
    <x v="268"/>
    <n v="22368860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  <n v="-1.999999345961212E-2"/>
    <n v="8.9937990055410921E-8"/>
    <n v="-2.1899945662339659E-2"/>
    <n v="8.1994213683970196E-3"/>
    <n v="-6.1633819159209596E-3"/>
    <x v="2"/>
    <s v="September"/>
  </r>
  <r>
    <x v="269"/>
    <n v="20848646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  <n v="-6.8291555466171161E-9"/>
    <n v="-2.0000009755215709E-2"/>
    <n v="7.3001070358731379E-3"/>
    <n v="-1.7725638379317843E-7"/>
    <n v="-2.3740768679561125E-3"/>
    <x v="3"/>
    <s v="September"/>
  </r>
  <r>
    <x v="270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  <n v="-3.2499981085377605E-2"/>
    <n v="-4.80000733624667E-2"/>
    <n v="-7.1900059592720167E-2"/>
    <n v="-7.0799323203329712E-2"/>
    <n v="-2.1454754558165673E-2"/>
    <x v="4"/>
    <s v="September"/>
  </r>
  <r>
    <x v="271"/>
    <n v="4264526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  <n v="-2.0999916646481376E-3"/>
    <n v="-3.4000435511625238E-3"/>
    <n v="-2.7199892235240886E-2"/>
    <n v="6.2399712337436242E-2"/>
    <n v="7.2418317625298073E-4"/>
    <x v="5"/>
    <s v="September"/>
  </r>
  <r>
    <x v="272"/>
    <n v="21717340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  <n v="3.9599974236933427E-2"/>
    <n v="6.340001243108806E-2"/>
    <n v="6.9900095396519646E-2"/>
    <n v="-7.9998904634517309E-3"/>
    <n v="2.0207503228542555E-2"/>
    <x v="6"/>
    <s v="September"/>
  </r>
  <r>
    <x v="273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  <n v="-4.9999884200762346E-3"/>
    <n v="-8.0000474066486138E-3"/>
    <n v="-1.4600232608392494E-2"/>
    <n v="-1.8102898735605777E-7"/>
    <n v="-3.3688022723145153E-3"/>
    <x v="0"/>
    <s v="October"/>
  </r>
  <r>
    <x v="274"/>
    <n v="21500167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  <n v="2.4999757922679056E-3"/>
    <n v="4.0001521993956457E-3"/>
    <n v="-7.2999498428583109E-3"/>
    <n v="-8.2000405250506336E-3"/>
    <n v="-1.6937139081102393E-5"/>
    <x v="1"/>
    <s v="October"/>
  </r>
  <r>
    <x v="275"/>
    <n v="21282993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  <n v="1.2500009785162775E-2"/>
    <n v="-8.0001325575918547E-3"/>
    <n v="3.6499891864517631E-2"/>
    <n v="4.9200334692012127E-2"/>
    <n v="8.0892663721827546E-3"/>
    <x v="2"/>
    <s v="October"/>
  </r>
  <r>
    <x v="276"/>
    <n v="2106582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  <n v="-9.9999885889718032E-3"/>
    <n v="8.0001328707307584E-3"/>
    <n v="-4.3800108006144312E-2"/>
    <n v="-4.9200101880663483E-2"/>
    <n v="-8.106329765602889E-3"/>
    <x v="3"/>
    <s v="October"/>
  </r>
  <r>
    <x v="277"/>
    <n v="46236443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  <n v="-3.9599989445874256E-2"/>
    <n v="-5.9400067056947836E-2"/>
    <n v="-2.029995761641179E-2"/>
    <n v="-3.0600027327155388E-2"/>
    <n v="-1.7862538548058644E-2"/>
    <x v="4"/>
    <s v="October"/>
  </r>
  <r>
    <x v="278"/>
    <n v="43543058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  <n v="2.1000066736530654E-3"/>
    <n v="6.800033875672018E-3"/>
    <n v="6.7999874462902898E-3"/>
    <n v="3.8999888047520526E-2"/>
    <n v="3.3708550917041363E-3"/>
    <x v="5"/>
    <s v="October"/>
  </r>
  <r>
    <x v="279"/>
    <n v="21500167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  <n v="5.2499965180653363E-2"/>
    <n v="5.2599997532224385E-2"/>
    <n v="4.9999870292043225E-2"/>
    <n v="4.9000270032120707E-2"/>
    <n v="2.5076943831686453E-2"/>
    <x v="6"/>
    <s v="October"/>
  </r>
  <r>
    <x v="280"/>
    <n v="22368860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  <n v="-1.499995434106341E-2"/>
    <n v="1.9999844565067371E-2"/>
    <n v="-2.1899698481292362E-2"/>
    <n v="-6.5600186851219267E-2"/>
    <n v="-7.2974463816695631E-3"/>
    <x v="0"/>
    <s v="October"/>
  </r>
  <r>
    <x v="281"/>
    <n v="20631473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  <n v="1.4999961183114946E-2"/>
    <n v="-1.5999913462367898E-2"/>
    <n v="5.8399986405117676E-2"/>
    <n v="6.560028180367139E-2"/>
    <n v="1.118178467202089E-2"/>
    <x v="1"/>
    <s v="October"/>
  </r>
  <r>
    <x v="282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  <n v="-1.5000003950523005E-2"/>
    <n v="-1.5999994484594549E-2"/>
    <n v="-7.2999855423661275E-2"/>
    <n v="-4.1000610127193915E-2"/>
    <n v="-1.5010079055024286E-2"/>
    <x v="2"/>
    <s v="October"/>
  </r>
  <r>
    <x v="283"/>
    <n v="21282993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  <n v="0"/>
    <n v="3.9999696252900341E-3"/>
    <n v="5.8399872839824063E-2"/>
    <n v="4.9559352122141576E-7"/>
    <n v="5.0584520701576138E-3"/>
    <x v="3"/>
    <s v="October"/>
  </r>
  <r>
    <x v="284"/>
    <n v="4533864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  <n v="-4.7999970025864314E-2"/>
    <n v="-5.8199988401570368E-2"/>
    <n v="-7.1899942985062304E-2"/>
    <n v="7.600009379003736E-3"/>
    <n v="-2.1730260440749896E-2"/>
    <x v="4"/>
    <s v="October"/>
  </r>
  <r>
    <x v="285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  <n v="1.8899986171602989E-2"/>
    <n v="-3.399881250103598E-3"/>
    <n v="-6.8003247772076003E-3"/>
    <n v="-7.8002392850987645E-3"/>
    <n v="2.2611750081686713E-3"/>
    <x v="5"/>
    <s v="October"/>
  </r>
  <r>
    <x v="286"/>
    <n v="20848646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  <n v="2.6600006965437323E-2"/>
    <n v="6.1599932346976805E-2"/>
    <n v="3.4899973556189567E-2"/>
    <n v="-1.6199405013146206E-2"/>
    <n v="1.4433194930988366E-2"/>
    <x v="6"/>
    <s v="October"/>
  </r>
  <r>
    <x v="287"/>
    <n v="21934513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  <n v="-7.4999796411025499E-3"/>
    <n v="-4.0000883668978582E-3"/>
    <n v="1.0486405221943329E-7"/>
    <n v="8.1997576763559454E-3"/>
    <n v="-1.6220974575812674E-3"/>
    <x v="0"/>
    <s v="October"/>
  </r>
  <r>
    <x v="288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  <n v="2.2499993560976594E-2"/>
    <n v="3.5999964066758816E-2"/>
    <n v="2.1900232575074119E-2"/>
    <n v="-2.0198901473644781E-7"/>
    <n v="1.2040188417878558E-2"/>
    <x v="1"/>
    <s v="October"/>
  </r>
  <r>
    <x v="289"/>
    <n v="22151687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  <n v="-5.0000093209011665E-3"/>
    <n v="-3.9999910490360391E-2"/>
    <n v="-2.9199959342934179E-2"/>
    <n v="-1.3356167516409556E-7"/>
    <n v="-9.3924595091801968E-3"/>
    <x v="2"/>
    <s v="October"/>
  </r>
  <r>
    <x v="290"/>
    <n v="20848646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  <n v="-2.6662755836515117E-8"/>
    <n v="3.1999986545518055E-2"/>
    <n v="1.4599854398527623E-2"/>
    <n v="4.9200119053368407E-2"/>
    <n v="9.4664168094749854E-3"/>
    <x v="3"/>
    <s v="October"/>
  </r>
  <r>
    <x v="291"/>
    <n v="46236443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  <n v="-5.1299974482573535E-2"/>
    <n v="-7.1999960326250667E-2"/>
    <n v="-2.1799868624811203E-2"/>
    <n v="-8.0200224381688723E-2"/>
    <n v="-2.6760309237699842E-2"/>
    <x v="4"/>
    <s v="October"/>
  </r>
  <r>
    <x v="292"/>
    <n v="43094160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  <n v="8.4000016999576654E-3"/>
    <n v="6.8000464755190171E-3"/>
    <n v="-4.0800227587759474E-2"/>
    <n v="5.4600113861079103E-2"/>
    <n v="2.6066131355124908E-3"/>
    <x v="5"/>
    <s v="October"/>
  </r>
  <r>
    <x v="293"/>
    <n v="22803207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  <n v="3.7899974906769551E-2"/>
    <n v="6.9199960228805313E-2"/>
    <n v="8.4500029447028835E-2"/>
    <n v="1.7399920918935274E-2"/>
    <n v="2.4808094340008906E-2"/>
    <x v="6"/>
    <s v="October"/>
  </r>
  <r>
    <x v="294"/>
    <n v="21717340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  <n v="3.2890110579497644E-8"/>
    <n v="-2.7999958426895233E-2"/>
    <n v="7.2996640612409402E-3"/>
    <n v="2.4600723337827479E-2"/>
    <n v="-1.9476843761493737E-3"/>
    <x v="0"/>
    <s v="October"/>
  </r>
  <r>
    <x v="295"/>
    <n v="21717340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  <n v="-5.00001381384646E-3"/>
    <n v="3.9999557205117053E-3"/>
    <n v="7.3001462442795484E-3"/>
    <n v="-1.6400589850684488E-2"/>
    <n v="-1.1961409638565346E-3"/>
    <x v="1"/>
    <s v="October"/>
  </r>
  <r>
    <x v="296"/>
    <n v="2106582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  <n v="7.4999877052022157E-3"/>
    <n v="2.80000443558171E-2"/>
    <n v="-7.3000222036425644E-3"/>
    <n v="-5.7400028391594082E-2"/>
    <n v="1.17045563865429E-3"/>
    <x v="2"/>
    <s v="October"/>
  </r>
  <r>
    <x v="297"/>
    <n v="21500167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  <n v="-4.9999893563519027E-3"/>
    <n v="-2.4000048110160987E-2"/>
    <n v="-2.9199696894825156E-2"/>
    <n v="-7.2237953285814172E-8"/>
    <n v="-6.9655029234613058E-3"/>
    <x v="3"/>
    <s v="October"/>
  </r>
  <r>
    <x v="298"/>
    <n v="43991955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  <n v="-3.5399999435455548E-2"/>
    <n v="-5.2599953099138619E-2"/>
    <n v="-6.9400085114401433E-2"/>
    <n v="-2.2799662810625398E-2"/>
    <n v="-1.9229404275848259E-2"/>
    <x v="4"/>
    <s v="October"/>
  </r>
  <r>
    <x v="299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  <n v="4.1999961508113748E-3"/>
    <n v="-6.8000170981017405E-3"/>
    <n v="4.0800080991769905E-2"/>
    <n v="-1.5600143621791185E-2"/>
    <n v="1.4764934482528261E-3"/>
    <x v="5"/>
    <s v="October"/>
  </r>
  <r>
    <x v="300"/>
    <n v="2106582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  <n v="4.1199987893969864E-2"/>
    <n v="5.1400046993077875E-2"/>
    <n v="2.1299956956771782E-2"/>
    <n v="7.1199988229350253E-2"/>
    <n v="2.0569275478727438E-2"/>
    <x v="6"/>
    <s v="October"/>
  </r>
  <r>
    <x v="301"/>
    <n v="22151687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  <n v="-1.9999999051758255E-2"/>
    <n v="-4.0001464919149354E-3"/>
    <n v="8.0691801795929052E-8"/>
    <n v="-1.247057604958357E-7"/>
    <n v="-5.0574137682885822E-3"/>
    <x v="0"/>
    <s v="October"/>
  </r>
  <r>
    <x v="302"/>
    <n v="21500167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  <n v="2.4999990954242879E-2"/>
    <n v="2.8000164366985547E-2"/>
    <n v="-7.3001328968266277E-3"/>
    <n v="2.4600074546423767E-2"/>
    <n v="1.1058980624386268E-2"/>
    <x v="1"/>
    <s v="October"/>
  </r>
  <r>
    <x v="303"/>
    <n v="20631473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  <n v="-1.99999708619156E-2"/>
    <n v="-2.8000187834629597E-2"/>
    <n v="-7.2996584199901404E-3"/>
    <n v="-4.1000482852175724E-2"/>
    <n v="-1.2118080673010567E-2"/>
    <x v="2"/>
    <s v="October"/>
  </r>
  <r>
    <x v="304"/>
    <n v="2106582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  <n v="-2.5000281611083641E-3"/>
    <n v="3.2000110614041732E-2"/>
    <n v="5.839961819028161E-2"/>
    <n v="3.453020750443514E-7"/>
    <n v="8.4305466910188989E-3"/>
    <x v="3"/>
    <s v="November"/>
  </r>
  <r>
    <x v="305"/>
    <n v="4264526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  <n v="-2.5799969869913703E-2"/>
    <n v="-8.9600009883339882E-2"/>
    <n v="-0.10590001695762652"/>
    <n v="-4.699975180234528E-2"/>
    <n v="-2.6154131235428021E-2"/>
    <x v="4"/>
    <s v="November"/>
  </r>
  <r>
    <x v="306"/>
    <n v="45787545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  <n v="-2.0999985857566017E-3"/>
    <n v="1.0199965651274845E-2"/>
    <n v="1.3600055681383894E-2"/>
    <n v="7.7999965245175717E-3"/>
    <n v="1.8243050577144634E-3"/>
    <x v="5"/>
    <s v="November"/>
  </r>
  <r>
    <x v="307"/>
    <n v="21282993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  <n v="2.7899991396400842E-2"/>
    <n v="4.340010245580167E-2"/>
    <n v="4.1200072887367045E-2"/>
    <n v="2.2799265683175696E-2"/>
    <n v="1.4316094950084172E-2"/>
    <x v="6"/>
    <s v="November"/>
  </r>
  <r>
    <x v="308"/>
    <n v="20848646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  <n v="2.0000016954069055E-2"/>
    <n v="1.9999931780125102E-2"/>
    <n v="2.1899695816224862E-2"/>
    <n v="1.6400522831941489E-2"/>
    <n v="1.0086936554607767E-2"/>
    <x v="0"/>
    <s v="November"/>
  </r>
  <r>
    <x v="309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  <n v="-2.2500032732303943E-2"/>
    <n v="-4.0000500556424678E-3"/>
    <n v="1.4033252371259408E-7"/>
    <n v="-8.1998214562409855E-3"/>
    <n v="-6.3359196384069477E-3"/>
    <x v="1"/>
    <s v="November"/>
  </r>
  <r>
    <x v="310"/>
    <n v="20848646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  <n v="1.5000025297768393E-2"/>
    <n v="-1.6000015626471575E-2"/>
    <n v="2.1900246974303261E-2"/>
    <n v="1.6400142171254184E-2"/>
    <n v="3.935284124714597E-3"/>
    <x v="2"/>
    <s v="November"/>
  </r>
  <r>
    <x v="311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  <n v="-1.0000011098646039E-2"/>
    <n v="2.8000085351748694E-2"/>
    <n v="-5.1100393492830243E-2"/>
    <n v="4.0999808024343998E-2"/>
    <n v="5.1620233040455821E-4"/>
    <x v="3"/>
    <s v="November"/>
  </r>
  <r>
    <x v="312"/>
    <n v="45787545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  <n v="-3.0399989817288309E-2"/>
    <n v="-6.1200021737639054E-2"/>
    <n v="-1.3499776920679496E-2"/>
    <n v="-4.9400055337702198E-2"/>
    <n v="-1.8330079369361624E-2"/>
    <x v="4"/>
    <s v="November"/>
  </r>
  <r>
    <x v="313"/>
    <n v="47134238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  <n v="2.0999898918863946E-3"/>
    <n v="-2.3800002536993659E-2"/>
    <n v="-1.3599975479085757E-2"/>
    <n v="-5.4600037064525098E-2"/>
    <n v="-5.6605434555931922E-3"/>
    <x v="5"/>
    <s v="November"/>
  </r>
  <r>
    <x v="314"/>
    <n v="21500167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  <n v="4.0799989330902731E-2"/>
    <n v="5.7000048796841618E-2"/>
    <n v="8.550016820576356E-2"/>
    <n v="4.6599722188187087E-2"/>
    <n v="2.3427989884322313E-2"/>
    <x v="6"/>
    <s v="November"/>
  </r>
  <r>
    <x v="315"/>
    <n v="20631473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  <n v="-1.7500013384229712E-2"/>
    <n v="3.1999933928292201E-2"/>
    <n v="1.4600064465494555E-2"/>
    <n v="1.3155642353268604E-8"/>
    <n v="1.704466205920914E-3"/>
    <x v="0"/>
    <s v="November"/>
  </r>
  <r>
    <x v="316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  <n v="2.5000001640134856E-2"/>
    <n v="-4.0000376132552917E-3"/>
    <n v="-7.3000219107056674E-3"/>
    <n v="-1.6399709831052212E-2"/>
    <n v="3.6841431011602824E-3"/>
    <x v="1"/>
    <s v="November"/>
  </r>
  <r>
    <x v="317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  <n v="-1.4999955530868442E-2"/>
    <n v="4.0000033665426593E-3"/>
    <n v="7.2999335793370035E-3"/>
    <n v="4.920022165567739E-2"/>
    <n v="1.3914000688853012E-3"/>
    <x v="2"/>
    <s v="November"/>
  </r>
  <r>
    <x v="318"/>
    <n v="21717340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  <n v="-7.5000331436386181E-3"/>
    <n v="-4.000038976457676E-3"/>
    <n v="-2.9199756092801232E-2"/>
    <n v="1.6399739274144509E-2"/>
    <n v="-3.7550363889737731E-3"/>
    <x v="3"/>
    <s v="November"/>
  </r>
  <r>
    <x v="319"/>
    <n v="47134238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  <n v="-4.0499982577203164E-2"/>
    <n v="-8.4999914793190801E-2"/>
    <n v="-7.7700282233027385E-2"/>
    <n v="-7.2399868791798494E-2"/>
    <n v="-2.8155780258540007E-2"/>
    <x v="4"/>
    <s v="November"/>
  </r>
  <r>
    <x v="320"/>
    <n v="43991955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  <n v="1.2599995304444361E-2"/>
    <n v="-0.18699997978676439"/>
    <n v="5.4399668399830237E-2"/>
    <n v="5.3277663025763644E-7"/>
    <n v="-1.6917256454808457E-2"/>
    <x v="5"/>
    <s v="November"/>
  </r>
  <r>
    <x v="321"/>
    <n v="22803207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  <n v="5.0399978173161553E-2"/>
    <n v="0.24800003593435813"/>
    <n v="5.2500108872798434E-2"/>
    <n v="5.5999716941616762E-2"/>
    <n v="4.8085332308437354E-2"/>
    <x v="6"/>
    <s v="November"/>
  </r>
  <r>
    <x v="322"/>
    <n v="21282993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  <n v="-9.999997689861595E-3"/>
    <n v="1.5999990644589457E-2"/>
    <n v="-5.109974798244854E-2"/>
    <n v="-4.92007761352099E-2"/>
    <n v="-7.7024624247534895E-3"/>
    <x v="0"/>
    <s v="November"/>
  </r>
  <r>
    <x v="323"/>
    <n v="22368860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  <n v="2.7711400951702103E-8"/>
    <n v="3.9999383867636018E-3"/>
    <n v="7.300058553909583E-3"/>
    <n v="3.2800455309524024E-2"/>
    <n v="3.561106707486543E-3"/>
    <x v="1"/>
    <s v="November"/>
  </r>
  <r>
    <x v="324"/>
    <n v="21282993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  <n v="-1.5000032644917616E-2"/>
    <n v="1.19999903925333E-2"/>
    <n v="1.4599823938712841E-2"/>
    <n v="-2.4599659059565071E-2"/>
    <n v="-2.5042534726055221E-3"/>
    <x v="2"/>
    <s v="November"/>
  </r>
  <r>
    <x v="325"/>
    <n v="22803207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  <n v="5.0000087628655487E-3"/>
    <n v="2.9266027490315594E-8"/>
    <n v="2.9200258653287126E-2"/>
    <n v="7.3799325532101778E-2"/>
    <n v="9.2326137283130424E-3"/>
    <x v="3"/>
    <s v="November"/>
  </r>
  <r>
    <x v="326"/>
    <n v="45787545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  <n v="-3.4599982636317361E-2"/>
    <n v="-7.2600019184723308E-2"/>
    <n v="-0.113700121252576"/>
    <n v="-9.6599498005791151E-2"/>
    <n v="-3.0951321947676476E-2"/>
    <x v="4"/>
    <s v="November"/>
  </r>
  <r>
    <x v="327"/>
    <n v="46236443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  <n v="2.1000125752813625E-3"/>
    <n v="-3.3999409204069631E-3"/>
    <n v="6.7997788724297736E-3"/>
    <n v="-7.8003142981643014E-3"/>
    <n v="7.3314936330712288E-6"/>
    <x v="5"/>
    <s v="November"/>
  </r>
  <r>
    <x v="328"/>
    <n v="22151687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  <n v="4.250000211599575E-2"/>
    <n v="5.9999930545685642E-2"/>
    <n v="9.9600030173160659E-2"/>
    <n v="4.7000035865238265E-2"/>
    <n v="2.598697945201818E-2"/>
    <x v="6"/>
    <s v="November"/>
  </r>
  <r>
    <x v="329"/>
    <n v="2106582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  <n v="4.9999676771726453E-3"/>
    <n v="4.00007298892463E-3"/>
    <n v="-6.5699982910433552E-2"/>
    <n v="2.4599990353185719E-2"/>
    <n v="-1.8690731919118672E-3"/>
    <x v="0"/>
    <s v="November"/>
  </r>
  <r>
    <x v="330"/>
    <n v="22803207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  <n v="4.999994128380314E-3"/>
    <n v="3.9999771414000462E-3"/>
    <n v="1.4600093139900627E-2"/>
    <n v="-4.9200010268377281E-2"/>
    <n v="-6.7290487369712354E-4"/>
    <x v="1"/>
    <s v="November"/>
  </r>
  <r>
    <x v="331"/>
    <n v="22803207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  <n v="-2.2499993093076792E-2"/>
    <n v="-2.0000046589108145E-2"/>
    <n v="7.3001925298435966E-3"/>
    <n v="7.3799684871235116E-2"/>
    <n v="-2.2655585242900289E-3"/>
    <x v="2"/>
    <s v="November"/>
  </r>
  <r>
    <x v="332"/>
    <n v="21717340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  <n v="1.4999997588058561E-2"/>
    <n v="4.0000621945619486E-3"/>
    <n v="1.4599643705432985E-2"/>
    <n v="8.2008740544138314E-3"/>
    <n v="6.0160266053805589E-3"/>
    <x v="3"/>
    <s v="November"/>
  </r>
  <r>
    <x v="333"/>
    <n v="47134238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  <n v="-3.8699982181842119E-2"/>
    <n v="-6.5600000499162203E-2"/>
    <n v="-3.639984415642683E-2"/>
    <n v="-0.11220062067858672"/>
    <n v="-2.6160353172171601E-2"/>
    <x v="4"/>
    <s v="November"/>
  </r>
  <r>
    <x v="334"/>
    <n v="46685340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  <n v="2.1000089306303926E-3"/>
    <n v="1.6999988113656994E-2"/>
    <n v="6.7998706016596522E-3"/>
    <n v="6.2400428203579716E-2"/>
    <n v="5.9440066312058254E-3"/>
    <x v="5"/>
    <s v="December"/>
  </r>
  <r>
    <x v="335"/>
    <n v="21500167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  <n v="4.4099966530334267E-2"/>
    <n v="4.8600043678602711E-2"/>
    <n v="1.5000021830200772E-2"/>
    <n v="1.6999491387656995E-2"/>
    <n v="1.8356105867898251E-2"/>
    <x v="6"/>
    <s v="December"/>
  </r>
  <r>
    <x v="336"/>
    <n v="20848646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  <n v="-2.4999591282243716E-3"/>
    <n v="2.3999869700723986E-2"/>
    <n v="-1.4599970120676264E-2"/>
    <n v="-1.6399868486744573E-2"/>
    <n v="5.6558514153535328E-4"/>
    <x v="0"/>
    <s v="December"/>
  </r>
  <r>
    <x v="337"/>
    <n v="22368860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  <n v="-2.5000220358420977E-3"/>
    <n v="-1.9999977854641249E-2"/>
    <n v="-7.2999638077632101E-3"/>
    <n v="3.2800144822532573E-2"/>
    <n v="-1.8063343014064828E-3"/>
    <x v="1"/>
    <s v="December"/>
  </r>
  <r>
    <x v="338"/>
    <n v="22586034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  <n v="-1.331048449237926E-8"/>
    <n v="1.9999971220521939E-2"/>
    <n v="4.3800225413687333E-2"/>
    <n v="-4.9200160792585268E-2"/>
    <n v="3.0934548610553961E-3"/>
    <x v="2"/>
    <s v="December"/>
  </r>
  <r>
    <x v="339"/>
    <n v="2106582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  <n v="-1.4999983186854998E-2"/>
    <n v="-4.0486210051149385E-8"/>
    <n v="7.3000522725563677E-3"/>
    <n v="4.9199800332666244E-2"/>
    <n v="6.2197141131109523E-4"/>
    <x v="3"/>
    <s v="December"/>
  </r>
  <r>
    <x v="340"/>
    <n v="43991955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  <n v="-3.4599993489528386E-2"/>
    <n v="-7.2599884373594326E-2"/>
    <n v="-5.7800284974676819E-2"/>
    <n v="-7.2399732597169031E-2"/>
    <n v="-2.5579328219211446E-2"/>
    <x v="4"/>
    <s v="December"/>
  </r>
  <r>
    <x v="341"/>
    <n v="43991955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  <n v="2.0999976018342414E-3"/>
    <n v="-1.0199952031106185E-2"/>
    <n v="-6.8000297137801313E-3"/>
    <n v="7.800315058346885E-3"/>
    <n v="-7.4981891575402748E-4"/>
    <x v="5"/>
    <s v="December"/>
  </r>
  <r>
    <x v="342"/>
    <n v="22586034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  <n v="3.4999997891487056E-2"/>
    <n v="7.4799839400471746E-2"/>
    <n v="2.0800369481778214E-2"/>
    <n v="7.1993815967805741E-3"/>
    <n v="1.8031724601956789E-2"/>
    <x v="6"/>
    <s v="December"/>
  </r>
  <r>
    <x v="343"/>
    <n v="21500167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  <n v="-2.5000085285562801E-3"/>
    <n v="-3.9998817787705865E-3"/>
    <n v="2.1899607736951987E-2"/>
    <n v="2.4600415051695523E-2"/>
    <n v="2.332912062474754E-3"/>
    <x v="0"/>
    <s v="December"/>
  </r>
  <r>
    <x v="344"/>
    <n v="22586034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  <n v="1.2291943879416678E-8"/>
    <n v="-8.8352966887139672E-8"/>
    <n v="-1.4600027726810128E-2"/>
    <n v="-1.6399652696697631E-2"/>
    <n v="-2.2988644735974853E-3"/>
    <x v="1"/>
    <s v="December"/>
  </r>
  <r>
    <x v="345"/>
    <n v="21934513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  <n v="1.5000006402361626E-2"/>
    <n v="-4.0000225988079952E-3"/>
    <n v="3.6500389195410765E-2"/>
    <n v="2.4599305950183115E-2"/>
    <n v="7.7099603806460165E-3"/>
    <x v="2"/>
    <s v="December"/>
  </r>
  <r>
    <x v="346"/>
    <n v="22803207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  <n v="2.4999684851954029E-3"/>
    <n v="-1.5999836770967224E-2"/>
    <n v="-1.4600454714538968E-2"/>
    <n v="-3.2799501477763449E-2"/>
    <n v="-5.5152415389924728E-3"/>
    <x v="3"/>
    <s v="December"/>
  </r>
  <r>
    <x v="347"/>
    <n v="45787545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  <n v="-5.8399965612625782E-2"/>
    <n v="-3.3800054501076426E-2"/>
    <n v="-4.3199748458683129E-2"/>
    <n v="1.6199625006369733E-2"/>
    <n v="-1.8418155960799439E-2"/>
    <x v="4"/>
    <s v="December"/>
  </r>
  <r>
    <x v="348"/>
    <n v="43094160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  <n v="-1.3650000241227644E-8"/>
    <n v="-2.7200034539380413E-2"/>
    <n v="-4.079994783796681E-2"/>
    <n v="-3.8999870817107207E-2"/>
    <n v="-6.8006635319714098E-3"/>
    <x v="5"/>
    <s v="December"/>
  </r>
  <r>
    <x v="349"/>
    <n v="21282993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  <n v="5.3400005120517624E-2"/>
    <n v="8.4999974584848759E-2"/>
    <n v="6.9399787456556505E-2"/>
    <n v="7.2000285783580864E-2"/>
    <n v="3.0098594225334459E-2"/>
    <x v="6"/>
    <s v="December"/>
  </r>
  <r>
    <x v="350"/>
    <n v="2106582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  <n v="-1.2500006512629142E-2"/>
    <n v="-1.2000015972842615E-2"/>
    <n v="-2.1899758679508663E-2"/>
    <n v="-4.9200508662147979E-2"/>
    <n v="-9.8284443264032781E-3"/>
    <x v="0"/>
    <s v="December"/>
  </r>
  <r>
    <x v="351"/>
    <n v="22368860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  <n v="-7.9731609925470792E-9"/>
    <n v="-7.9998587152605438E-3"/>
    <n v="6.5699623093058546E-2"/>
    <n v="1.64003655086008E-2"/>
    <n v="4.9786697197998289E-3"/>
    <x v="1"/>
    <s v="December"/>
  </r>
  <r>
    <x v="352"/>
    <n v="2106582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  <n v="5.0000032261347804E-3"/>
    <n v="7.9999982421512517E-3"/>
    <n v="-2.9199966301123759E-2"/>
    <n v="-3.7657276275027129E-7"/>
    <n v="9.1723932096943184E-5"/>
    <x v="2"/>
    <s v="December"/>
  </r>
  <r>
    <x v="353"/>
    <n v="22151687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  <n v="-1.0000008545810707E-2"/>
    <n v="-3.99999267244322E-3"/>
    <n v="-3.6499892160595238E-2"/>
    <n v="5.7400056126106547E-2"/>
    <n v="-1.9050611808885329E-3"/>
    <x v="3"/>
    <s v="December"/>
  </r>
  <r>
    <x v="354"/>
    <n v="46236443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  <n v="-3.5899989748062522E-2"/>
    <n v="-6.5600061874825699E-2"/>
    <n v="-4.7499787374498115E-2"/>
    <n v="-9.6600058424687996E-2"/>
    <n v="-2.3097016613120941E-2"/>
    <x v="4"/>
    <s v="December"/>
  </r>
  <r>
    <x v="355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  <n v="1.0500011858611102E-2"/>
    <n v="3.059994213317796E-2"/>
    <n v="-9.3184263083578855E-8"/>
    <n v="3.1200526093973169E-2"/>
    <n v="6.4234249494860424E-3"/>
    <x v="5"/>
    <s v="December"/>
  </r>
  <r>
    <x v="356"/>
    <n v="21500167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  <n v="2.5399976983165984E-2"/>
    <n v="2.300011697689075E-2"/>
    <n v="9.1299747518001406E-2"/>
    <n v="4.0799949292513737E-2"/>
    <n v="1.6738437412846544E-2"/>
    <x v="6"/>
    <s v="December"/>
  </r>
  <r>
    <x v="357"/>
    <n v="21282993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  <n v="1.250001906724596E-2"/>
    <n v="1.5999925657103342E-2"/>
    <n v="7.3002279869816E-3"/>
    <n v="-4.9146047131909398E-7"/>
    <n v="6.0003708759401655E-3"/>
    <x v="0"/>
    <s v="December"/>
  </r>
  <r>
    <x v="358"/>
    <n v="20631473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  <n v="4.9999819376416177E-3"/>
    <n v="1.5999982069139329E-2"/>
    <n v="-1.4599789225184123E-2"/>
    <n v="-4.0999753434897701E-2"/>
    <n v="-6.5328324483136108E-4"/>
    <x v="1"/>
    <s v="December"/>
  </r>
  <r>
    <x v="359"/>
    <n v="20631473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  <n v="-2.4999669194729623E-3"/>
    <n v="2.5541840031895191E-8"/>
    <n v="3.6499462017874795E-2"/>
    <n v="-8.1998239416000152E-3"/>
    <n v="1.7682692845052833E-3"/>
    <x v="2"/>
    <s v="December"/>
  </r>
  <r>
    <x v="360"/>
    <n v="22368860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  <n v="-9.9774512540840021E-9"/>
    <n v="4.0000328976648181E-3"/>
    <n v="-7.2999592277591119E-2"/>
    <n v="1.6399900122606503E-2"/>
    <n v="-4.2320735670083043E-3"/>
    <x v="3"/>
    <s v="December"/>
  </r>
  <r>
    <x v="361"/>
    <n v="4533864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  <n v="-4.2499995058748241E-2"/>
    <n v="-7.2600026035358978E-2"/>
    <n v="-2.030025085096443E-2"/>
    <n v="-1.9968535252901098E-4"/>
    <n v="-1.9535659359158693E-2"/>
    <x v="4"/>
    <s v="December"/>
  </r>
  <r>
    <x v="362"/>
    <n v="43543058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  <n v="-8.4000095530340768E-3"/>
    <n v="1.3600029175664052E-2"/>
    <n v="1.8366187148899371E-7"/>
    <n v="-4.6800649855727516E-2"/>
    <n v="-2.3447597702789327E-3"/>
    <x v="5"/>
    <s v="December"/>
  </r>
  <r>
    <x v="363"/>
    <n v="22151687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  <n v="3.8399971591439097E-2"/>
    <n v="2.6999969862097517E-2"/>
    <n v="2.0299767995288986E-2"/>
    <n v="7.1600262100612322E-2"/>
    <n v="1.6274659486370982E-2"/>
    <x v="6"/>
    <s v="December"/>
  </r>
  <r>
    <x v="364"/>
    <n v="21934513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  <n v="2.5000213760171253E-3"/>
    <n v="1.2000002269069943E-2"/>
    <n v="1.4600127747536384E-2"/>
    <n v="3.2800399442610706E-2"/>
    <n v="5.6143302695284419E-3"/>
    <x v="0"/>
    <s v="December"/>
  </r>
  <r>
    <x v="365"/>
    <n v="21717340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  <n v="4.9999884200762346E-3"/>
    <n v="-1.6000084594022412E-2"/>
    <n v="3.6500306901391721E-2"/>
    <n v="-1.6400164013517959E-2"/>
    <n v="6.0001953730137031E-4"/>
    <x v="1"/>
    <s v="Janu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1">
  <location ref="A3:C9" firstHeaderRow="1" firstDataRow="1" firstDataCol="2"/>
  <pivotFields count="1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5"/>
        <item x="0"/>
        <item x="1"/>
        <item x="2"/>
        <item x="3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9"/>
  </rowFields>
  <rowItems count="6">
    <i>
      <x/>
      <x/>
    </i>
    <i r="1">
      <x v="1"/>
    </i>
    <i>
      <x v="1"/>
      <x/>
    </i>
    <i r="1">
      <x v="1"/>
    </i>
    <i r="1">
      <x v="2"/>
    </i>
    <i r="1">
      <x v="3"/>
    </i>
  </rowItems>
  <colItems count="1">
    <i/>
  </colItems>
  <dataFields count="1">
    <dataField name="Count of Source of traffic change as compared to same day last week" fld="9" subtotal="count" baseField="0" baseItem="0"/>
  </dataFields>
  <formats count="2">
    <format dxfId="13">
      <pivotArea field="9" type="button" dataOnly="0" labelOnly="1" outline="0" axis="axisRow" fieldPosition="1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Week">
  <location ref="A43:E44" firstHeaderRow="0" firstDataRow="1" firstDataCol="0"/>
  <pivotFields count="2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9" showAll="0" defaultSubtotal="0"/>
    <pivotField showAll="0" defaultSubtotal="0"/>
    <pivotField showAll="0" defaultSubtotal="0"/>
    <pivotField showAll="0" defaultSubtotal="0"/>
    <pivotField numFmtId="9" showAll="0" defaultSubtotal="0"/>
    <pivotField numFmtId="9" showAll="0" defaultSubtotal="0"/>
    <pivotField numFmtId="9" showAll="0" defaultSubtotal="0"/>
    <pivotField numFmtId="9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7">
        <item x="6"/>
        <item x="0"/>
        <item x="1"/>
        <item x="2"/>
        <item x="3"/>
        <item x="4"/>
        <item x="5"/>
      </items>
    </pivotField>
    <pivotField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_Average" fld="1" subtotal="average" baseField="0" baseItem="1"/>
    <dataField name="M_Average" fld="2" subtotal="average" baseField="0" baseItem="1"/>
    <dataField name="C_Average" fld="3" subtotal="average" baseField="0" baseItem="2"/>
    <dataField name="P_Average" fld="4" subtotal="average" baseField="0" baseItem="2"/>
    <dataField name="O_Average" fld="5" subtotal="average" baseField="0" baseItem="3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Week">
  <location ref="A32:F40" firstHeaderRow="0" firstDataRow="1" firstDataCol="1"/>
  <pivotFields count="2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9" showAll="0" defaultSubtotal="0"/>
    <pivotField showAll="0" defaultSubtotal="0"/>
    <pivotField showAll="0" defaultSubtotal="0"/>
    <pivotField showAll="0" defaultSubtotal="0"/>
    <pivotField numFmtId="9" showAll="0" defaultSubtotal="0"/>
    <pivotField numFmtId="9" showAll="0" defaultSubtotal="0"/>
    <pivotField numFmtId="9" showAll="0" defaultSubtotal="0"/>
    <pivotField numFmtId="9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7">
        <item x="6"/>
        <item x="0"/>
        <item x="1"/>
        <item x="2"/>
        <item x="3"/>
        <item x="4"/>
        <item x="5"/>
      </items>
    </pivotField>
    <pivotField showAll="0" defaultSubtotal="0"/>
  </pivotFields>
  <rowFields count="1">
    <field x="1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Listing" fld="1" baseField="0" baseItem="0"/>
    <dataField name=" Menu" fld="2" baseField="0" baseItem="0"/>
    <dataField name=" Carts" fld="3" baseField="0" baseItem="0"/>
    <dataField name=" Payments" fld="4" baseField="0" baseItem="0"/>
    <dataField name=" Orders" fld="5" baseField="0" baseItem="0"/>
  </dataFields>
  <formats count="1">
    <format dxfId="15">
      <pivotArea collapsedLevelsAreSubtotals="1" fieldPosition="0">
        <references count="2">
          <reference field="4294967294" count="1" selected="0">
            <x v="4"/>
          </reference>
          <reference field="1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Month">
  <location ref="A14:F19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6"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1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dataField="1" showAll="0">
      <items count="128">
        <item x="102"/>
        <item x="94"/>
        <item x="25"/>
        <item x="9"/>
        <item x="21"/>
        <item x="10"/>
        <item x="111"/>
        <item x="44"/>
        <item x="14"/>
        <item x="48"/>
        <item x="58"/>
        <item x="0"/>
        <item x="81"/>
        <item x="55"/>
        <item x="100"/>
        <item x="54"/>
        <item x="33"/>
        <item x="2"/>
        <item x="39"/>
        <item x="112"/>
        <item x="88"/>
        <item x="78"/>
        <item x="53"/>
        <item x="24"/>
        <item x="36"/>
        <item x="27"/>
        <item x="74"/>
        <item x="7"/>
        <item x="99"/>
        <item x="31"/>
        <item x="60"/>
        <item x="13"/>
        <item x="97"/>
        <item x="71"/>
        <item x="6"/>
        <item x="84"/>
        <item x="67"/>
        <item x="43"/>
        <item x="1"/>
        <item x="62"/>
        <item x="125"/>
        <item x="73"/>
        <item x="49"/>
        <item x="32"/>
        <item x="38"/>
        <item x="15"/>
        <item x="77"/>
        <item x="26"/>
        <item x="75"/>
        <item x="117"/>
        <item x="101"/>
        <item x="42"/>
        <item x="104"/>
        <item x="98"/>
        <item x="96"/>
        <item x="16"/>
        <item x="120"/>
        <item x="3"/>
        <item x="109"/>
        <item x="45"/>
        <item x="61"/>
        <item x="17"/>
        <item x="91"/>
        <item x="37"/>
        <item x="50"/>
        <item x="30"/>
        <item x="8"/>
        <item x="68"/>
        <item x="114"/>
        <item x="66"/>
        <item x="18"/>
        <item x="70"/>
        <item x="4"/>
        <item x="5"/>
        <item x="92"/>
        <item x="80"/>
        <item x="95"/>
        <item x="83"/>
        <item x="47"/>
        <item x="52"/>
        <item x="11"/>
        <item x="46"/>
        <item x="28"/>
        <item x="106"/>
        <item x="103"/>
        <item x="72"/>
        <item x="90"/>
        <item x="34"/>
        <item x="76"/>
        <item x="93"/>
        <item x="113"/>
        <item x="118"/>
        <item x="19"/>
        <item x="59"/>
        <item x="79"/>
        <item x="122"/>
        <item x="85"/>
        <item x="86"/>
        <item x="107"/>
        <item x="121"/>
        <item x="116"/>
        <item x="64"/>
        <item x="119"/>
        <item x="115"/>
        <item x="124"/>
        <item x="110"/>
        <item x="63"/>
        <item x="105"/>
        <item x="23"/>
        <item x="108"/>
        <item x="56"/>
        <item x="29"/>
        <item x="123"/>
        <item x="20"/>
        <item x="87"/>
        <item x="51"/>
        <item x="12"/>
        <item x="40"/>
        <item x="65"/>
        <item x="41"/>
        <item x="22"/>
        <item x="69"/>
        <item x="35"/>
        <item x="82"/>
        <item x="57"/>
        <item x="126"/>
        <item x="89"/>
        <item t="default"/>
      </items>
    </pivotField>
    <pivotField dataField="1" showAll="0">
      <items count="271">
        <item x="167"/>
        <item x="48"/>
        <item x="147"/>
        <item x="9"/>
        <item x="27"/>
        <item x="85"/>
        <item x="240"/>
        <item x="200"/>
        <item x="22"/>
        <item x="102"/>
        <item x="92"/>
        <item x="227"/>
        <item x="50"/>
        <item x="262"/>
        <item x="231"/>
        <item x="128"/>
        <item x="113"/>
        <item x="202"/>
        <item x="190"/>
        <item x="210"/>
        <item x="43"/>
        <item x="198"/>
        <item x="10"/>
        <item x="62"/>
        <item x="2"/>
        <item x="33"/>
        <item x="63"/>
        <item x="237"/>
        <item x="225"/>
        <item x="23"/>
        <item x="233"/>
        <item x="161"/>
        <item x="260"/>
        <item x="158"/>
        <item x="185"/>
        <item x="269"/>
        <item x="14"/>
        <item x="64"/>
        <item x="54"/>
        <item x="78"/>
        <item x="26"/>
        <item x="191"/>
        <item x="120"/>
        <item x="204"/>
        <item x="108"/>
        <item x="181"/>
        <item x="153"/>
        <item x="116"/>
        <item x="91"/>
        <item x="215"/>
        <item x="80"/>
        <item x="6"/>
        <item x="30"/>
        <item x="236"/>
        <item x="13"/>
        <item x="195"/>
        <item x="79"/>
        <item x="213"/>
        <item x="7"/>
        <item x="214"/>
        <item x="146"/>
        <item x="244"/>
        <item x="228"/>
        <item x="0"/>
        <item x="37"/>
        <item x="148"/>
        <item x="56"/>
        <item x="141"/>
        <item x="49"/>
        <item x="257"/>
        <item x="221"/>
        <item x="263"/>
        <item x="222"/>
        <item x="173"/>
        <item x="76"/>
        <item x="70"/>
        <item x="178"/>
        <item x="40"/>
        <item x="129"/>
        <item x="164"/>
        <item x="197"/>
        <item x="238"/>
        <item x="192"/>
        <item x="131"/>
        <item x="75"/>
        <item x="171"/>
        <item x="69"/>
        <item x="35"/>
        <item x="265"/>
        <item x="130"/>
        <item x="187"/>
        <item x="182"/>
        <item x="29"/>
        <item x="125"/>
        <item x="124"/>
        <item x="109"/>
        <item x="74"/>
        <item x="242"/>
        <item x="67"/>
        <item x="134"/>
        <item x="68"/>
        <item x="194"/>
        <item x="264"/>
        <item x="232"/>
        <item x="16"/>
        <item x="117"/>
        <item x="110"/>
        <item x="189"/>
        <item x="89"/>
        <item x="249"/>
        <item x="1"/>
        <item x="115"/>
        <item x="105"/>
        <item x="203"/>
        <item x="104"/>
        <item x="155"/>
        <item x="207"/>
        <item x="219"/>
        <item x="97"/>
        <item x="172"/>
        <item x="36"/>
        <item x="186"/>
        <item x="168"/>
        <item x="101"/>
        <item x="252"/>
        <item x="139"/>
        <item x="209"/>
        <item x="259"/>
        <item x="90"/>
        <item x="44"/>
        <item x="72"/>
        <item x="81"/>
        <item x="152"/>
        <item x="162"/>
        <item x="183"/>
        <item x="151"/>
        <item x="247"/>
        <item x="145"/>
        <item x="96"/>
        <item x="41"/>
        <item x="95"/>
        <item x="84"/>
        <item x="256"/>
        <item x="55"/>
        <item x="21"/>
        <item x="77"/>
        <item x="42"/>
        <item x="258"/>
        <item x="15"/>
        <item x="137"/>
        <item x="208"/>
        <item x="142"/>
        <item x="121"/>
        <item x="57"/>
        <item x="135"/>
        <item x="99"/>
        <item x="243"/>
        <item x="241"/>
        <item x="245"/>
        <item x="156"/>
        <item x="28"/>
        <item x="3"/>
        <item x="51"/>
        <item x="199"/>
        <item x="226"/>
        <item x="103"/>
        <item x="136"/>
        <item x="176"/>
        <item x="47"/>
        <item x="266"/>
        <item x="140"/>
        <item x="61"/>
        <item x="34"/>
        <item x="8"/>
        <item x="114"/>
        <item x="157"/>
        <item x="65"/>
        <item x="163"/>
        <item x="17"/>
        <item x="73"/>
        <item x="86"/>
        <item x="253"/>
        <item x="248"/>
        <item x="58"/>
        <item x="169"/>
        <item x="138"/>
        <item x="83"/>
        <item x="18"/>
        <item x="52"/>
        <item x="4"/>
        <item x="60"/>
        <item x="170"/>
        <item x="229"/>
        <item x="217"/>
        <item x="88"/>
        <item x="212"/>
        <item x="31"/>
        <item x="149"/>
        <item x="5"/>
        <item x="239"/>
        <item x="111"/>
        <item x="205"/>
        <item x="133"/>
        <item x="123"/>
        <item x="175"/>
        <item x="11"/>
        <item x="255"/>
        <item x="218"/>
        <item x="93"/>
        <item x="154"/>
        <item x="268"/>
        <item x="143"/>
        <item x="112"/>
        <item x="150"/>
        <item x="224"/>
        <item x="160"/>
        <item x="254"/>
        <item x="211"/>
        <item x="180"/>
        <item x="119"/>
        <item x="177"/>
        <item x="53"/>
        <item x="196"/>
        <item x="174"/>
        <item x="144"/>
        <item x="220"/>
        <item x="223"/>
        <item x="159"/>
        <item x="46"/>
        <item x="166"/>
        <item x="216"/>
        <item x="235"/>
        <item x="107"/>
        <item x="261"/>
        <item x="188"/>
        <item x="38"/>
        <item x="193"/>
        <item x="19"/>
        <item x="32"/>
        <item x="230"/>
        <item x="267"/>
        <item x="71"/>
        <item x="106"/>
        <item x="12"/>
        <item x="246"/>
        <item x="250"/>
        <item x="179"/>
        <item x="122"/>
        <item x="59"/>
        <item x="45"/>
        <item x="206"/>
        <item x="201"/>
        <item x="127"/>
        <item x="39"/>
        <item x="234"/>
        <item x="118"/>
        <item x="184"/>
        <item x="82"/>
        <item x="25"/>
        <item x="87"/>
        <item x="165"/>
        <item x="94"/>
        <item x="126"/>
        <item x="251"/>
        <item x="66"/>
        <item x="100"/>
        <item x="24"/>
        <item x="132"/>
        <item x="98"/>
        <item x="20"/>
        <item t="default"/>
      </items>
    </pivotField>
    <pivotField dataField="1" showAll="0">
      <items count="328">
        <item x="184"/>
        <item x="48"/>
        <item x="161"/>
        <item x="9"/>
        <item x="28"/>
        <item x="90"/>
        <item x="288"/>
        <item x="234"/>
        <item x="203"/>
        <item x="59"/>
        <item x="23"/>
        <item x="275"/>
        <item x="278"/>
        <item x="98"/>
        <item x="2"/>
        <item x="256"/>
        <item x="43"/>
        <item x="258"/>
        <item x="109"/>
        <item x="324"/>
        <item x="259"/>
        <item x="194"/>
        <item x="63"/>
        <item x="126"/>
        <item x="315"/>
        <item x="273"/>
        <item x="318"/>
        <item x="119"/>
        <item x="10"/>
        <item x="251"/>
        <item x="6"/>
        <item x="50"/>
        <item x="13"/>
        <item x="140"/>
        <item x="236"/>
        <item x="204"/>
        <item x="218"/>
        <item x="64"/>
        <item x="67"/>
        <item x="165"/>
        <item x="227"/>
        <item x="169"/>
        <item x="280"/>
        <item x="249"/>
        <item x="245"/>
        <item x="14"/>
        <item x="76"/>
        <item x="82"/>
        <item x="248"/>
        <item x="81"/>
        <item x="35"/>
        <item x="199"/>
        <item x="281"/>
        <item x="130"/>
        <item x="62"/>
        <item x="37"/>
        <item x="272"/>
        <item x="325"/>
        <item x="224"/>
        <item x="238"/>
        <item x="97"/>
        <item x="261"/>
        <item x="232"/>
        <item x="137"/>
        <item x="0"/>
        <item x="231"/>
        <item x="54"/>
        <item x="239"/>
        <item x="122"/>
        <item x="147"/>
        <item x="314"/>
        <item x="269"/>
        <item x="110"/>
        <item x="242"/>
        <item x="298"/>
        <item x="71"/>
        <item x="296"/>
        <item x="160"/>
        <item x="200"/>
        <item x="215"/>
        <item x="24"/>
        <item x="326"/>
        <item x="30"/>
        <item x="94"/>
        <item x="134"/>
        <item x="96"/>
        <item x="221"/>
        <item x="308"/>
        <item x="111"/>
        <item x="69"/>
        <item x="211"/>
        <item x="142"/>
        <item x="178"/>
        <item x="95"/>
        <item x="16"/>
        <item x="188"/>
        <item x="27"/>
        <item x="133"/>
        <item x="49"/>
        <item x="290"/>
        <item x="284"/>
        <item x="205"/>
        <item x="292"/>
        <item x="206"/>
        <item x="103"/>
        <item x="193"/>
        <item x="116"/>
        <item x="83"/>
        <item x="187"/>
        <item x="175"/>
        <item x="121"/>
        <item x="88"/>
        <item x="31"/>
        <item x="201"/>
        <item x="283"/>
        <item x="220"/>
        <item x="225"/>
        <item x="190"/>
        <item x="262"/>
        <item x="279"/>
        <item x="250"/>
        <item x="286"/>
        <item x="217"/>
        <item x="267"/>
        <item x="266"/>
        <item x="319"/>
        <item x="143"/>
        <item x="1"/>
        <item x="159"/>
        <item x="303"/>
        <item x="189"/>
        <item x="208"/>
        <item x="196"/>
        <item x="276"/>
        <item x="237"/>
        <item x="307"/>
        <item x="40"/>
        <item x="141"/>
        <item x="172"/>
        <item x="302"/>
        <item x="154"/>
        <item x="123"/>
        <item x="7"/>
        <item x="312"/>
        <item x="299"/>
        <item x="102"/>
        <item x="89"/>
        <item x="3"/>
        <item x="313"/>
        <item x="226"/>
        <item x="144"/>
        <item x="183"/>
        <item x="213"/>
        <item x="75"/>
        <item x="68"/>
        <item x="233"/>
        <item x="158"/>
        <item x="77"/>
        <item x="162"/>
        <item x="56"/>
        <item x="29"/>
        <item x="136"/>
        <item x="167"/>
        <item x="115"/>
        <item x="207"/>
        <item x="36"/>
        <item x="214"/>
        <item x="70"/>
        <item x="321"/>
        <item x="274"/>
        <item x="87"/>
        <item x="254"/>
        <item x="253"/>
        <item x="166"/>
        <item x="80"/>
        <item x="44"/>
        <item x="260"/>
        <item x="320"/>
        <item x="174"/>
        <item x="152"/>
        <item x="155"/>
        <item x="128"/>
        <item x="179"/>
        <item x="244"/>
        <item x="57"/>
        <item x="22"/>
        <item x="291"/>
        <item x="255"/>
        <item x="17"/>
        <item x="309"/>
        <item x="15"/>
        <item x="268"/>
        <item x="34"/>
        <item x="120"/>
        <item x="129"/>
        <item x="168"/>
        <item x="55"/>
        <item x="42"/>
        <item x="185"/>
        <item x="108"/>
        <item x="114"/>
        <item x="230"/>
        <item x="295"/>
        <item x="219"/>
        <item x="84"/>
        <item x="41"/>
        <item x="212"/>
        <item x="148"/>
        <item x="297"/>
        <item x="101"/>
        <item x="65"/>
        <item x="127"/>
        <item x="173"/>
        <item x="243"/>
        <item x="285"/>
        <item x="265"/>
        <item x="105"/>
        <item x="51"/>
        <item x="195"/>
        <item x="289"/>
        <item x="293"/>
        <item x="61"/>
        <item x="149"/>
        <item x="8"/>
        <item x="186"/>
        <item x="304"/>
        <item x="47"/>
        <item x="311"/>
        <item x="135"/>
        <item x="180"/>
        <item x="20"/>
        <item x="74"/>
        <item x="153"/>
        <item x="91"/>
        <item x="58"/>
        <item x="52"/>
        <item x="150"/>
        <item x="93"/>
        <item x="247"/>
        <item x="316"/>
        <item x="240"/>
        <item x="73"/>
        <item x="117"/>
        <item x="287"/>
        <item x="86"/>
        <item x="228"/>
        <item x="192"/>
        <item x="210"/>
        <item x="53"/>
        <item x="18"/>
        <item x="5"/>
        <item x="132"/>
        <item x="171"/>
        <item x="198"/>
        <item x="118"/>
        <item x="164"/>
        <item x="264"/>
        <item x="270"/>
        <item x="32"/>
        <item x="46"/>
        <item x="4"/>
        <item x="60"/>
        <item x="125"/>
        <item x="257"/>
        <item x="306"/>
        <item x="317"/>
        <item x="216"/>
        <item x="323"/>
        <item x="156"/>
        <item x="99"/>
        <item x="163"/>
        <item x="106"/>
        <item x="11"/>
        <item x="157"/>
        <item x="229"/>
        <item x="177"/>
        <item x="246"/>
        <item x="113"/>
        <item x="131"/>
        <item x="151"/>
        <item x="271"/>
        <item x="277"/>
        <item x="191"/>
        <item x="305"/>
        <item x="282"/>
        <item x="146"/>
        <item x="222"/>
        <item x="294"/>
        <item x="252"/>
        <item x="176"/>
        <item x="39"/>
        <item x="12"/>
        <item x="322"/>
        <item x="72"/>
        <item x="223"/>
        <item x="124"/>
        <item x="310"/>
        <item x="263"/>
        <item x="197"/>
        <item x="66"/>
        <item x="182"/>
        <item x="170"/>
        <item x="38"/>
        <item x="139"/>
        <item x="92"/>
        <item x="78"/>
        <item x="79"/>
        <item x="45"/>
        <item x="300"/>
        <item x="19"/>
        <item x="85"/>
        <item x="202"/>
        <item x="33"/>
        <item x="235"/>
        <item x="112"/>
        <item x="145"/>
        <item x="107"/>
        <item x="100"/>
        <item x="209"/>
        <item x="26"/>
        <item x="25"/>
        <item x="241"/>
        <item x="181"/>
        <item x="301"/>
        <item x="138"/>
        <item x="21"/>
        <item x="104"/>
        <item t="default"/>
      </items>
    </pivotField>
    <pivotField dataField="1" showAll="0">
      <items count="350">
        <item x="191"/>
        <item x="166"/>
        <item x="48"/>
        <item x="9"/>
        <item x="91"/>
        <item x="28"/>
        <item x="246"/>
        <item x="306"/>
        <item x="75"/>
        <item x="216"/>
        <item x="59"/>
        <item x="23"/>
        <item x="291"/>
        <item x="295"/>
        <item x="334"/>
        <item x="63"/>
        <item x="275"/>
        <item x="6"/>
        <item x="142"/>
        <item x="10"/>
        <item x="276"/>
        <item x="266"/>
        <item x="271"/>
        <item x="99"/>
        <item x="2"/>
        <item x="110"/>
        <item x="50"/>
        <item x="83"/>
        <item x="231"/>
        <item x="264"/>
        <item x="121"/>
        <item x="248"/>
        <item x="296"/>
        <item x="237"/>
        <item x="198"/>
        <item x="346"/>
        <item x="290"/>
        <item x="263"/>
        <item x="71"/>
        <item x="212"/>
        <item x="43"/>
        <item x="132"/>
        <item x="242"/>
        <item x="149"/>
        <item x="286"/>
        <item x="250"/>
        <item x="278"/>
        <item x="340"/>
        <item x="13"/>
        <item x="259"/>
        <item x="308"/>
        <item x="14"/>
        <item x="205"/>
        <item x="98"/>
        <item x="210"/>
        <item x="297"/>
        <item x="115"/>
        <item x="97"/>
        <item x="124"/>
        <item x="336"/>
        <item x="255"/>
        <item x="67"/>
        <item x="211"/>
        <item x="64"/>
        <item x="289"/>
        <item x="49"/>
        <item x="128"/>
        <item x="301"/>
        <item x="337"/>
        <item x="143"/>
        <item x="69"/>
        <item x="224"/>
        <item x="169"/>
        <item x="213"/>
        <item x="24"/>
        <item x="173"/>
        <item x="77"/>
        <item x="136"/>
        <item x="272"/>
        <item x="252"/>
        <item x="328"/>
        <item x="262"/>
        <item x="217"/>
        <item x="327"/>
        <item x="300"/>
        <item x="243"/>
        <item x="201"/>
        <item x="37"/>
        <item x="151"/>
        <item x="180"/>
        <item x="164"/>
        <item x="221"/>
        <item x="62"/>
        <item x="314"/>
        <item x="251"/>
        <item x="82"/>
        <item x="95"/>
        <item x="118"/>
        <item x="230"/>
        <item x="145"/>
        <item x="1"/>
        <item x="70"/>
        <item x="269"/>
        <item x="292"/>
        <item x="170"/>
        <item x="0"/>
        <item x="144"/>
        <item x="54"/>
        <item x="30"/>
        <item x="35"/>
        <item x="112"/>
        <item x="321"/>
        <item x="160"/>
        <item x="130"/>
        <item x="29"/>
        <item x="335"/>
        <item x="347"/>
        <item x="239"/>
        <item x="183"/>
        <item x="348"/>
        <item x="16"/>
        <item x="117"/>
        <item x="44"/>
        <item x="192"/>
        <item x="197"/>
        <item x="342"/>
        <item x="316"/>
        <item x="139"/>
        <item x="165"/>
        <item x="200"/>
        <item x="103"/>
        <item x="3"/>
        <item x="40"/>
        <item x="146"/>
        <item x="176"/>
        <item x="199"/>
        <item x="204"/>
        <item x="220"/>
        <item x="190"/>
        <item x="68"/>
        <item x="17"/>
        <item x="277"/>
        <item x="330"/>
        <item x="122"/>
        <item x="343"/>
        <item x="89"/>
        <item x="285"/>
        <item x="244"/>
        <item x="157"/>
        <item x="74"/>
        <item x="233"/>
        <item x="238"/>
        <item x="156"/>
        <item x="27"/>
        <item x="135"/>
        <item x="138"/>
        <item x="320"/>
        <item x="177"/>
        <item x="265"/>
        <item x="84"/>
        <item x="7"/>
        <item x="341"/>
        <item x="96"/>
        <item x="207"/>
        <item x="31"/>
        <item x="214"/>
        <item x="172"/>
        <item x="56"/>
        <item x="279"/>
        <item x="304"/>
        <item x="171"/>
        <item x="284"/>
        <item x="333"/>
        <item x="218"/>
        <item x="123"/>
        <item x="236"/>
        <item x="90"/>
        <item x="219"/>
        <item x="322"/>
        <item x="104"/>
        <item x="324"/>
        <item x="125"/>
        <item x="258"/>
        <item x="256"/>
        <item x="309"/>
        <item x="186"/>
        <item x="315"/>
        <item x="153"/>
        <item x="179"/>
        <item x="303"/>
        <item x="34"/>
        <item x="159"/>
        <item x="283"/>
        <item x="226"/>
        <item x="184"/>
        <item x="81"/>
        <item x="245"/>
        <item x="163"/>
        <item x="78"/>
        <item x="302"/>
        <item x="249"/>
        <item x="88"/>
        <item x="317"/>
        <item x="55"/>
        <item x="313"/>
        <item x="61"/>
        <item x="187"/>
        <item x="51"/>
        <item x="131"/>
        <item x="76"/>
        <item x="268"/>
        <item x="36"/>
        <item x="329"/>
        <item x="332"/>
        <item x="85"/>
        <item x="65"/>
        <item x="15"/>
        <item x="225"/>
        <item x="150"/>
        <item x="22"/>
        <item x="227"/>
        <item x="42"/>
        <item x="270"/>
        <item x="257"/>
        <item x="41"/>
        <item x="57"/>
        <item x="102"/>
        <item x="323"/>
        <item x="106"/>
        <item x="232"/>
        <item x="154"/>
        <item x="47"/>
        <item x="129"/>
        <item x="52"/>
        <item x="158"/>
        <item x="193"/>
        <item x="293"/>
        <item x="58"/>
        <item x="307"/>
        <item x="109"/>
        <item x="116"/>
        <item x="178"/>
        <item x="282"/>
        <item x="253"/>
        <item x="137"/>
        <item x="20"/>
        <item x="111"/>
        <item x="152"/>
        <item x="119"/>
        <item x="194"/>
        <item x="240"/>
        <item x="338"/>
        <item x="94"/>
        <item x="73"/>
        <item x="185"/>
        <item x="8"/>
        <item x="206"/>
        <item x="310"/>
        <item x="120"/>
        <item x="305"/>
        <item x="134"/>
        <item x="196"/>
        <item x="127"/>
        <item x="261"/>
        <item x="92"/>
        <item x="32"/>
        <item x="167"/>
        <item x="46"/>
        <item x="223"/>
        <item x="287"/>
        <item x="260"/>
        <item x="5"/>
        <item x="4"/>
        <item x="345"/>
        <item x="107"/>
        <item x="100"/>
        <item x="18"/>
        <item x="161"/>
        <item x="288"/>
        <item x="299"/>
        <item x="228"/>
        <item x="12"/>
        <item x="311"/>
        <item x="182"/>
        <item x="326"/>
        <item x="87"/>
        <item x="53"/>
        <item x="114"/>
        <item x="273"/>
        <item x="155"/>
        <item x="312"/>
        <item x="267"/>
        <item x="294"/>
        <item x="203"/>
        <item x="235"/>
        <item x="168"/>
        <item x="234"/>
        <item x="325"/>
        <item x="339"/>
        <item x="209"/>
        <item x="126"/>
        <item x="274"/>
        <item x="11"/>
        <item x="175"/>
        <item x="60"/>
        <item x="281"/>
        <item x="141"/>
        <item x="162"/>
        <item x="241"/>
        <item x="280"/>
        <item x="202"/>
        <item x="66"/>
        <item x="148"/>
        <item x="318"/>
        <item x="195"/>
        <item x="174"/>
        <item x="113"/>
        <item x="133"/>
        <item x="86"/>
        <item x="181"/>
        <item x="25"/>
        <item x="344"/>
        <item x="45"/>
        <item x="147"/>
        <item x="208"/>
        <item x="331"/>
        <item x="26"/>
        <item x="229"/>
        <item x="39"/>
        <item x="189"/>
        <item x="72"/>
        <item x="19"/>
        <item x="80"/>
        <item x="298"/>
        <item x="140"/>
        <item x="38"/>
        <item x="93"/>
        <item x="247"/>
        <item x="222"/>
        <item x="79"/>
        <item x="215"/>
        <item x="254"/>
        <item x="33"/>
        <item x="188"/>
        <item x="108"/>
        <item x="101"/>
        <item x="319"/>
        <item x="105"/>
        <item x="21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6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Listing" fld="1" baseField="0" baseItem="0"/>
    <dataField name=" Menu" fld="2" baseField="0" baseItem="0"/>
    <dataField name=" Carts" fld="3" baseField="0" baseItem="0"/>
    <dataField name=" Payments" fld="4" baseField="0" baseItem="0"/>
    <dataField name=" Ord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5"/>
  <sheetViews>
    <sheetView tabSelected="1" workbookViewId="0">
      <pane xSplit="1" ySplit="2" topLeftCell="B3" activePane="bottomRight" state="frozenSplit"/>
      <selection pane="topRight" activeCell="H1" sqref="H1"/>
      <selection pane="bottomLeft" activeCell="A13" sqref="A13"/>
      <selection pane="bottomRight"/>
    </sheetView>
  </sheetViews>
  <sheetFormatPr defaultColWidth="11" defaultRowHeight="15.75" x14ac:dyDescent="0.25"/>
  <cols>
    <col min="8" max="8" width="16.625" bestFit="1" customWidth="1"/>
    <col min="9" max="9" width="43.125" customWidth="1"/>
    <col min="10" max="10" width="43.875" customWidth="1"/>
    <col min="11" max="11" width="47.5" customWidth="1"/>
    <col min="12" max="12" width="16.5" customWidth="1"/>
    <col min="13" max="13" width="13.25" customWidth="1"/>
    <col min="14" max="14" width="14.5" customWidth="1"/>
    <col min="15" max="21" width="13.5" customWidth="1"/>
    <col min="22" max="22" width="16.75" customWidth="1"/>
    <col min="23" max="23" width="16.625" customWidth="1"/>
    <col min="24" max="28" width="14.875" customWidth="1"/>
    <col min="29" max="30" width="17.25" customWidth="1"/>
    <col min="31" max="31" width="22.625" style="12" customWidth="1"/>
    <col min="32" max="32" width="20" bestFit="1" customWidth="1"/>
  </cols>
  <sheetData>
    <row r="1" spans="1:32" x14ac:dyDescent="0.25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U1" t="s">
        <v>208</v>
      </c>
    </row>
    <row r="2" spans="1:32" x14ac:dyDescent="0.25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8" t="s">
        <v>18</v>
      </c>
      <c r="I2" s="8" t="s">
        <v>23</v>
      </c>
      <c r="J2" s="8" t="s">
        <v>24</v>
      </c>
      <c r="K2" s="8" t="s">
        <v>25</v>
      </c>
      <c r="L2" s="8" t="s">
        <v>19</v>
      </c>
      <c r="M2" s="8" t="s">
        <v>20</v>
      </c>
      <c r="N2" s="8" t="s">
        <v>21</v>
      </c>
      <c r="O2" s="8" t="s">
        <v>22</v>
      </c>
      <c r="P2" s="16" t="s">
        <v>169</v>
      </c>
      <c r="Q2" s="16" t="s">
        <v>170</v>
      </c>
      <c r="R2" s="16" t="s">
        <v>172</v>
      </c>
      <c r="S2" s="16" t="s">
        <v>171</v>
      </c>
      <c r="T2" s="16" t="s">
        <v>173</v>
      </c>
      <c r="U2" s="16" t="s">
        <v>209</v>
      </c>
      <c r="V2" s="16" t="s">
        <v>210</v>
      </c>
      <c r="W2" s="16" t="s">
        <v>211</v>
      </c>
      <c r="X2" s="16" t="s">
        <v>212</v>
      </c>
      <c r="Y2" s="16" t="s">
        <v>217</v>
      </c>
      <c r="Z2" s="16" t="s">
        <v>218</v>
      </c>
      <c r="AA2" s="16" t="s">
        <v>219</v>
      </c>
      <c r="AB2" s="16" t="s">
        <v>220</v>
      </c>
      <c r="AC2" s="16" t="s">
        <v>34</v>
      </c>
      <c r="AD2" s="16" t="s">
        <v>79</v>
      </c>
      <c r="AE2" s="17" t="s">
        <v>36</v>
      </c>
    </row>
    <row r="3" spans="1:32" x14ac:dyDescent="0.25">
      <c r="A3" t="s">
        <v>37</v>
      </c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9">
        <v>1271572.67328</v>
      </c>
      <c r="H3" s="7">
        <f t="shared" ref="H3:H66" si="0">Orders/Listing</f>
        <v>6.0990659694639161E-2</v>
      </c>
      <c r="I3" s="10" t="str">
        <f>IFERROR($G3/#REF!-1,"")</f>
        <v/>
      </c>
      <c r="J3" s="10" t="str">
        <f>IFERROR(C3/#REF!-1,"")</f>
        <v/>
      </c>
      <c r="K3" s="10" t="str">
        <f>IFERROR(H3/#REF!-1,"")</f>
        <v/>
      </c>
      <c r="L3" s="7">
        <f t="shared" ref="L3:L66" si="1">Menu/Listing</f>
        <v>0.2449999870495187</v>
      </c>
      <c r="M3" s="7">
        <f t="shared" ref="M3:M66" si="2">Carts/Menu</f>
        <v>0.41199995771271192</v>
      </c>
      <c r="N3" s="7">
        <f t="shared" ref="N3:N66" si="3">Payments/Carts</f>
        <v>0.71539994544924068</v>
      </c>
      <c r="O3" s="7">
        <f t="shared" ref="O3:O66" si="4">Orders/Payments</f>
        <v>0.84460022987223116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4" t="str">
        <f>TEXT($B3,"dddd")</f>
        <v>Tuesday</v>
      </c>
      <c r="AD3" s="14" t="str">
        <f>TEXT($B3,"mmmm")</f>
        <v>January</v>
      </c>
      <c r="AF3" s="13"/>
    </row>
    <row r="4" spans="1:32" x14ac:dyDescent="0.25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7">
        <f t="shared" si="0"/>
        <v>5.749537270328272E-2</v>
      </c>
      <c r="I4" s="10" t="str">
        <f>IFERROR($G4/#REF!-1,"")</f>
        <v/>
      </c>
      <c r="J4" s="10" t="str">
        <f>IFERROR(C4/#REF!-1,"")</f>
        <v/>
      </c>
      <c r="K4" s="10" t="str">
        <f>IFERROR(H4/#REF!-1,"")</f>
        <v/>
      </c>
      <c r="L4" s="7">
        <f t="shared" si="1"/>
        <v>0.24750000148168322</v>
      </c>
      <c r="M4" s="7">
        <f t="shared" si="2"/>
        <v>0.39999985263756649</v>
      </c>
      <c r="N4" s="7">
        <f t="shared" si="3"/>
        <v>0.72270017812440712</v>
      </c>
      <c r="O4" s="7">
        <f t="shared" si="4"/>
        <v>0.80359956797537846</v>
      </c>
      <c r="P4" s="7">
        <f>L4-L3</f>
        <v>2.5000144321645212E-3</v>
      </c>
      <c r="Q4" s="7">
        <f>M4-M3</f>
        <v>-1.2000105075145429E-2</v>
      </c>
      <c r="R4" s="7">
        <f t="shared" ref="R4:S4" si="5">N4-N3</f>
        <v>7.3002326751664404E-3</v>
      </c>
      <c r="S4" s="7">
        <f t="shared" si="5"/>
        <v>-4.1000661896852697E-2</v>
      </c>
      <c r="T4" s="7">
        <f>H4-H3</f>
        <v>-3.4952869913564416E-3</v>
      </c>
      <c r="U4" s="7" t="str">
        <f>IF(ABS($P4)&gt;$L$370,"Raise","Drop")</f>
        <v>Drop</v>
      </c>
      <c r="V4" s="7" t="str">
        <f>IF((Q4)&gt;$M$370,"Raise","Drop")</f>
        <v>Drop</v>
      </c>
      <c r="W4" s="7" t="str">
        <f>IF((R4)&gt;$N$370,"Raise","Drop")</f>
        <v>Drop</v>
      </c>
      <c r="X4" s="7" t="str">
        <f>IF((S4)&gt;$O$370,"Raise","Drop")</f>
        <v>Drop</v>
      </c>
      <c r="Y4" s="7"/>
      <c r="Z4" s="7"/>
      <c r="AA4" s="7"/>
      <c r="AB4" s="7"/>
      <c r="AC4" s="14" t="str">
        <f t="shared" ref="AC4:AC67" si="6">TEXT($B4,"dddd")</f>
        <v>Wednesday</v>
      </c>
      <c r="AD4" s="14" t="str">
        <f t="shared" ref="AD4:AD67" si="7">TEXT($B4,"mmmm")</f>
        <v>January</v>
      </c>
      <c r="AF4" s="13"/>
    </row>
    <row r="5" spans="1:32" x14ac:dyDescent="0.25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7">
        <f t="shared" si="0"/>
        <v>5.4615297319547756E-2</v>
      </c>
      <c r="I5" s="10" t="str">
        <f>IFERROR($G5/#REF!-1,"")</f>
        <v/>
      </c>
      <c r="J5" s="10" t="str">
        <f>IFERROR(C5/#REF!-1,"")</f>
        <v/>
      </c>
      <c r="K5" s="10" t="str">
        <f>IFERROR(H5/#REF!-1,"")</f>
        <v/>
      </c>
      <c r="L5" s="7">
        <f t="shared" si="1"/>
        <v>0.24999997601762725</v>
      </c>
      <c r="M5" s="7">
        <f t="shared" si="2"/>
        <v>0.38400003376718411</v>
      </c>
      <c r="N5" s="7">
        <f t="shared" si="3"/>
        <v>0.70079991206463255</v>
      </c>
      <c r="O5" s="7">
        <f t="shared" si="4"/>
        <v>0.81179997575982266</v>
      </c>
      <c r="P5" s="7">
        <f t="shared" ref="P5:P68" si="8">L5-L4</f>
        <v>2.4999745359440273E-3</v>
      </c>
      <c r="Q5" s="7">
        <f t="shared" ref="Q5:Q68" si="9">M5-M4</f>
        <v>-1.5999818870382376E-2</v>
      </c>
      <c r="R5" s="7">
        <f t="shared" ref="R5:R68" si="10">N5-N4</f>
        <v>-2.1900266059774576E-2</v>
      </c>
      <c r="S5" s="7">
        <f t="shared" ref="S5:S68" si="11">O5-O4</f>
        <v>8.2004077844441969E-3</v>
      </c>
      <c r="T5" s="7">
        <f t="shared" ref="T5:T68" si="12">H5-H4</f>
        <v>-2.8800753837349632E-3</v>
      </c>
      <c r="U5" s="7" t="str">
        <f t="shared" ref="U5:U68" si="13">IF(ABS($P5)&gt;$L$370,"Raise","Drop")</f>
        <v>Drop</v>
      </c>
      <c r="V5" s="7" t="str">
        <f t="shared" ref="V5:V18" si="14">IF((Q5)&gt;$M$370,"Raise","Drop")</f>
        <v>Drop</v>
      </c>
      <c r="W5" s="7" t="str">
        <f t="shared" ref="W5:W18" si="15">IF((R5)&gt;$N$370,"Raise","Drop")</f>
        <v>Drop</v>
      </c>
      <c r="X5" s="7" t="str">
        <f t="shared" ref="X5:X18" si="16">IF((S5)&gt;$O$370,"Raise","Drop")</f>
        <v>Drop</v>
      </c>
      <c r="Y5" s="7"/>
      <c r="Z5" s="7"/>
      <c r="AA5" s="7"/>
      <c r="AB5" s="7"/>
      <c r="AC5" s="14" t="str">
        <f t="shared" si="6"/>
        <v>Thursday</v>
      </c>
      <c r="AD5" s="14" t="str">
        <f t="shared" si="7"/>
        <v>January</v>
      </c>
      <c r="AF5" s="13"/>
    </row>
    <row r="6" spans="1:32" x14ac:dyDescent="0.25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7">
        <f t="shared" si="0"/>
        <v>5.9704365267569601E-2</v>
      </c>
      <c r="I6" s="10" t="str">
        <f>IFERROR($G6/#REF!-1,"")</f>
        <v/>
      </c>
      <c r="J6" s="10" t="str">
        <f>IFERROR(C6/#REF!-1,"")</f>
        <v/>
      </c>
      <c r="K6" s="10" t="str">
        <f>IFERROR(H6/#REF!-1,"")</f>
        <v/>
      </c>
      <c r="L6" s="7">
        <f t="shared" si="1"/>
        <v>0.2624999654653839</v>
      </c>
      <c r="M6" s="7">
        <f t="shared" si="2"/>
        <v>0.40399989404997649</v>
      </c>
      <c r="N6" s="7">
        <f t="shared" si="3"/>
        <v>0.69350008662151352</v>
      </c>
      <c r="O6" s="7">
        <f t="shared" si="4"/>
        <v>0.811800032055777</v>
      </c>
      <c r="P6" s="7">
        <f t="shared" si="8"/>
        <v>1.2499989447756654E-2</v>
      </c>
      <c r="Q6" s="7">
        <f t="shared" si="9"/>
        <v>1.9999860282792381E-2</v>
      </c>
      <c r="R6" s="7">
        <f t="shared" si="10"/>
        <v>-7.2998254431190235E-3</v>
      </c>
      <c r="S6" s="7">
        <f t="shared" si="11"/>
        <v>5.629595434264445E-8</v>
      </c>
      <c r="T6" s="7">
        <f t="shared" si="12"/>
        <v>5.0890679480218443E-3</v>
      </c>
      <c r="U6" s="7" t="str">
        <f t="shared" si="13"/>
        <v>Drop</v>
      </c>
      <c r="V6" s="7" t="str">
        <f t="shared" si="14"/>
        <v>Drop</v>
      </c>
      <c r="W6" s="7" t="str">
        <f t="shared" si="15"/>
        <v>Drop</v>
      </c>
      <c r="X6" s="7" t="str">
        <f t="shared" si="16"/>
        <v>Drop</v>
      </c>
      <c r="Y6" s="7"/>
      <c r="Z6" s="7"/>
      <c r="AA6" s="7"/>
      <c r="AB6" s="7"/>
      <c r="AC6" s="14" t="str">
        <f t="shared" si="6"/>
        <v>Friday</v>
      </c>
      <c r="AD6" s="14" t="str">
        <f t="shared" si="7"/>
        <v>January</v>
      </c>
      <c r="AF6" s="13"/>
    </row>
    <row r="7" spans="1:32" x14ac:dyDescent="0.25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7">
        <f t="shared" si="0"/>
        <v>3.7425633885761242E-2</v>
      </c>
      <c r="I7" s="10" t="str">
        <f>IFERROR($G7/#REF!-1,"")</f>
        <v/>
      </c>
      <c r="J7" s="10" t="str">
        <f>IFERROR(C7/#REF!-1,"")</f>
        <v/>
      </c>
      <c r="K7" s="10" t="str">
        <f>IFERROR(H7/#REF!-1,"")</f>
        <v/>
      </c>
      <c r="L7" s="7">
        <f t="shared" si="1"/>
        <v>0.20579999705946239</v>
      </c>
      <c r="M7" s="7">
        <f t="shared" si="2"/>
        <v>0.3331999072512119</v>
      </c>
      <c r="N7" s="7">
        <f t="shared" si="3"/>
        <v>0.714000028724882</v>
      </c>
      <c r="O7" s="7">
        <f t="shared" si="4"/>
        <v>0.76440003716571214</v>
      </c>
      <c r="P7" s="7">
        <f t="shared" si="8"/>
        <v>-5.6699968405921508E-2</v>
      </c>
      <c r="Q7" s="7">
        <f t="shared" si="9"/>
        <v>-7.0799986798764591E-2</v>
      </c>
      <c r="R7" s="7">
        <f t="shared" si="10"/>
        <v>2.0499942103368474E-2</v>
      </c>
      <c r="S7" s="7">
        <f t="shared" si="11"/>
        <v>-4.7399994890064856E-2</v>
      </c>
      <c r="T7" s="7">
        <f t="shared" si="12"/>
        <v>-2.2278731381808359E-2</v>
      </c>
      <c r="U7" s="7" t="str">
        <f t="shared" si="13"/>
        <v>Raise</v>
      </c>
      <c r="V7" s="7" t="str">
        <f t="shared" si="14"/>
        <v>Drop</v>
      </c>
      <c r="W7" s="7" t="str">
        <f t="shared" si="15"/>
        <v>Drop</v>
      </c>
      <c r="X7" s="7" t="str">
        <f t="shared" si="16"/>
        <v>Drop</v>
      </c>
      <c r="Y7" s="7"/>
      <c r="Z7" s="7"/>
      <c r="AA7" s="7"/>
      <c r="AB7" s="7"/>
      <c r="AC7" s="14" t="str">
        <f t="shared" si="6"/>
        <v>Saturday</v>
      </c>
      <c r="AD7" s="14" t="str">
        <f t="shared" si="7"/>
        <v>January</v>
      </c>
      <c r="AF7" s="13"/>
    </row>
    <row r="8" spans="1:32" x14ac:dyDescent="0.25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7">
        <f t="shared" si="0"/>
        <v>3.6352086249890857E-2</v>
      </c>
      <c r="I8" s="10" t="str">
        <f t="shared" ref="I8:I71" si="17">IFERROR($G8/$G1-1,"")</f>
        <v/>
      </c>
      <c r="J8" s="10" t="str">
        <f>IFERROR(C8/C1-1,"")</f>
        <v/>
      </c>
      <c r="K8" s="10" t="str">
        <f t="shared" ref="K8:K71" si="18">IFERROR(H8/H1-1,"")</f>
        <v/>
      </c>
      <c r="L8" s="7">
        <f t="shared" si="1"/>
        <v>0.2015999886824669</v>
      </c>
      <c r="M8" s="7">
        <f t="shared" si="2"/>
        <v>0.34339995990102845</v>
      </c>
      <c r="N8" s="7">
        <f t="shared" si="3"/>
        <v>0.67999984076755349</v>
      </c>
      <c r="O8" s="7">
        <f t="shared" si="4"/>
        <v>0.77219997921781924</v>
      </c>
      <c r="P8" s="7">
        <f t="shared" si="8"/>
        <v>-4.2000083769954955E-3</v>
      </c>
      <c r="Q8" s="7">
        <f t="shared" si="9"/>
        <v>1.0200052649816549E-2</v>
      </c>
      <c r="R8" s="7">
        <f t="shared" si="10"/>
        <v>-3.4000187957328509E-2</v>
      </c>
      <c r="S8" s="7">
        <f t="shared" si="11"/>
        <v>7.7999420521071006E-3</v>
      </c>
      <c r="T8" s="7">
        <f t="shared" si="12"/>
        <v>-1.0735476358703852E-3</v>
      </c>
      <c r="U8" s="7" t="str">
        <f t="shared" si="13"/>
        <v>Drop</v>
      </c>
      <c r="V8" s="7" t="str">
        <f t="shared" si="14"/>
        <v>Drop</v>
      </c>
      <c r="W8" s="7" t="str">
        <f t="shared" si="15"/>
        <v>Drop</v>
      </c>
      <c r="X8" s="7" t="str">
        <f t="shared" si="16"/>
        <v>Drop</v>
      </c>
      <c r="Y8" s="7"/>
      <c r="Z8" s="7"/>
      <c r="AA8" s="7"/>
      <c r="AB8" s="7"/>
      <c r="AC8" s="14" t="str">
        <f t="shared" si="6"/>
        <v>Sunday</v>
      </c>
      <c r="AD8" s="14" t="str">
        <f t="shared" si="7"/>
        <v>January</v>
      </c>
      <c r="AF8" s="13"/>
    </row>
    <row r="9" spans="1:32" x14ac:dyDescent="0.25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7">
        <f t="shared" si="0"/>
        <v>4.9269561075334707E-2</v>
      </c>
      <c r="I9" s="10" t="str">
        <f t="shared" si="17"/>
        <v/>
      </c>
      <c r="J9" s="10" t="s">
        <v>35</v>
      </c>
      <c r="K9" s="10" t="str">
        <f t="shared" si="18"/>
        <v/>
      </c>
      <c r="L9" s="7">
        <f t="shared" si="1"/>
        <v>0.23749997094706898</v>
      </c>
      <c r="M9" s="7">
        <f t="shared" si="2"/>
        <v>0.3839999586392383</v>
      </c>
      <c r="N9" s="7">
        <f t="shared" si="3"/>
        <v>0.69350016252719204</v>
      </c>
      <c r="O9" s="7">
        <f t="shared" si="4"/>
        <v>0.77899987450068953</v>
      </c>
      <c r="P9" s="7">
        <f t="shared" si="8"/>
        <v>3.5899982264602087E-2</v>
      </c>
      <c r="Q9" s="7">
        <f t="shared" si="9"/>
        <v>4.0599998738209853E-2</v>
      </c>
      <c r="R9" s="7">
        <f t="shared" si="10"/>
        <v>1.3500321759638556E-2</v>
      </c>
      <c r="S9" s="7">
        <f t="shared" si="11"/>
        <v>6.799895282870283E-3</v>
      </c>
      <c r="T9" s="7">
        <f t="shared" si="12"/>
        <v>1.291747482544385E-2</v>
      </c>
      <c r="U9" s="7" t="str">
        <f t="shared" si="13"/>
        <v>Raise</v>
      </c>
      <c r="V9" s="7" t="str">
        <f t="shared" si="14"/>
        <v>Raise</v>
      </c>
      <c r="W9" s="7" t="str">
        <f t="shared" si="15"/>
        <v>Drop</v>
      </c>
      <c r="X9" s="7" t="str">
        <f t="shared" si="16"/>
        <v>Drop</v>
      </c>
      <c r="Y9" s="7"/>
      <c r="Z9" s="7"/>
      <c r="AA9" s="7"/>
      <c r="AB9" s="7"/>
      <c r="AC9" s="14" t="str">
        <f t="shared" si="6"/>
        <v>Monday</v>
      </c>
      <c r="AD9" s="14" t="str">
        <f t="shared" si="7"/>
        <v>January</v>
      </c>
      <c r="AF9" s="13"/>
    </row>
    <row r="10" spans="1:32" x14ac:dyDescent="0.25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7">
        <f t="shared" si="0"/>
        <v>6.0386999512831684E-2</v>
      </c>
      <c r="I10" s="10">
        <f t="shared" si="17"/>
        <v>3.1356703048005974E-2</v>
      </c>
      <c r="J10" s="10">
        <f t="shared" ref="J10:J73" si="19">IFERROR(C10/C3-1,"")</f>
        <v>4.1666686651977258E-2</v>
      </c>
      <c r="K10" s="10">
        <f t="shared" si="18"/>
        <v>-9.8975840699184747E-3</v>
      </c>
      <c r="L10" s="7">
        <f t="shared" si="1"/>
        <v>0.24499998618615354</v>
      </c>
      <c r="M10" s="7">
        <f t="shared" si="2"/>
        <v>0.39199995940420407</v>
      </c>
      <c r="N10" s="7">
        <f t="shared" si="3"/>
        <v>0.75919976334458916</v>
      </c>
      <c r="O10" s="7">
        <f t="shared" si="4"/>
        <v>0.82820015055371432</v>
      </c>
      <c r="P10" s="7">
        <f t="shared" si="8"/>
        <v>7.5000152390845565E-3</v>
      </c>
      <c r="Q10" s="7">
        <f t="shared" si="9"/>
        <v>8.0000007649657645E-3</v>
      </c>
      <c r="R10" s="7">
        <f t="shared" si="10"/>
        <v>6.5699600817397119E-2</v>
      </c>
      <c r="S10" s="7">
        <f t="shared" si="11"/>
        <v>4.9200276053024794E-2</v>
      </c>
      <c r="T10" s="7">
        <f t="shared" si="12"/>
        <v>1.1117438437496976E-2</v>
      </c>
      <c r="U10" s="7" t="str">
        <f t="shared" si="13"/>
        <v>Drop</v>
      </c>
      <c r="V10" s="7" t="str">
        <f t="shared" si="14"/>
        <v>Drop</v>
      </c>
      <c r="W10" s="7" t="str">
        <f t="shared" si="15"/>
        <v>Raise</v>
      </c>
      <c r="X10" s="7" t="str">
        <f t="shared" si="16"/>
        <v>Raise</v>
      </c>
      <c r="Y10" s="10">
        <f>L3/L10-1</f>
        <v>3.5239395845820809E-9</v>
      </c>
      <c r="Z10" s="10">
        <f>M3/M10-1</f>
        <v>5.1020409131943723E-2</v>
      </c>
      <c r="AA10" s="10">
        <f>N3/N10-1</f>
        <v>-5.7692085812029448E-2</v>
      </c>
      <c r="AB10" s="10">
        <f>O3/O10-1</f>
        <v>1.9802072370491697E-2</v>
      </c>
      <c r="AC10" s="14" t="str">
        <f t="shared" si="6"/>
        <v>Tuesday</v>
      </c>
      <c r="AD10" s="14" t="str">
        <f t="shared" si="7"/>
        <v>January</v>
      </c>
      <c r="AE10" s="12" t="str">
        <f>IF(I10&gt;0.2,"High",IF(I10&lt;-0.2,"Low","Moderate"))</f>
        <v>Moderate</v>
      </c>
      <c r="AF10" s="13"/>
    </row>
    <row r="11" spans="1:32" x14ac:dyDescent="0.25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7">
        <f t="shared" si="0"/>
        <v>6.6699846462641474E-2</v>
      </c>
      <c r="I11" s="10">
        <f t="shared" si="17"/>
        <v>0.1945488699447242</v>
      </c>
      <c r="J11" s="10">
        <f t="shared" si="19"/>
        <v>2.9703007310898588E-2</v>
      </c>
      <c r="K11" s="10">
        <f t="shared" si="18"/>
        <v>0.16009068776474278</v>
      </c>
      <c r="L11" s="7">
        <f t="shared" si="1"/>
        <v>0.25999996280887561</v>
      </c>
      <c r="M11" s="7">
        <f t="shared" si="2"/>
        <v>0.40400005585481019</v>
      </c>
      <c r="N11" s="7">
        <f t="shared" si="3"/>
        <v>0.74459975122627076</v>
      </c>
      <c r="O11" s="7">
        <f t="shared" si="4"/>
        <v>0.85280008785654926</v>
      </c>
      <c r="P11" s="7">
        <f t="shared" si="8"/>
        <v>1.4999976622722067E-2</v>
      </c>
      <c r="Q11" s="7">
        <f t="shared" si="9"/>
        <v>1.2000096450606124E-2</v>
      </c>
      <c r="R11" s="7">
        <f t="shared" si="10"/>
        <v>-1.4600012118318406E-2</v>
      </c>
      <c r="S11" s="7">
        <f t="shared" si="11"/>
        <v>2.459993730283494E-2</v>
      </c>
      <c r="T11" s="7">
        <f t="shared" si="12"/>
        <v>6.3128469498097903E-3</v>
      </c>
      <c r="U11" s="7" t="str">
        <f t="shared" si="13"/>
        <v>Drop</v>
      </c>
      <c r="V11" s="7" t="str">
        <f t="shared" si="14"/>
        <v>Drop</v>
      </c>
      <c r="W11" s="7" t="str">
        <f t="shared" si="15"/>
        <v>Drop</v>
      </c>
      <c r="X11" s="7" t="str">
        <f t="shared" si="16"/>
        <v>Drop</v>
      </c>
      <c r="Y11" s="10">
        <f>L4/L11-1</f>
        <v>-4.8076781212392117E-2</v>
      </c>
      <c r="Z11" s="10">
        <f>M4/M11-1</f>
        <v>-9.9014917430637617E-3</v>
      </c>
      <c r="AA11" s="10">
        <f>N4/N11-1</f>
        <v>-2.9411201206819504E-2</v>
      </c>
      <c r="AB11" s="10">
        <f>O4/O11-1</f>
        <v>-5.7692911365467503E-2</v>
      </c>
      <c r="AC11" s="14" t="str">
        <f t="shared" si="6"/>
        <v>Wednesday</v>
      </c>
      <c r="AD11" s="14" t="str">
        <f t="shared" si="7"/>
        <v>January</v>
      </c>
      <c r="AE11" s="12" t="str">
        <f>IF(I11&gt;0.2,"High",IF(I11&lt;-0.2,"Low","Moderate"))</f>
        <v>Moderate</v>
      </c>
    </row>
    <row r="12" spans="1:32" x14ac:dyDescent="0.25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7">
        <f t="shared" si="0"/>
        <v>5.8609992429635833E-2</v>
      </c>
      <c r="I12" s="10">
        <f t="shared" si="17"/>
        <v>-0.4522502426107996</v>
      </c>
      <c r="J12" s="10">
        <f t="shared" si="19"/>
        <v>-0.48958335231937844</v>
      </c>
      <c r="K12" s="10">
        <f t="shared" si="18"/>
        <v>7.3142421741578811E-2</v>
      </c>
      <c r="L12" s="7">
        <f t="shared" si="1"/>
        <v>0.25749997932621504</v>
      </c>
      <c r="M12" s="7">
        <f t="shared" si="2"/>
        <v>0.3879997153476864</v>
      </c>
      <c r="N12" s="7">
        <f t="shared" si="3"/>
        <v>0.71540014917357275</v>
      </c>
      <c r="O12" s="7">
        <f t="shared" si="4"/>
        <v>0.82000034183224713</v>
      </c>
      <c r="P12" s="7">
        <f t="shared" si="8"/>
        <v>-2.4999834826605616E-3</v>
      </c>
      <c r="Q12" s="7">
        <f t="shared" si="9"/>
        <v>-1.6000340507123789E-2</v>
      </c>
      <c r="R12" s="7">
        <f t="shared" si="10"/>
        <v>-2.9199602052698004E-2</v>
      </c>
      <c r="S12" s="7">
        <f t="shared" si="11"/>
        <v>-3.2799746024302134E-2</v>
      </c>
      <c r="T12" s="7">
        <f t="shared" si="12"/>
        <v>-8.0898540330056404E-3</v>
      </c>
      <c r="U12" s="7" t="str">
        <f t="shared" si="13"/>
        <v>Drop</v>
      </c>
      <c r="V12" s="7" t="str">
        <f t="shared" si="14"/>
        <v>Drop</v>
      </c>
      <c r="W12" s="7" t="str">
        <f t="shared" si="15"/>
        <v>Drop</v>
      </c>
      <c r="X12" s="7" t="str">
        <f t="shared" si="16"/>
        <v>Drop</v>
      </c>
      <c r="Y12" s="10">
        <f>L5/L12-1</f>
        <v>-2.9126228779561947E-2</v>
      </c>
      <c r="Z12" s="10">
        <f>M5/M12-1</f>
        <v>-1.0308465244409204E-2</v>
      </c>
      <c r="AA12" s="10">
        <f>N5/N12-1</f>
        <v>-2.0408490445251282E-2</v>
      </c>
      <c r="AB12" s="10">
        <f>O5/O12-1</f>
        <v>-1.0000442260915676E-2</v>
      </c>
      <c r="AC12" s="14" t="str">
        <f t="shared" si="6"/>
        <v>Thursday</v>
      </c>
      <c r="AD12" s="14" t="str">
        <f t="shared" si="7"/>
        <v>January</v>
      </c>
      <c r="AE12" s="12" t="str">
        <f>IF(I12&gt;0.2,"High",IF(I12&lt;-0.2,"Low","Moderate"))</f>
        <v>Low</v>
      </c>
    </row>
    <row r="13" spans="1:32" x14ac:dyDescent="0.25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7">
        <f t="shared" si="0"/>
        <v>5.4604244689654489E-2</v>
      </c>
      <c r="I13" s="10">
        <f t="shared" si="17"/>
        <v>-0.13115176381669258</v>
      </c>
      <c r="J13" s="10">
        <f t="shared" si="19"/>
        <v>-5.0000000000000044E-2</v>
      </c>
      <c r="K13" s="10">
        <f t="shared" si="18"/>
        <v>-8.5422909280729042E-2</v>
      </c>
      <c r="L13" s="7">
        <f t="shared" si="1"/>
        <v>0.23999997479578894</v>
      </c>
      <c r="M13" s="7">
        <f t="shared" si="2"/>
        <v>0.40399991679378167</v>
      </c>
      <c r="N13" s="7">
        <f t="shared" si="3"/>
        <v>0.71539976215078083</v>
      </c>
      <c r="O13" s="7">
        <f t="shared" si="4"/>
        <v>0.78720010062154766</v>
      </c>
      <c r="P13" s="7">
        <f t="shared" si="8"/>
        <v>-1.7500004530426105E-2</v>
      </c>
      <c r="Q13" s="7">
        <f t="shared" si="9"/>
        <v>1.6000201446095264E-2</v>
      </c>
      <c r="R13" s="7">
        <f t="shared" si="10"/>
        <v>-3.870227919255953E-7</v>
      </c>
      <c r="S13" s="7">
        <f t="shared" si="11"/>
        <v>-3.2800241210699466E-2</v>
      </c>
      <c r="T13" s="7">
        <f t="shared" si="12"/>
        <v>-4.005747739981344E-3</v>
      </c>
      <c r="U13" s="7" t="str">
        <f t="shared" si="13"/>
        <v>Drop</v>
      </c>
      <c r="V13" s="7" t="str">
        <f t="shared" si="14"/>
        <v>Drop</v>
      </c>
      <c r="W13" s="7" t="str">
        <f t="shared" si="15"/>
        <v>Drop</v>
      </c>
      <c r="X13" s="7" t="str">
        <f t="shared" si="16"/>
        <v>Drop</v>
      </c>
      <c r="Y13" s="10">
        <f>L6/L13-1</f>
        <v>9.3749970968704188E-2</v>
      </c>
      <c r="Z13" s="10">
        <f>M6/M13-1</f>
        <v>-5.6296559081125963E-8</v>
      </c>
      <c r="AA13" s="10">
        <f>N6/N13-1</f>
        <v>-3.0611801523987126E-2</v>
      </c>
      <c r="AB13" s="10">
        <f>O6/O13-1</f>
        <v>3.1249908904744883E-2</v>
      </c>
      <c r="AC13" s="14" t="str">
        <f t="shared" si="6"/>
        <v>Friday</v>
      </c>
      <c r="AD13" s="14" t="str">
        <f t="shared" si="7"/>
        <v>January</v>
      </c>
      <c r="AE13" s="12" t="str">
        <f>IF(I13&gt;0.2,"High",IF(I13&lt;-0.2,"Low","Moderate"))</f>
        <v>Moderate</v>
      </c>
    </row>
    <row r="14" spans="1:32" x14ac:dyDescent="0.25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7">
        <f t="shared" si="0"/>
        <v>3.9404376518911377E-2</v>
      </c>
      <c r="I14" s="10">
        <f t="shared" si="17"/>
        <v>5.2871319138911188E-2</v>
      </c>
      <c r="J14" s="10">
        <f t="shared" si="19"/>
        <v>0</v>
      </c>
      <c r="K14" s="10">
        <f t="shared" si="18"/>
        <v>5.2871319138911188E-2</v>
      </c>
      <c r="L14" s="7">
        <f t="shared" si="1"/>
        <v>0.21209999338027297</v>
      </c>
      <c r="M14" s="7">
        <f t="shared" si="2"/>
        <v>0.33999995577696557</v>
      </c>
      <c r="N14" s="7">
        <f t="shared" si="3"/>
        <v>0.69360001560813178</v>
      </c>
      <c r="O14" s="7">
        <f t="shared" si="4"/>
        <v>0.78779977140628266</v>
      </c>
      <c r="P14" s="7">
        <f t="shared" si="8"/>
        <v>-2.7899981415515973E-2</v>
      </c>
      <c r="Q14" s="7">
        <f t="shared" si="9"/>
        <v>-6.3999961016816098E-2</v>
      </c>
      <c r="R14" s="7">
        <f t="shared" si="10"/>
        <v>-2.1799746542649046E-2</v>
      </c>
      <c r="S14" s="7">
        <f t="shared" si="11"/>
        <v>5.996707847349958E-4</v>
      </c>
      <c r="T14" s="7">
        <f t="shared" si="12"/>
        <v>-1.5199868170743112E-2</v>
      </c>
      <c r="U14" s="7" t="str">
        <f t="shared" si="13"/>
        <v>Raise</v>
      </c>
      <c r="V14" s="7" t="str">
        <f t="shared" si="14"/>
        <v>Drop</v>
      </c>
      <c r="W14" s="7" t="str">
        <f t="shared" si="15"/>
        <v>Drop</v>
      </c>
      <c r="X14" s="7" t="str">
        <f t="shared" si="16"/>
        <v>Drop</v>
      </c>
      <c r="Y14" s="10">
        <f>L7/L14-1</f>
        <v>-2.9702953877586147E-2</v>
      </c>
      <c r="Z14" s="10">
        <f>M7/M14-1</f>
        <v>-2.000014532417882E-2</v>
      </c>
      <c r="AA14" s="10">
        <f>N7/N14-1</f>
        <v>2.9411782955143018E-2</v>
      </c>
      <c r="AB14" s="10">
        <f>O7/O14-1</f>
        <v>-2.9702641571982435E-2</v>
      </c>
      <c r="AC14" s="14" t="str">
        <f t="shared" si="6"/>
        <v>Saturday</v>
      </c>
      <c r="AD14" s="14" t="str">
        <f t="shared" si="7"/>
        <v>January</v>
      </c>
      <c r="AE14" s="12" t="str">
        <f>IF(I14&gt;0.2,"High",IF(I14&lt;-0.2,"Low","Moderate"))</f>
        <v>Moderate</v>
      </c>
    </row>
    <row r="15" spans="1:32" x14ac:dyDescent="0.25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7">
        <f t="shared" si="0"/>
        <v>3.5253944599501305E-2</v>
      </c>
      <c r="I15" s="10">
        <f t="shared" si="17"/>
        <v>2.9778612542572747E-2</v>
      </c>
      <c r="J15" s="10">
        <f t="shared" si="19"/>
        <v>6.1855669392811174E-2</v>
      </c>
      <c r="K15" s="10">
        <f t="shared" si="18"/>
        <v>-3.0208490451984704E-2</v>
      </c>
      <c r="L15" s="7">
        <f t="shared" si="1"/>
        <v>0.21209998788185327</v>
      </c>
      <c r="M15" s="7">
        <f t="shared" si="2"/>
        <v>0.33659992725417975</v>
      </c>
      <c r="N15" s="7">
        <f t="shared" si="3"/>
        <v>0.66640007682634494</v>
      </c>
      <c r="O15" s="7">
        <f t="shared" si="4"/>
        <v>0.74099967541825129</v>
      </c>
      <c r="P15" s="7">
        <f t="shared" si="8"/>
        <v>-5.4984196917740036E-9</v>
      </c>
      <c r="Q15" s="7">
        <f t="shared" si="9"/>
        <v>-3.400028522785814E-3</v>
      </c>
      <c r="R15" s="7">
        <f t="shared" si="10"/>
        <v>-2.7199938781786837E-2</v>
      </c>
      <c r="S15" s="7">
        <f t="shared" si="11"/>
        <v>-4.6800095988031365E-2</v>
      </c>
      <c r="T15" s="7">
        <f t="shared" si="12"/>
        <v>-4.1504319194100719E-3</v>
      </c>
      <c r="U15" s="7" t="str">
        <f t="shared" si="13"/>
        <v>Drop</v>
      </c>
      <c r="V15" s="7" t="str">
        <f t="shared" si="14"/>
        <v>Drop</v>
      </c>
      <c r="W15" s="7" t="str">
        <f t="shared" si="15"/>
        <v>Drop</v>
      </c>
      <c r="X15" s="7" t="str">
        <f t="shared" si="16"/>
        <v>Drop</v>
      </c>
      <c r="Y15" s="10">
        <f>L8/L15-1</f>
        <v>-4.9504949548772381E-2</v>
      </c>
      <c r="Z15" s="10">
        <f>M8/M15-1</f>
        <v>2.0202121558136055E-2</v>
      </c>
      <c r="AA15" s="10">
        <f>N8/N15-1</f>
        <v>2.0407806682700036E-2</v>
      </c>
      <c r="AB15" s="10">
        <f>O8/O15-1</f>
        <v>4.2105691587458693E-2</v>
      </c>
      <c r="AC15" s="14" t="str">
        <f t="shared" si="6"/>
        <v>Sunday</v>
      </c>
      <c r="AD15" s="14" t="str">
        <f t="shared" si="7"/>
        <v>January</v>
      </c>
      <c r="AE15" s="12" t="str">
        <f>IF(I15&gt;0.2,"High",IF(I15&lt;-0.2,"Low","Moderate"))</f>
        <v>Moderate</v>
      </c>
    </row>
    <row r="16" spans="1:32" x14ac:dyDescent="0.25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7">
        <f t="shared" si="0"/>
        <v>5.6826840825564828E-2</v>
      </c>
      <c r="I16" s="10">
        <f t="shared" si="17"/>
        <v>6.550933508024892E-2</v>
      </c>
      <c r="J16" s="10">
        <f t="shared" si="19"/>
        <v>-7.6190467419780084E-2</v>
      </c>
      <c r="K16" s="10">
        <f t="shared" si="18"/>
        <v>0.15338638269325777</v>
      </c>
      <c r="L16" s="7">
        <f t="shared" si="1"/>
        <v>0.25499999525297379</v>
      </c>
      <c r="M16" s="7">
        <f t="shared" si="2"/>
        <v>0.38799996425768424</v>
      </c>
      <c r="N16" s="7">
        <f t="shared" si="3"/>
        <v>0.69349963440121443</v>
      </c>
      <c r="O16" s="7">
        <f t="shared" si="4"/>
        <v>0.82820036695013521</v>
      </c>
      <c r="P16" s="7">
        <f t="shared" si="8"/>
        <v>4.2900007371120513E-2</v>
      </c>
      <c r="Q16" s="7">
        <f t="shared" si="9"/>
        <v>5.1400037003504484E-2</v>
      </c>
      <c r="R16" s="7">
        <f t="shared" si="10"/>
        <v>2.7099557574869482E-2</v>
      </c>
      <c r="S16" s="7">
        <f t="shared" si="11"/>
        <v>8.7200691531883923E-2</v>
      </c>
      <c r="T16" s="7">
        <f t="shared" si="12"/>
        <v>2.1572896226063523E-2</v>
      </c>
      <c r="U16" s="7" t="str">
        <f t="shared" si="13"/>
        <v>Raise</v>
      </c>
      <c r="V16" s="7" t="str">
        <f t="shared" si="14"/>
        <v>Raise</v>
      </c>
      <c r="W16" s="7" t="str">
        <f t="shared" si="15"/>
        <v>Drop</v>
      </c>
      <c r="X16" s="7" t="str">
        <f t="shared" si="16"/>
        <v>Raise</v>
      </c>
      <c r="Y16" s="10">
        <f>L9/L16-1</f>
        <v>-6.8627547575221826E-2</v>
      </c>
      <c r="Z16" s="10">
        <f>M9/M16-1</f>
        <v>-1.0309293780731865E-2</v>
      </c>
      <c r="AA16" s="10">
        <f>N9/N16-1</f>
        <v>7.6153749972718288E-7</v>
      </c>
      <c r="AB16" s="10">
        <f>O9/O16-1</f>
        <v>-5.9406508874932706E-2</v>
      </c>
      <c r="AC16" s="14" t="str">
        <f t="shared" si="6"/>
        <v>Monday</v>
      </c>
      <c r="AD16" s="14" t="str">
        <f t="shared" si="7"/>
        <v>January</v>
      </c>
      <c r="AE16" s="12" t="str">
        <f>IF(I16&gt;0.2,"High",IF(I16&lt;-0.2,"Low","Moderate"))</f>
        <v>Moderate</v>
      </c>
    </row>
    <row r="17" spans="2:31" x14ac:dyDescent="0.25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7">
        <f t="shared" si="0"/>
        <v>5.6292693419576843E-2</v>
      </c>
      <c r="I17" s="10">
        <f t="shared" si="17"/>
        <v>-8.6445104445859289E-2</v>
      </c>
      <c r="J17" s="10">
        <f t="shared" si="19"/>
        <v>-2.0000009209230951E-2</v>
      </c>
      <c r="K17" s="10">
        <f t="shared" si="18"/>
        <v>-6.7801118225535251E-2</v>
      </c>
      <c r="L17" s="7">
        <f t="shared" si="1"/>
        <v>0.2374999606493316</v>
      </c>
      <c r="M17" s="7">
        <f t="shared" si="2"/>
        <v>0.40400003165364579</v>
      </c>
      <c r="N17" s="7">
        <f t="shared" si="3"/>
        <v>0.72270007928101565</v>
      </c>
      <c r="O17" s="7">
        <f t="shared" si="4"/>
        <v>0.81179988453939078</v>
      </c>
      <c r="P17" s="7">
        <f t="shared" si="8"/>
        <v>-1.7500034603642189E-2</v>
      </c>
      <c r="Q17" s="7">
        <f t="shared" si="9"/>
        <v>1.6000067395961548E-2</v>
      </c>
      <c r="R17" s="7">
        <f t="shared" si="10"/>
        <v>2.9200444879801224E-2</v>
      </c>
      <c r="S17" s="7">
        <f t="shared" si="11"/>
        <v>-1.6400482410744432E-2</v>
      </c>
      <c r="T17" s="7">
        <f t="shared" si="12"/>
        <v>-5.3414740598798499E-4</v>
      </c>
      <c r="U17" s="7" t="str">
        <f t="shared" si="13"/>
        <v>Drop</v>
      </c>
      <c r="V17" s="7" t="str">
        <f t="shared" si="14"/>
        <v>Drop</v>
      </c>
      <c r="W17" s="7" t="str">
        <f t="shared" si="15"/>
        <v>Drop</v>
      </c>
      <c r="X17" s="7" t="str">
        <f t="shared" si="16"/>
        <v>Drop</v>
      </c>
      <c r="Y17" s="10">
        <f>L10/L17-1</f>
        <v>3.1579060124122371E-2</v>
      </c>
      <c r="Z17" s="10">
        <f>M10/M17-1</f>
        <v>-2.9703146805021841E-2</v>
      </c>
      <c r="AA17" s="10">
        <f>N10/N17-1</f>
        <v>5.0504607803399715E-2</v>
      </c>
      <c r="AB17" s="10">
        <f>O10/O17-1</f>
        <v>2.0202350759915388E-2</v>
      </c>
      <c r="AC17" s="14" t="str">
        <f t="shared" si="6"/>
        <v>Tuesday</v>
      </c>
      <c r="AD17" s="14" t="str">
        <f t="shared" si="7"/>
        <v>January</v>
      </c>
      <c r="AE17" s="12" t="str">
        <f>IF(I17&gt;0.2,"High",IF(I17&lt;-0.2,"Low","Moderate"))</f>
        <v>Moderate</v>
      </c>
    </row>
    <row r="18" spans="2:31" x14ac:dyDescent="0.25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7">
        <f t="shared" si="0"/>
        <v>6.6033318427670989E-2</v>
      </c>
      <c r="I18" s="10">
        <f t="shared" si="17"/>
        <v>-7.6628044753183744E-2</v>
      </c>
      <c r="J18" s="10">
        <f t="shared" si="19"/>
        <v>-6.7307699970698742E-2</v>
      </c>
      <c r="K18" s="10">
        <f t="shared" si="18"/>
        <v>-9.992947065385005E-3</v>
      </c>
      <c r="L18" s="7">
        <f t="shared" si="1"/>
        <v>0.26249996439730333</v>
      </c>
      <c r="M18" s="7">
        <f t="shared" si="2"/>
        <v>0.41199997757594925</v>
      </c>
      <c r="N18" s="7">
        <f t="shared" si="3"/>
        <v>0.72999971908484862</v>
      </c>
      <c r="O18" s="7">
        <f t="shared" si="4"/>
        <v>0.83639993145475267</v>
      </c>
      <c r="P18" s="7">
        <f t="shared" si="8"/>
        <v>2.5000003747971733E-2</v>
      </c>
      <c r="Q18" s="7">
        <f t="shared" si="9"/>
        <v>7.9999459223034641E-3</v>
      </c>
      <c r="R18" s="7">
        <f t="shared" si="10"/>
        <v>7.2996398038329691E-3</v>
      </c>
      <c r="S18" s="7">
        <f t="shared" si="11"/>
        <v>2.4600046915361884E-2</v>
      </c>
      <c r="T18" s="7">
        <f t="shared" si="12"/>
        <v>9.7406250080941462E-3</v>
      </c>
      <c r="U18" s="7" t="str">
        <f t="shared" si="13"/>
        <v>Raise</v>
      </c>
      <c r="V18" s="7" t="str">
        <f t="shared" si="14"/>
        <v>Drop</v>
      </c>
      <c r="W18" s="7" t="str">
        <f t="shared" si="15"/>
        <v>Drop</v>
      </c>
      <c r="X18" s="7" t="str">
        <f t="shared" si="16"/>
        <v>Drop</v>
      </c>
      <c r="Y18" s="10">
        <f>L11/L18-1</f>
        <v>-9.5238168666715861E-3</v>
      </c>
      <c r="Z18" s="10">
        <f>M11/M18-1</f>
        <v>-1.9417286787750676E-2</v>
      </c>
      <c r="AA18" s="10">
        <f>N11/N18-1</f>
        <v>2.0000051725670875E-2</v>
      </c>
      <c r="AB18" s="10">
        <f>O11/O18-1</f>
        <v>1.9608031738204135E-2</v>
      </c>
      <c r="AC18" s="14" t="str">
        <f t="shared" si="6"/>
        <v>Wednesday</v>
      </c>
      <c r="AD18" s="14" t="str">
        <f t="shared" si="7"/>
        <v>January</v>
      </c>
      <c r="AE18" s="12" t="str">
        <f>IF(I18&gt;0.2,"High",IF(I18&lt;-0.2,"Low","Moderate"))</f>
        <v>Moderate</v>
      </c>
    </row>
    <row r="19" spans="2:31" x14ac:dyDescent="0.25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7">
        <f t="shared" si="0"/>
        <v>5.7425009589223593E-2</v>
      </c>
      <c r="I19" s="10">
        <f t="shared" si="17"/>
        <v>1.0595416371384867</v>
      </c>
      <c r="J19" s="10">
        <f t="shared" si="19"/>
        <v>1.1020409160516529</v>
      </c>
      <c r="K19" s="10">
        <f t="shared" si="18"/>
        <v>-2.0218102601444077E-2</v>
      </c>
      <c r="L19" s="7">
        <f t="shared" si="1"/>
        <v>0.25249999329424921</v>
      </c>
      <c r="M19" s="7">
        <f t="shared" si="2"/>
        <v>0.38399989235388587</v>
      </c>
      <c r="N19" s="7">
        <f t="shared" si="3"/>
        <v>0.70810011047156052</v>
      </c>
      <c r="O19" s="7">
        <f t="shared" si="4"/>
        <v>0.83639983930063222</v>
      </c>
      <c r="P19" s="7">
        <f t="shared" si="8"/>
        <v>-9.9999711030541172E-3</v>
      </c>
      <c r="Q19" s="7">
        <f t="shared" si="9"/>
        <v>-2.8000085222063376E-2</v>
      </c>
      <c r="R19" s="7">
        <f t="shared" si="10"/>
        <v>-2.1899608613288102E-2</v>
      </c>
      <c r="S19" s="7">
        <f t="shared" si="11"/>
        <v>-9.2154120445719911E-8</v>
      </c>
      <c r="T19" s="7">
        <f t="shared" si="12"/>
        <v>-8.6083088384473969E-3</v>
      </c>
      <c r="U19" s="7" t="str">
        <f t="shared" si="13"/>
        <v>Drop</v>
      </c>
      <c r="V19" s="7" t="str">
        <f t="shared" ref="V19:V82" si="20">IF((Q19)&gt;$M$370,"Raise","Drop")</f>
        <v>Drop</v>
      </c>
      <c r="W19" s="7" t="str">
        <f t="shared" ref="W19:W82" si="21">IF((R19)&gt;$N$370,"Raise","Drop")</f>
        <v>Drop</v>
      </c>
      <c r="X19" s="7" t="str">
        <f t="shared" ref="X19:X82" si="22">IF((S19)&gt;$O$370,"Raise","Drop")</f>
        <v>Drop</v>
      </c>
      <c r="Y19" s="10">
        <f>L12/L19-1</f>
        <v>1.9801925404960841E-2</v>
      </c>
      <c r="Z19" s="10">
        <f>M12/M19-1</f>
        <v>1.0416208632981538E-2</v>
      </c>
      <c r="AA19" s="10">
        <f>N12/N19-1</f>
        <v>1.0309331398283161E-2</v>
      </c>
      <c r="AB19" s="10">
        <f>O12/O19-1</f>
        <v>-1.9607246077543161E-2</v>
      </c>
      <c r="AC19" s="14" t="str">
        <f t="shared" si="6"/>
        <v>Thursday</v>
      </c>
      <c r="AD19" s="14" t="str">
        <f t="shared" si="7"/>
        <v>January</v>
      </c>
      <c r="AE19" s="12" t="str">
        <f>IF(I19&gt;0.2,"High",IF(I19&lt;-0.2,"Low","Moderate"))</f>
        <v>High</v>
      </c>
    </row>
    <row r="20" spans="2:31" x14ac:dyDescent="0.25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7">
        <f t="shared" si="0"/>
        <v>5.9047015245385151E-2</v>
      </c>
      <c r="I20" s="10">
        <f t="shared" si="17"/>
        <v>0.16104249551291261</v>
      </c>
      <c r="J20" s="10">
        <f t="shared" si="19"/>
        <v>7.3684220220243013E-2</v>
      </c>
      <c r="K20" s="10">
        <f t="shared" si="18"/>
        <v>8.136309880269077E-2</v>
      </c>
      <c r="L20" s="7">
        <f t="shared" si="1"/>
        <v>0.25999997201116104</v>
      </c>
      <c r="M20" s="7">
        <f t="shared" si="2"/>
        <v>0.4159999638853652</v>
      </c>
      <c r="N20" s="7">
        <f t="shared" si="3"/>
        <v>0.69350013314267633</v>
      </c>
      <c r="O20" s="7">
        <f t="shared" si="4"/>
        <v>0.7871994944555617</v>
      </c>
      <c r="P20" s="7">
        <f t="shared" si="8"/>
        <v>7.4999787169118259E-3</v>
      </c>
      <c r="Q20" s="7">
        <f t="shared" si="9"/>
        <v>3.2000071531479324E-2</v>
      </c>
      <c r="R20" s="7">
        <f t="shared" si="10"/>
        <v>-1.4599977328884184E-2</v>
      </c>
      <c r="S20" s="7">
        <f t="shared" si="11"/>
        <v>-4.9200344845070521E-2</v>
      </c>
      <c r="T20" s="7">
        <f t="shared" si="12"/>
        <v>1.6220056561615584E-3</v>
      </c>
      <c r="U20" s="7" t="str">
        <f t="shared" si="13"/>
        <v>Drop</v>
      </c>
      <c r="V20" s="7" t="str">
        <f t="shared" si="20"/>
        <v>Drop</v>
      </c>
      <c r="W20" s="7" t="str">
        <f t="shared" si="21"/>
        <v>Drop</v>
      </c>
      <c r="X20" s="7" t="str">
        <f t="shared" si="22"/>
        <v>Drop</v>
      </c>
      <c r="Y20" s="10">
        <f>L13/L20-1</f>
        <v>-7.6923074493690957E-2</v>
      </c>
      <c r="Z20" s="10">
        <f>M13/M20-1</f>
        <v>-2.8846269551336623E-2</v>
      </c>
      <c r="AA20" s="10">
        <f>N13/N20-1</f>
        <v>3.1578406349922039E-2</v>
      </c>
      <c r="AB20" s="10">
        <f>O13/O20-1</f>
        <v>7.7002842391316051E-7</v>
      </c>
      <c r="AC20" s="14" t="str">
        <f t="shared" si="6"/>
        <v>Friday</v>
      </c>
      <c r="AD20" s="14" t="str">
        <f t="shared" si="7"/>
        <v>January</v>
      </c>
      <c r="AE20" s="12" t="str">
        <f>IF(I20&gt;0.2,"High",IF(I20&lt;-0.2,"Low","Moderate"))</f>
        <v>Moderate</v>
      </c>
    </row>
    <row r="21" spans="2:31" x14ac:dyDescent="0.25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7">
        <f t="shared" si="0"/>
        <v>3.7814141279888462E-2</v>
      </c>
      <c r="I21" s="10">
        <f t="shared" si="17"/>
        <v>-4.0356817681399204E-2</v>
      </c>
      <c r="J21" s="10">
        <f t="shared" si="19"/>
        <v>0</v>
      </c>
      <c r="K21" s="10">
        <f t="shared" si="18"/>
        <v>-4.0356817681399204E-2</v>
      </c>
      <c r="L21" s="7">
        <f t="shared" si="1"/>
        <v>0.20369999828585886</v>
      </c>
      <c r="M21" s="7">
        <f t="shared" si="2"/>
        <v>0.33319998986973398</v>
      </c>
      <c r="N21" s="7">
        <f t="shared" si="3"/>
        <v>0.7071998009988063</v>
      </c>
      <c r="O21" s="7">
        <f t="shared" si="4"/>
        <v>0.78780023820713474</v>
      </c>
      <c r="P21" s="7">
        <f t="shared" si="8"/>
        <v>-5.6299973725302183E-2</v>
      </c>
      <c r="Q21" s="7">
        <f t="shared" si="9"/>
        <v>-8.2799974015631217E-2</v>
      </c>
      <c r="R21" s="7">
        <f t="shared" si="10"/>
        <v>1.3699667856129971E-2</v>
      </c>
      <c r="S21" s="7">
        <f t="shared" si="11"/>
        <v>6.0074375157304072E-4</v>
      </c>
      <c r="T21" s="7">
        <f t="shared" si="12"/>
        <v>-2.1232873965496689E-2</v>
      </c>
      <c r="U21" s="7" t="str">
        <f t="shared" si="13"/>
        <v>Raise</v>
      </c>
      <c r="V21" s="7" t="str">
        <f t="shared" si="20"/>
        <v>Drop</v>
      </c>
      <c r="W21" s="7" t="str">
        <f t="shared" si="21"/>
        <v>Drop</v>
      </c>
      <c r="X21" s="7" t="str">
        <f t="shared" si="22"/>
        <v>Drop</v>
      </c>
      <c r="Y21" s="10">
        <f>L14/L21-1</f>
        <v>4.1237089666668059E-2</v>
      </c>
      <c r="Z21" s="10">
        <f>M14/M21-1</f>
        <v>2.0408061566538738E-2</v>
      </c>
      <c r="AA21" s="10">
        <f>N14/N21-1</f>
        <v>-1.9230471178678266E-2</v>
      </c>
      <c r="AB21" s="10">
        <f>O14/O21-1</f>
        <v>-5.9253707918038856E-7</v>
      </c>
      <c r="AC21" s="14" t="str">
        <f t="shared" si="6"/>
        <v>Saturday</v>
      </c>
      <c r="AD21" s="14" t="str">
        <f t="shared" si="7"/>
        <v>January</v>
      </c>
      <c r="AE21" s="12" t="str">
        <f>IF(I21&gt;0.2,"High",IF(I21&lt;-0.2,"Low","Moderate"))</f>
        <v>Moderate</v>
      </c>
    </row>
    <row r="22" spans="2:31" x14ac:dyDescent="0.25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7">
        <f t="shared" si="0"/>
        <v>4.0956684607291405E-2</v>
      </c>
      <c r="I22" s="10">
        <f t="shared" si="17"/>
        <v>0.11664479572912434</v>
      </c>
      <c r="J22" s="10">
        <f t="shared" si="19"/>
        <v>-3.8834951036350263E-2</v>
      </c>
      <c r="K22" s="10">
        <f t="shared" si="18"/>
        <v>0.16176175666511861</v>
      </c>
      <c r="L22" s="7">
        <f t="shared" si="1"/>
        <v>0.20789999237863413</v>
      </c>
      <c r="M22" s="7">
        <f t="shared" si="2"/>
        <v>0.35360001506615307</v>
      </c>
      <c r="N22" s="7">
        <f t="shared" si="3"/>
        <v>0.70719987756351388</v>
      </c>
      <c r="O22" s="7">
        <f t="shared" si="4"/>
        <v>0.78779980453787235</v>
      </c>
      <c r="P22" s="7">
        <f t="shared" si="8"/>
        <v>4.1999940927752721E-3</v>
      </c>
      <c r="Q22" s="7">
        <f t="shared" si="9"/>
        <v>2.0400025196419092E-2</v>
      </c>
      <c r="R22" s="7">
        <f t="shared" si="10"/>
        <v>7.6564707574000579E-8</v>
      </c>
      <c r="S22" s="7">
        <f t="shared" si="11"/>
        <v>-4.3366926238963543E-7</v>
      </c>
      <c r="T22" s="7">
        <f t="shared" si="12"/>
        <v>3.1425433274029427E-3</v>
      </c>
      <c r="U22" s="7" t="str">
        <f t="shared" si="13"/>
        <v>Drop</v>
      </c>
      <c r="V22" s="7" t="str">
        <f t="shared" si="20"/>
        <v>Drop</v>
      </c>
      <c r="W22" s="7" t="str">
        <f t="shared" si="21"/>
        <v>Drop</v>
      </c>
      <c r="X22" s="7" t="str">
        <f t="shared" si="22"/>
        <v>Drop</v>
      </c>
      <c r="Y22" s="10">
        <f>L15/L22-1</f>
        <v>2.0201999313063768E-2</v>
      </c>
      <c r="Z22" s="10">
        <f>M15/M22-1</f>
        <v>-4.8077169365484562E-2</v>
      </c>
      <c r="AA22" s="10">
        <f>N15/N22-1</f>
        <v>-5.7692035917391249E-2</v>
      </c>
      <c r="AB22" s="10">
        <f>O15/O22-1</f>
        <v>-5.9406119232378152E-2</v>
      </c>
      <c r="AC22" s="14" t="str">
        <f t="shared" si="6"/>
        <v>Sunday</v>
      </c>
      <c r="AD22" s="14" t="str">
        <f t="shared" si="7"/>
        <v>January</v>
      </c>
      <c r="AE22" s="12" t="str">
        <f>IF(I22&gt;0.2,"High",IF(I22&lt;-0.2,"Low","Moderate"))</f>
        <v>Moderate</v>
      </c>
    </row>
    <row r="23" spans="2:31" x14ac:dyDescent="0.25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7">
        <f t="shared" si="0"/>
        <v>6.6660972593193465E-2</v>
      </c>
      <c r="I23" s="10">
        <f t="shared" si="17"/>
        <v>0.23352106416819263</v>
      </c>
      <c r="J23" s="10">
        <f t="shared" si="19"/>
        <v>5.154639126319327E-2</v>
      </c>
      <c r="K23" s="10">
        <f t="shared" si="18"/>
        <v>0.17305434588235169</v>
      </c>
      <c r="L23" s="7">
        <f t="shared" si="1"/>
        <v>0.25999997201116104</v>
      </c>
      <c r="M23" s="7">
        <f t="shared" si="2"/>
        <v>0.4159999638853652</v>
      </c>
      <c r="N23" s="7">
        <f t="shared" si="3"/>
        <v>0.75919999198639687</v>
      </c>
      <c r="O23" s="7">
        <f t="shared" si="4"/>
        <v>0.81179964452742104</v>
      </c>
      <c r="P23" s="7">
        <f t="shared" si="8"/>
        <v>5.209997963252691E-2</v>
      </c>
      <c r="Q23" s="7">
        <f t="shared" si="9"/>
        <v>6.2399948819212125E-2</v>
      </c>
      <c r="R23" s="7">
        <f t="shared" si="10"/>
        <v>5.2000114422882993E-2</v>
      </c>
      <c r="S23" s="7">
        <f t="shared" si="11"/>
        <v>2.3999839989548688E-2</v>
      </c>
      <c r="T23" s="7">
        <f t="shared" si="12"/>
        <v>2.5704287985902061E-2</v>
      </c>
      <c r="U23" s="7" t="str">
        <f t="shared" si="13"/>
        <v>Raise</v>
      </c>
      <c r="V23" s="7" t="str">
        <f t="shared" si="20"/>
        <v>Raise</v>
      </c>
      <c r="W23" s="7" t="str">
        <f t="shared" si="21"/>
        <v>Raise</v>
      </c>
      <c r="X23" s="7" t="str">
        <f t="shared" si="22"/>
        <v>Drop</v>
      </c>
      <c r="Y23" s="10">
        <f>L16/L23-1</f>
        <v>-1.9230681909352731E-2</v>
      </c>
      <c r="Z23" s="10">
        <f>M16/M23-1</f>
        <v>-6.7307697255946763E-2</v>
      </c>
      <c r="AA23" s="10">
        <f>N16/N23-1</f>
        <v>-8.6538933454519351E-2</v>
      </c>
      <c r="AB23" s="10">
        <f>O16/O23-1</f>
        <v>2.0202918950847248E-2</v>
      </c>
      <c r="AC23" s="14" t="str">
        <f t="shared" si="6"/>
        <v>Monday</v>
      </c>
      <c r="AD23" s="14" t="str">
        <f t="shared" si="7"/>
        <v>January</v>
      </c>
      <c r="AE23" s="12" t="str">
        <f>IF(I23&gt;0.2,"High",IF(I23&lt;-0.2,"Low","Moderate"))</f>
        <v>High</v>
      </c>
    </row>
    <row r="24" spans="2:31" x14ac:dyDescent="0.25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7">
        <f t="shared" si="0"/>
        <v>5.9130715665311848E-2</v>
      </c>
      <c r="I24" s="10">
        <f t="shared" si="17"/>
        <v>0.85430485686646174</v>
      </c>
      <c r="J24" s="10">
        <f t="shared" si="19"/>
        <v>0.76530612964069489</v>
      </c>
      <c r="K24" s="10">
        <f t="shared" si="18"/>
        <v>5.041546377221362E-2</v>
      </c>
      <c r="L24" s="7">
        <f t="shared" si="1"/>
        <v>0.25999998722418821</v>
      </c>
      <c r="M24" s="7">
        <f t="shared" si="2"/>
        <v>0.38399997379320527</v>
      </c>
      <c r="N24" s="7">
        <f t="shared" si="3"/>
        <v>0.70809988995192863</v>
      </c>
      <c r="O24" s="7">
        <f t="shared" si="4"/>
        <v>0.83640012122832152</v>
      </c>
      <c r="P24" s="7">
        <f t="shared" si="8"/>
        <v>1.5213027171334659E-8</v>
      </c>
      <c r="Q24" s="7">
        <f t="shared" si="9"/>
        <v>-3.1999990092159925E-2</v>
      </c>
      <c r="R24" s="7">
        <f t="shared" si="10"/>
        <v>-5.1100102034468242E-2</v>
      </c>
      <c r="S24" s="7">
        <f t="shared" si="11"/>
        <v>2.4600476700900487E-2</v>
      </c>
      <c r="T24" s="7">
        <f t="shared" si="12"/>
        <v>-7.5302569278816178E-3</v>
      </c>
      <c r="U24" s="7" t="str">
        <f t="shared" si="13"/>
        <v>Drop</v>
      </c>
      <c r="V24" s="7" t="str">
        <f t="shared" si="20"/>
        <v>Drop</v>
      </c>
      <c r="W24" s="7" t="str">
        <f t="shared" si="21"/>
        <v>Drop</v>
      </c>
      <c r="X24" s="7" t="str">
        <f t="shared" si="22"/>
        <v>Drop</v>
      </c>
      <c r="Y24" s="10">
        <f>L17/L24-1</f>
        <v>-8.6538568001757965E-2</v>
      </c>
      <c r="Z24" s="10">
        <f>M17/M24-1</f>
        <v>5.2083487566098485E-2</v>
      </c>
      <c r="AA24" s="10">
        <f>N17/N24-1</f>
        <v>2.0618827281668084E-2</v>
      </c>
      <c r="AB24" s="10">
        <f>O17/O24-1</f>
        <v>-2.9412043428213908E-2</v>
      </c>
      <c r="AC24" s="14" t="str">
        <f t="shared" si="6"/>
        <v>Tuesday</v>
      </c>
      <c r="AD24" s="14" t="str">
        <f t="shared" si="7"/>
        <v>January</v>
      </c>
      <c r="AE24" s="12" t="str">
        <f>IF(I24&gt;0.2,"High",IF(I24&lt;-0.2,"Low","Moderate"))</f>
        <v>High</v>
      </c>
    </row>
    <row r="25" spans="2:31" x14ac:dyDescent="0.25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7">
        <f t="shared" si="0"/>
        <v>6.4763217885702939E-2</v>
      </c>
      <c r="I25" s="10">
        <f t="shared" si="17"/>
        <v>9.8774591206907125E-4</v>
      </c>
      <c r="J25" s="10">
        <f t="shared" si="19"/>
        <v>2.0618565999329652E-2</v>
      </c>
      <c r="K25" s="10">
        <f t="shared" si="18"/>
        <v>-1.9234237688042999E-2</v>
      </c>
      <c r="L25" s="7">
        <f t="shared" si="1"/>
        <v>0.25249999220936281</v>
      </c>
      <c r="M25" s="7">
        <f t="shared" si="2"/>
        <v>0.41599991305616424</v>
      </c>
      <c r="N25" s="7">
        <f t="shared" si="3"/>
        <v>0.7299999070128681</v>
      </c>
      <c r="O25" s="7">
        <f t="shared" si="4"/>
        <v>0.84459986109552565</v>
      </c>
      <c r="P25" s="7">
        <f t="shared" si="8"/>
        <v>-7.4999950148254002E-3</v>
      </c>
      <c r="Q25" s="7">
        <f t="shared" si="9"/>
        <v>3.1999939262958965E-2</v>
      </c>
      <c r="R25" s="7">
        <f t="shared" si="10"/>
        <v>2.190001706093947E-2</v>
      </c>
      <c r="S25" s="7">
        <f t="shared" si="11"/>
        <v>8.1997398672041255E-3</v>
      </c>
      <c r="T25" s="7">
        <f t="shared" si="12"/>
        <v>5.6325022203910918E-3</v>
      </c>
      <c r="U25" s="7" t="str">
        <f t="shared" si="13"/>
        <v>Drop</v>
      </c>
      <c r="V25" s="7" t="str">
        <f t="shared" si="20"/>
        <v>Drop</v>
      </c>
      <c r="W25" s="7" t="str">
        <f t="shared" si="21"/>
        <v>Drop</v>
      </c>
      <c r="X25" s="7" t="str">
        <f t="shared" si="22"/>
        <v>Drop</v>
      </c>
      <c r="Y25" s="10">
        <f>L18/L25-1</f>
        <v>3.960385147120693E-2</v>
      </c>
      <c r="Z25" s="10">
        <f>M18/M25-1</f>
        <v>-9.615231529327195E-3</v>
      </c>
      <c r="AA25" s="10">
        <f>N18/N25-1</f>
        <v>-2.5743567588776273E-7</v>
      </c>
      <c r="AB25" s="10">
        <f>O18/O25-1</f>
        <v>-9.7086561559895923E-3</v>
      </c>
      <c r="AC25" s="14" t="str">
        <f t="shared" si="6"/>
        <v>Wednesday</v>
      </c>
      <c r="AD25" s="14" t="str">
        <f t="shared" si="7"/>
        <v>January</v>
      </c>
      <c r="AE25" s="12" t="str">
        <f>IF(I25&gt;0.2,"High",IF(I25&lt;-0.2,"Low","Moderate"))</f>
        <v>Moderate</v>
      </c>
    </row>
    <row r="26" spans="2:31" x14ac:dyDescent="0.25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7">
        <f t="shared" si="0"/>
        <v>5.1354840248197496E-2</v>
      </c>
      <c r="I26" s="10">
        <f t="shared" si="17"/>
        <v>-0.17516574129721951</v>
      </c>
      <c r="J26" s="10">
        <f t="shared" si="19"/>
        <v>-7.7669894666066996E-2</v>
      </c>
      <c r="K26" s="10">
        <f t="shared" si="18"/>
        <v>-0.10570602224444781</v>
      </c>
      <c r="L26" s="7">
        <f t="shared" si="1"/>
        <v>0.23749995940667931</v>
      </c>
      <c r="M26" s="7">
        <f t="shared" si="2"/>
        <v>0.37999997551007414</v>
      </c>
      <c r="N26" s="7">
        <f t="shared" si="3"/>
        <v>0.71539965305936126</v>
      </c>
      <c r="O26" s="7">
        <f t="shared" si="4"/>
        <v>0.79539993108454754</v>
      </c>
      <c r="P26" s="7">
        <f t="shared" si="8"/>
        <v>-1.5000032802683499E-2</v>
      </c>
      <c r="Q26" s="7">
        <f t="shared" si="9"/>
        <v>-3.5999937546090099E-2</v>
      </c>
      <c r="R26" s="7">
        <f t="shared" si="10"/>
        <v>-1.4600253953506837E-2</v>
      </c>
      <c r="S26" s="7">
        <f t="shared" si="11"/>
        <v>-4.919993001097811E-2</v>
      </c>
      <c r="T26" s="7">
        <f t="shared" si="12"/>
        <v>-1.3408377637505443E-2</v>
      </c>
      <c r="U26" s="7" t="str">
        <f t="shared" si="13"/>
        <v>Drop</v>
      </c>
      <c r="V26" s="7" t="str">
        <f t="shared" si="20"/>
        <v>Drop</v>
      </c>
      <c r="W26" s="7" t="str">
        <f t="shared" si="21"/>
        <v>Drop</v>
      </c>
      <c r="X26" s="7" t="str">
        <f t="shared" si="22"/>
        <v>Drop</v>
      </c>
      <c r="Y26" s="10">
        <f>L19/L26-1</f>
        <v>6.31580482162728E-2</v>
      </c>
      <c r="Z26" s="10">
        <f>M19/M26-1</f>
        <v>1.052609763577661E-2</v>
      </c>
      <c r="AA26" s="10">
        <f>N19/N26-1</f>
        <v>-1.0203447201273752E-2</v>
      </c>
      <c r="AB26" s="10">
        <f>O19/O26-1</f>
        <v>5.1546280825270241E-2</v>
      </c>
      <c r="AC26" s="14" t="str">
        <f t="shared" si="6"/>
        <v>Thursday</v>
      </c>
      <c r="AD26" s="14" t="str">
        <f t="shared" si="7"/>
        <v>January</v>
      </c>
      <c r="AE26" s="12" t="str">
        <f>IF(I26&gt;0.2,"High",IF(I26&lt;-0.2,"Low","Moderate"))</f>
        <v>Moderate</v>
      </c>
    </row>
    <row r="27" spans="2:31" x14ac:dyDescent="0.25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7">
        <f t="shared" si="0"/>
        <v>5.9818414322622526E-2</v>
      </c>
      <c r="I27" s="10">
        <f t="shared" si="17"/>
        <v>-5.6459868607658614E-2</v>
      </c>
      <c r="J27" s="10">
        <f t="shared" si="19"/>
        <v>-6.8627459389436152E-2</v>
      </c>
      <c r="K27" s="10">
        <f t="shared" si="18"/>
        <v>1.3064150220491788E-2</v>
      </c>
      <c r="L27" s="7">
        <f t="shared" si="1"/>
        <v>0.24499995710437156</v>
      </c>
      <c r="M27" s="7">
        <f t="shared" si="2"/>
        <v>0.4</v>
      </c>
      <c r="N27" s="7">
        <f t="shared" si="3"/>
        <v>0.75189971333667016</v>
      </c>
      <c r="O27" s="7">
        <f t="shared" si="4"/>
        <v>0.81179987028483402</v>
      </c>
      <c r="P27" s="7">
        <f t="shared" si="8"/>
        <v>7.4999976976922456E-3</v>
      </c>
      <c r="Q27" s="7">
        <f t="shared" si="9"/>
        <v>2.0000024489925883E-2</v>
      </c>
      <c r="R27" s="7">
        <f t="shared" si="10"/>
        <v>3.6500060277308899E-2</v>
      </c>
      <c r="S27" s="7">
        <f t="shared" si="11"/>
        <v>1.6399939200286484E-2</v>
      </c>
      <c r="T27" s="7">
        <f t="shared" si="12"/>
        <v>8.4635740744250301E-3</v>
      </c>
      <c r="U27" s="7" t="str">
        <f t="shared" si="13"/>
        <v>Drop</v>
      </c>
      <c r="V27" s="7" t="str">
        <f t="shared" si="20"/>
        <v>Drop</v>
      </c>
      <c r="W27" s="7" t="str">
        <f t="shared" si="21"/>
        <v>Drop</v>
      </c>
      <c r="X27" s="7" t="str">
        <f t="shared" si="22"/>
        <v>Drop</v>
      </c>
      <c r="Y27" s="10">
        <f>L20/L27-1</f>
        <v>6.1224561359410234E-2</v>
      </c>
      <c r="Z27" s="10">
        <f>M20/M27-1</f>
        <v>3.999990971341294E-2</v>
      </c>
      <c r="AA27" s="10">
        <f>N20/N27-1</f>
        <v>-7.7669374197307128E-2</v>
      </c>
      <c r="AB27" s="10">
        <f>O20/O27-1</f>
        <v>-3.0303498103098847E-2</v>
      </c>
      <c r="AC27" s="14" t="str">
        <f t="shared" si="6"/>
        <v>Friday</v>
      </c>
      <c r="AD27" s="14" t="str">
        <f t="shared" si="7"/>
        <v>January</v>
      </c>
      <c r="AE27" s="12" t="str">
        <f>IF(I27&gt;0.2,"High",IF(I27&lt;-0.2,"Low","Moderate"))</f>
        <v>Moderate</v>
      </c>
    </row>
    <row r="28" spans="2:31" x14ac:dyDescent="0.25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7">
        <f t="shared" si="0"/>
        <v>3.7390569462478637E-2</v>
      </c>
      <c r="I28" s="10">
        <f t="shared" si="17"/>
        <v>9.2882647461171253E-2</v>
      </c>
      <c r="J28" s="10">
        <f t="shared" si="19"/>
        <v>0.10526315666056507</v>
      </c>
      <c r="K28" s="10">
        <f t="shared" si="18"/>
        <v>-1.120141309767364E-2</v>
      </c>
      <c r="L28" s="7">
        <f t="shared" si="1"/>
        <v>0.21209998133416308</v>
      </c>
      <c r="M28" s="7">
        <f t="shared" si="2"/>
        <v>0.35699999529866999</v>
      </c>
      <c r="N28" s="7">
        <f t="shared" si="3"/>
        <v>0.66640001793224413</v>
      </c>
      <c r="O28" s="7">
        <f t="shared" si="4"/>
        <v>0.74100005255689283</v>
      </c>
      <c r="P28" s="7">
        <f t="shared" si="8"/>
        <v>-3.2899975770208478E-2</v>
      </c>
      <c r="Q28" s="7">
        <f t="shared" si="9"/>
        <v>-4.300000470133003E-2</v>
      </c>
      <c r="R28" s="7">
        <f t="shared" si="10"/>
        <v>-8.5499695404426035E-2</v>
      </c>
      <c r="S28" s="7">
        <f t="shared" si="11"/>
        <v>-7.0799817727941194E-2</v>
      </c>
      <c r="T28" s="7">
        <f t="shared" si="12"/>
        <v>-2.2427844860143889E-2</v>
      </c>
      <c r="U28" s="7" t="str">
        <f t="shared" si="13"/>
        <v>Raise</v>
      </c>
      <c r="V28" s="7" t="str">
        <f t="shared" si="20"/>
        <v>Drop</v>
      </c>
      <c r="W28" s="7" t="str">
        <f t="shared" si="21"/>
        <v>Drop</v>
      </c>
      <c r="X28" s="7" t="str">
        <f t="shared" si="22"/>
        <v>Drop</v>
      </c>
      <c r="Y28" s="10">
        <f>L21/L28-1</f>
        <v>-3.9603883958245434E-2</v>
      </c>
      <c r="Z28" s="10">
        <f>M21/M28-1</f>
        <v>-6.6666682751703288E-2</v>
      </c>
      <c r="AA28" s="10">
        <f>N21/N28-1</f>
        <v>6.1224162618060518E-2</v>
      </c>
      <c r="AB28" s="10">
        <f>O21/O28-1</f>
        <v>6.3158140797363371E-2</v>
      </c>
      <c r="AC28" s="14" t="str">
        <f t="shared" si="6"/>
        <v>Saturday</v>
      </c>
      <c r="AD28" s="14" t="str">
        <f t="shared" si="7"/>
        <v>January</v>
      </c>
      <c r="AE28" s="12" t="str">
        <f>IF(I28&gt;0.2,"High",IF(I28&lt;-0.2,"Low","Moderate"))</f>
        <v>Moderate</v>
      </c>
    </row>
    <row r="29" spans="2:31" x14ac:dyDescent="0.25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7">
        <f t="shared" si="0"/>
        <v>3.9357569727266679E-2</v>
      </c>
      <c r="I29" s="10">
        <f t="shared" si="17"/>
        <v>-1.9630799659368758E-2</v>
      </c>
      <c r="J29" s="10">
        <f t="shared" si="19"/>
        <v>2.0202019974729035E-2</v>
      </c>
      <c r="K29" s="10">
        <f t="shared" si="18"/>
        <v>-3.9044050937170782E-2</v>
      </c>
      <c r="L29" s="7">
        <f t="shared" si="1"/>
        <v>0.21209999468885796</v>
      </c>
      <c r="M29" s="7">
        <f t="shared" si="2"/>
        <v>0.35359997637351559</v>
      </c>
      <c r="N29" s="7">
        <f t="shared" si="3"/>
        <v>0.69360000917557196</v>
      </c>
      <c r="O29" s="7">
        <f t="shared" si="4"/>
        <v>0.75659993275304216</v>
      </c>
      <c r="P29" s="7">
        <f t="shared" si="8"/>
        <v>1.3354694877731887E-8</v>
      </c>
      <c r="Q29" s="7">
        <f t="shared" si="9"/>
        <v>-3.4000189251544022E-3</v>
      </c>
      <c r="R29" s="7">
        <f t="shared" si="10"/>
        <v>2.7199991243327837E-2</v>
      </c>
      <c r="S29" s="7">
        <f t="shared" si="11"/>
        <v>1.5599880196149329E-2</v>
      </c>
      <c r="T29" s="7">
        <f t="shared" si="12"/>
        <v>1.9670002647880422E-3</v>
      </c>
      <c r="U29" s="7" t="str">
        <f t="shared" si="13"/>
        <v>Drop</v>
      </c>
      <c r="V29" s="7" t="str">
        <f t="shared" si="20"/>
        <v>Drop</v>
      </c>
      <c r="W29" s="7" t="str">
        <f t="shared" si="21"/>
        <v>Drop</v>
      </c>
      <c r="X29" s="7" t="str">
        <f t="shared" si="22"/>
        <v>Drop</v>
      </c>
      <c r="Y29" s="10">
        <f>L22/L29-1</f>
        <v>-1.9801991586020806E-2</v>
      </c>
      <c r="Z29" s="10">
        <f>M22/M29-1</f>
        <v>1.0942488715137699E-7</v>
      </c>
      <c r="AA29" s="10">
        <f>N22/N29-1</f>
        <v>1.9607653125764735E-2</v>
      </c>
      <c r="AB29" s="10">
        <f>O22/O29-1</f>
        <v>4.1236947604929242E-2</v>
      </c>
      <c r="AC29" s="14" t="str">
        <f t="shared" si="6"/>
        <v>Sunday</v>
      </c>
      <c r="AD29" s="14" t="str">
        <f t="shared" si="7"/>
        <v>January</v>
      </c>
      <c r="AE29" s="12" t="str">
        <f>IF(I29&gt;0.2,"High",IF(I29&lt;-0.2,"Low","Moderate"))</f>
        <v>Moderate</v>
      </c>
    </row>
    <row r="30" spans="2:31" x14ac:dyDescent="0.25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7">
        <f t="shared" si="0"/>
        <v>6.157634877763668E-2</v>
      </c>
      <c r="I30" s="10">
        <f t="shared" si="17"/>
        <v>-0.11250036399885421</v>
      </c>
      <c r="J30" s="10">
        <f t="shared" si="19"/>
        <v>-3.9215703977760197E-2</v>
      </c>
      <c r="K30" s="10">
        <f t="shared" si="18"/>
        <v>-7.6275872039646142E-2</v>
      </c>
      <c r="L30" s="7">
        <f t="shared" si="1"/>
        <v>0.2474999639383427</v>
      </c>
      <c r="M30" s="7">
        <f t="shared" si="2"/>
        <v>0.38799990128219247</v>
      </c>
      <c r="N30" s="7">
        <f t="shared" si="3"/>
        <v>0.75190001003031115</v>
      </c>
      <c r="O30" s="7">
        <f t="shared" si="4"/>
        <v>0.8527997959312491</v>
      </c>
      <c r="P30" s="7">
        <f t="shared" si="8"/>
        <v>3.5399969249484742E-2</v>
      </c>
      <c r="Q30" s="7">
        <f t="shared" si="9"/>
        <v>3.4399924908676882E-2</v>
      </c>
      <c r="R30" s="7">
        <f t="shared" si="10"/>
        <v>5.8300000854739187E-2</v>
      </c>
      <c r="S30" s="7">
        <f t="shared" si="11"/>
        <v>9.6199863178206946E-2</v>
      </c>
      <c r="T30" s="7">
        <f t="shared" si="12"/>
        <v>2.2218779050370001E-2</v>
      </c>
      <c r="U30" s="7" t="str">
        <f t="shared" si="13"/>
        <v>Raise</v>
      </c>
      <c r="V30" s="7" t="str">
        <f t="shared" si="20"/>
        <v>Drop</v>
      </c>
      <c r="W30" s="7" t="str">
        <f t="shared" si="21"/>
        <v>Raise</v>
      </c>
      <c r="X30" s="7" t="str">
        <f t="shared" si="22"/>
        <v>Raise</v>
      </c>
      <c r="Y30" s="10">
        <f>L23/L30-1</f>
        <v>5.0505090481275161E-2</v>
      </c>
      <c r="Z30" s="10">
        <f>M23/M30-1</f>
        <v>7.2165128162773096E-2</v>
      </c>
      <c r="AA30" s="10">
        <f>N23/N30-1</f>
        <v>9.7087137368059295E-3</v>
      </c>
      <c r="AB30" s="10">
        <f>O23/O30-1</f>
        <v>-4.8077112118743326E-2</v>
      </c>
      <c r="AC30" s="14" t="str">
        <f t="shared" si="6"/>
        <v>Monday</v>
      </c>
      <c r="AD30" s="14" t="str">
        <f t="shared" si="7"/>
        <v>January</v>
      </c>
      <c r="AE30" s="12" t="str">
        <f>IF(I30&gt;0.2,"High",IF(I30&lt;-0.2,"Low","Moderate"))</f>
        <v>Moderate</v>
      </c>
    </row>
    <row r="31" spans="2:31" x14ac:dyDescent="0.25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7">
        <f t="shared" si="0"/>
        <v>2.8097945089736356E-2</v>
      </c>
      <c r="I31" s="10">
        <f t="shared" si="17"/>
        <v>-0.71708723442563915</v>
      </c>
      <c r="J31" s="10">
        <f t="shared" si="19"/>
        <v>-0.40462427961056557</v>
      </c>
      <c r="K31" s="10">
        <f t="shared" si="18"/>
        <v>-0.52481642115115479</v>
      </c>
      <c r="L31" s="7">
        <f t="shared" si="1"/>
        <v>0.11749999776474974</v>
      </c>
      <c r="M31" s="7">
        <f t="shared" si="2"/>
        <v>0.41599967431927592</v>
      </c>
      <c r="N31" s="7">
        <f t="shared" si="3"/>
        <v>0.72269978937048018</v>
      </c>
      <c r="O31" s="7">
        <f t="shared" si="4"/>
        <v>0.79540035839390932</v>
      </c>
      <c r="P31" s="7">
        <f t="shared" si="8"/>
        <v>-0.12999996617359294</v>
      </c>
      <c r="Q31" s="7">
        <f t="shared" si="9"/>
        <v>2.7999773037083453E-2</v>
      </c>
      <c r="R31" s="7">
        <f t="shared" si="10"/>
        <v>-2.9200220659830967E-2</v>
      </c>
      <c r="S31" s="7">
        <f t="shared" si="11"/>
        <v>-5.7399437537339781E-2</v>
      </c>
      <c r="T31" s="7">
        <f t="shared" si="12"/>
        <v>-3.3478403687900324E-2</v>
      </c>
      <c r="U31" s="7" t="str">
        <f t="shared" si="13"/>
        <v>Raise</v>
      </c>
      <c r="V31" s="7" t="str">
        <f t="shared" si="20"/>
        <v>Drop</v>
      </c>
      <c r="W31" s="7" t="str">
        <f t="shared" si="21"/>
        <v>Drop</v>
      </c>
      <c r="X31" s="7" t="str">
        <f t="shared" si="22"/>
        <v>Drop</v>
      </c>
      <c r="Y31" s="10">
        <f>L24/L31-1</f>
        <v>1.2127658908108403</v>
      </c>
      <c r="Z31" s="10">
        <f>M24/M31-1</f>
        <v>-7.6922417255334663E-2</v>
      </c>
      <c r="AA31" s="10">
        <f>N24/N31-1</f>
        <v>-2.0201886915269585E-2</v>
      </c>
      <c r="AB31" s="10">
        <f>O24/O31-1</f>
        <v>5.1546070355311224E-2</v>
      </c>
      <c r="AC31" s="14" t="str">
        <f t="shared" si="6"/>
        <v>Tuesday</v>
      </c>
      <c r="AD31" s="14" t="str">
        <f t="shared" si="7"/>
        <v>January</v>
      </c>
      <c r="AE31" s="12" t="str">
        <f>IF(I31&gt;0.2,"High",IF(I31&lt;-0.2,"Low","Moderate"))</f>
        <v>Low</v>
      </c>
    </row>
    <row r="32" spans="2:31" x14ac:dyDescent="0.25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7">
        <f t="shared" si="0"/>
        <v>5.739157024542154E-2</v>
      </c>
      <c r="I32" s="10">
        <f t="shared" si="17"/>
        <v>-7.8019563062868946E-2</v>
      </c>
      <c r="J32" s="10">
        <f t="shared" si="19"/>
        <v>4.0404011745583279E-2</v>
      </c>
      <c r="K32" s="10">
        <f t="shared" si="18"/>
        <v>-0.11382460416483964</v>
      </c>
      <c r="L32" s="7">
        <f t="shared" si="1"/>
        <v>0.24750000670575076</v>
      </c>
      <c r="M32" s="7">
        <f t="shared" si="2"/>
        <v>0.41599983960386488</v>
      </c>
      <c r="N32" s="7">
        <f t="shared" si="3"/>
        <v>0.70080027024480518</v>
      </c>
      <c r="O32" s="7">
        <f t="shared" si="4"/>
        <v>0.7953997835206823</v>
      </c>
      <c r="P32" s="7">
        <f t="shared" si="8"/>
        <v>0.130000008941001</v>
      </c>
      <c r="Q32" s="7">
        <f t="shared" si="9"/>
        <v>1.6528458895992415E-7</v>
      </c>
      <c r="R32" s="7">
        <f t="shared" si="10"/>
        <v>-2.1899519125675004E-2</v>
      </c>
      <c r="S32" s="7">
        <f t="shared" si="11"/>
        <v>-5.74873227021655E-7</v>
      </c>
      <c r="T32" s="7">
        <f t="shared" si="12"/>
        <v>2.9293625155685184E-2</v>
      </c>
      <c r="U32" s="7" t="str">
        <f t="shared" si="13"/>
        <v>Raise</v>
      </c>
      <c r="V32" s="7" t="str">
        <f t="shared" si="20"/>
        <v>Drop</v>
      </c>
      <c r="W32" s="7" t="str">
        <f t="shared" si="21"/>
        <v>Drop</v>
      </c>
      <c r="X32" s="7" t="str">
        <f t="shared" si="22"/>
        <v>Drop</v>
      </c>
      <c r="Y32" s="10">
        <f>L25/L32-1</f>
        <v>2.0201961083404996E-2</v>
      </c>
      <c r="Z32" s="10">
        <f>M25/M32-1</f>
        <v>1.7656809547794694E-7</v>
      </c>
      <c r="AA32" s="10">
        <f>N25/N32-1</f>
        <v>4.1666132288822988E-2</v>
      </c>
      <c r="AB32" s="10">
        <f>O25/O32-1</f>
        <v>6.185578446736395E-2</v>
      </c>
      <c r="AC32" s="14" t="str">
        <f t="shared" si="6"/>
        <v>Wednesday</v>
      </c>
      <c r="AD32" s="14" t="str">
        <f t="shared" si="7"/>
        <v>January</v>
      </c>
      <c r="AE32" s="12" t="str">
        <f>IF(I32&gt;0.2,"High",IF(I32&lt;-0.2,"Low","Moderate"))</f>
        <v>Moderate</v>
      </c>
    </row>
    <row r="33" spans="2:31" x14ac:dyDescent="0.25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7">
        <f t="shared" si="0"/>
        <v>6.1014082161498638E-2</v>
      </c>
      <c r="I33" s="10">
        <f t="shared" si="17"/>
        <v>0.20059441674862155</v>
      </c>
      <c r="J33" s="10">
        <f t="shared" si="19"/>
        <v>1.0526296401619062E-2</v>
      </c>
      <c r="K33" s="10">
        <f t="shared" si="18"/>
        <v>0.18808824770202981</v>
      </c>
      <c r="L33" s="7">
        <f t="shared" si="1"/>
        <v>0.25499996498573574</v>
      </c>
      <c r="M33" s="7">
        <f t="shared" si="2"/>
        <v>0.4039999593710335</v>
      </c>
      <c r="N33" s="7">
        <f t="shared" si="3"/>
        <v>0.70809986092920896</v>
      </c>
      <c r="O33" s="7">
        <f t="shared" si="4"/>
        <v>0.83640020619695488</v>
      </c>
      <c r="P33" s="7">
        <f t="shared" si="8"/>
        <v>7.4999582799849807E-3</v>
      </c>
      <c r="Q33" s="7">
        <f t="shared" si="9"/>
        <v>-1.1999880232831384E-2</v>
      </c>
      <c r="R33" s="7">
        <f t="shared" si="10"/>
        <v>7.2995906844037783E-3</v>
      </c>
      <c r="S33" s="7">
        <f t="shared" si="11"/>
        <v>4.1000422676272574E-2</v>
      </c>
      <c r="T33" s="7">
        <f t="shared" si="12"/>
        <v>3.622511916077098E-3</v>
      </c>
      <c r="U33" s="7" t="str">
        <f t="shared" si="13"/>
        <v>Drop</v>
      </c>
      <c r="V33" s="7" t="str">
        <f t="shared" si="20"/>
        <v>Drop</v>
      </c>
      <c r="W33" s="7" t="str">
        <f t="shared" si="21"/>
        <v>Drop</v>
      </c>
      <c r="X33" s="7" t="str">
        <f t="shared" si="22"/>
        <v>Raise</v>
      </c>
      <c r="Y33" s="10">
        <f>L26/L33-1</f>
        <v>-6.8627482282342056E-2</v>
      </c>
      <c r="Z33" s="10">
        <f>M26/M33-1</f>
        <v>-5.9405906620197846E-2</v>
      </c>
      <c r="AA33" s="10">
        <f>N26/N33-1</f>
        <v>1.030898681518333E-2</v>
      </c>
      <c r="AB33" s="10">
        <f>O26/O33-1</f>
        <v>-4.9019924682745297E-2</v>
      </c>
      <c r="AC33" s="14" t="str">
        <f t="shared" si="6"/>
        <v>Thursday</v>
      </c>
      <c r="AD33" s="14" t="str">
        <f t="shared" si="7"/>
        <v>January</v>
      </c>
      <c r="AE33" s="12" t="str">
        <f>IF(I33&gt;0.2,"High",IF(I33&lt;-0.2,"Low","Moderate"))</f>
        <v>High</v>
      </c>
    </row>
    <row r="34" spans="2:31" x14ac:dyDescent="0.25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7">
        <f t="shared" si="0"/>
        <v>6.4102403158514176E-2</v>
      </c>
      <c r="I34" s="10">
        <f t="shared" si="17"/>
        <v>7.1616556279585408E-2</v>
      </c>
      <c r="J34" s="10">
        <f t="shared" si="19"/>
        <v>0</v>
      </c>
      <c r="K34" s="10">
        <f t="shared" si="18"/>
        <v>7.1616556279585408E-2</v>
      </c>
      <c r="L34" s="7">
        <f t="shared" si="1"/>
        <v>0.24499995710437156</v>
      </c>
      <c r="M34" s="7">
        <f t="shared" si="2"/>
        <v>0.4119998971256511</v>
      </c>
      <c r="N34" s="7">
        <f t="shared" si="3"/>
        <v>0.75190008355181648</v>
      </c>
      <c r="O34" s="7">
        <f t="shared" si="4"/>
        <v>0.84459997113411012</v>
      </c>
      <c r="P34" s="7">
        <f t="shared" si="8"/>
        <v>-1.0000007881364181E-2</v>
      </c>
      <c r="Q34" s="7">
        <f t="shared" si="9"/>
        <v>7.9999377546176031E-3</v>
      </c>
      <c r="R34" s="7">
        <f t="shared" si="10"/>
        <v>4.3800222622607521E-2</v>
      </c>
      <c r="S34" s="7">
        <f t="shared" si="11"/>
        <v>8.1997649371552406E-3</v>
      </c>
      <c r="T34" s="7">
        <f t="shared" si="12"/>
        <v>3.0883209970155381E-3</v>
      </c>
      <c r="U34" s="7" t="str">
        <f t="shared" si="13"/>
        <v>Drop</v>
      </c>
      <c r="V34" s="7" t="str">
        <f t="shared" si="20"/>
        <v>Drop</v>
      </c>
      <c r="W34" s="7" t="str">
        <f t="shared" si="21"/>
        <v>Raise</v>
      </c>
      <c r="X34" s="7" t="str">
        <f t="shared" si="22"/>
        <v>Drop</v>
      </c>
      <c r="Y34" s="10">
        <f>L27/L34-1</f>
        <v>0</v>
      </c>
      <c r="Z34" s="10">
        <f>M27/M34-1</f>
        <v>-2.9125971169821407E-2</v>
      </c>
      <c r="AA34" s="10">
        <f>N27/N34-1</f>
        <v>-4.9237279586833438E-7</v>
      </c>
      <c r="AB34" s="10">
        <f>O27/O34-1</f>
        <v>-3.8835072188355468E-2</v>
      </c>
      <c r="AC34" s="14" t="str">
        <f t="shared" si="6"/>
        <v>Friday</v>
      </c>
      <c r="AD34" s="14" t="str">
        <f t="shared" si="7"/>
        <v>February</v>
      </c>
      <c r="AE34" s="12" t="str">
        <f>IF(I34&gt;0.2,"High",IF(I34&lt;-0.2,"Low","Moderate"))</f>
        <v>Moderate</v>
      </c>
    </row>
    <row r="35" spans="2:31" x14ac:dyDescent="0.25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7">
        <f t="shared" si="0"/>
        <v>3.598160239457688E-2</v>
      </c>
      <c r="I35" s="10">
        <f t="shared" si="17"/>
        <v>-0.11100185204519353</v>
      </c>
      <c r="J35" s="10">
        <f t="shared" si="19"/>
        <v>-7.6190475382247658E-2</v>
      </c>
      <c r="K35" s="10">
        <f t="shared" si="18"/>
        <v>-3.7682418004241769E-2</v>
      </c>
      <c r="L35" s="7">
        <f t="shared" si="1"/>
        <v>0.20789998258735065</v>
      </c>
      <c r="M35" s="7">
        <f t="shared" si="2"/>
        <v>0.32980002101053607</v>
      </c>
      <c r="N35" s="7">
        <f t="shared" si="3"/>
        <v>0.6935999689169291</v>
      </c>
      <c r="O35" s="7">
        <f t="shared" si="4"/>
        <v>0.7565999412780523</v>
      </c>
      <c r="P35" s="7">
        <f t="shared" si="8"/>
        <v>-3.7099974517020906E-2</v>
      </c>
      <c r="Q35" s="7">
        <f t="shared" si="9"/>
        <v>-8.2199876115115034E-2</v>
      </c>
      <c r="R35" s="7">
        <f t="shared" si="10"/>
        <v>-5.8300114634887379E-2</v>
      </c>
      <c r="S35" s="7">
        <f t="shared" si="11"/>
        <v>-8.8000029856057815E-2</v>
      </c>
      <c r="T35" s="7">
        <f t="shared" si="12"/>
        <v>-2.8120800763937297E-2</v>
      </c>
      <c r="U35" s="7" t="str">
        <f t="shared" si="13"/>
        <v>Raise</v>
      </c>
      <c r="V35" s="7" t="str">
        <f t="shared" si="20"/>
        <v>Drop</v>
      </c>
      <c r="W35" s="7" t="str">
        <f t="shared" si="21"/>
        <v>Drop</v>
      </c>
      <c r="X35" s="7" t="str">
        <f t="shared" si="22"/>
        <v>Drop</v>
      </c>
      <c r="Y35" s="10">
        <f>L28/L35-1</f>
        <v>2.0202015866200407E-2</v>
      </c>
      <c r="Z35" s="10">
        <f>M28/M35-1</f>
        <v>8.2474143587956128E-2</v>
      </c>
      <c r="AA35" s="10">
        <f>N28/N35-1</f>
        <v>-3.9215617363937083E-2</v>
      </c>
      <c r="AB35" s="10">
        <f>O28/O35-1</f>
        <v>-2.0618411223781052E-2</v>
      </c>
      <c r="AC35" s="14" t="str">
        <f t="shared" si="6"/>
        <v>Saturday</v>
      </c>
      <c r="AD35" s="14" t="str">
        <f t="shared" si="7"/>
        <v>February</v>
      </c>
      <c r="AE35" s="12" t="str">
        <f>IF(I35&gt;0.2,"High",IF(I35&lt;-0.2,"Low","Moderate"))</f>
        <v>Moderate</v>
      </c>
    </row>
    <row r="36" spans="2:31" x14ac:dyDescent="0.25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7">
        <f t="shared" si="0"/>
        <v>4.2169337098112596E-2</v>
      </c>
      <c r="I36" s="10">
        <f t="shared" si="17"/>
        <v>6.0833246003320962E-2</v>
      </c>
      <c r="J36" s="10">
        <f t="shared" si="19"/>
        <v>-9.9010010179394481E-3</v>
      </c>
      <c r="K36" s="10">
        <f t="shared" si="18"/>
        <v>7.1441590279339273E-2</v>
      </c>
      <c r="L36" s="7">
        <f t="shared" si="1"/>
        <v>0.21630000167076002</v>
      </c>
      <c r="M36" s="7">
        <f t="shared" si="2"/>
        <v>0.33659997942253961</v>
      </c>
      <c r="N36" s="7">
        <f t="shared" si="3"/>
        <v>0.71399997980582386</v>
      </c>
      <c r="O36" s="7">
        <f t="shared" si="4"/>
        <v>0.81120004593870954</v>
      </c>
      <c r="P36" s="7">
        <f t="shared" si="8"/>
        <v>8.4000190834093713E-3</v>
      </c>
      <c r="Q36" s="7">
        <f t="shared" si="9"/>
        <v>6.7999584120035372E-3</v>
      </c>
      <c r="R36" s="7">
        <f t="shared" si="10"/>
        <v>2.040001088889476E-2</v>
      </c>
      <c r="S36" s="7">
        <f t="shared" si="11"/>
        <v>5.4600104660657234E-2</v>
      </c>
      <c r="T36" s="7">
        <f t="shared" si="12"/>
        <v>6.1877347035357161E-3</v>
      </c>
      <c r="U36" s="7" t="str">
        <f t="shared" si="13"/>
        <v>Drop</v>
      </c>
      <c r="V36" s="7" t="str">
        <f t="shared" si="20"/>
        <v>Drop</v>
      </c>
      <c r="W36" s="7" t="str">
        <f t="shared" si="21"/>
        <v>Drop</v>
      </c>
      <c r="X36" s="7" t="str">
        <f t="shared" si="22"/>
        <v>Raise</v>
      </c>
      <c r="Y36" s="10">
        <f>L29/L36-1</f>
        <v>-1.9417507856958283E-2</v>
      </c>
      <c r="Z36" s="10">
        <f>M29/M36-1</f>
        <v>5.0505044534288501E-2</v>
      </c>
      <c r="AA36" s="10">
        <f>N29/N36-1</f>
        <v>-2.8571388245416718E-2</v>
      </c>
      <c r="AB36" s="10">
        <f>O29/O36-1</f>
        <v>-6.7307828024695038E-2</v>
      </c>
      <c r="AC36" s="14" t="str">
        <f t="shared" si="6"/>
        <v>Sunday</v>
      </c>
      <c r="AD36" s="14" t="str">
        <f t="shared" si="7"/>
        <v>February</v>
      </c>
      <c r="AE36" s="12" t="str">
        <f>IF(I36&gt;0.2,"High",IF(I36&lt;-0.2,"Low","Moderate"))</f>
        <v>Moderate</v>
      </c>
    </row>
    <row r="37" spans="2:31" x14ac:dyDescent="0.25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7">
        <f t="shared" si="0"/>
        <v>5.6292693419576843E-2</v>
      </c>
      <c r="I37" s="10">
        <f t="shared" si="17"/>
        <v>-8.5806571239552931E-2</v>
      </c>
      <c r="J37" s="10">
        <f t="shared" si="19"/>
        <v>0</v>
      </c>
      <c r="K37" s="10">
        <f t="shared" si="18"/>
        <v>-8.5806571239552931E-2</v>
      </c>
      <c r="L37" s="7">
        <f t="shared" si="1"/>
        <v>0.2374999606493316</v>
      </c>
      <c r="M37" s="7">
        <f t="shared" si="2"/>
        <v>0.3959999683463542</v>
      </c>
      <c r="N37" s="7">
        <f t="shared" si="3"/>
        <v>0.73730019758551002</v>
      </c>
      <c r="O37" s="7">
        <f t="shared" si="4"/>
        <v>0.81179988453939078</v>
      </c>
      <c r="P37" s="7">
        <f t="shared" si="8"/>
        <v>2.1199958978571576E-2</v>
      </c>
      <c r="Q37" s="7">
        <f t="shared" si="9"/>
        <v>5.9399988923814595E-2</v>
      </c>
      <c r="R37" s="7">
        <f t="shared" si="10"/>
        <v>2.3300217779686161E-2</v>
      </c>
      <c r="S37" s="7">
        <f t="shared" si="11"/>
        <v>5.9983860068124617E-4</v>
      </c>
      <c r="T37" s="7">
        <f t="shared" si="12"/>
        <v>1.4123356321464248E-2</v>
      </c>
      <c r="U37" s="7" t="str">
        <f t="shared" si="13"/>
        <v>Drop</v>
      </c>
      <c r="V37" s="7" t="str">
        <f t="shared" si="20"/>
        <v>Raise</v>
      </c>
      <c r="W37" s="7" t="str">
        <f t="shared" si="21"/>
        <v>Drop</v>
      </c>
      <c r="X37" s="7" t="str">
        <f t="shared" si="22"/>
        <v>Drop</v>
      </c>
      <c r="Y37" s="10">
        <f>L30/L37-1</f>
        <v>4.2105283982661668E-2</v>
      </c>
      <c r="Z37" s="10">
        <f>M30/M37-1</f>
        <v>-2.0202191170794803E-2</v>
      </c>
      <c r="AA37" s="10">
        <f>N30/N37-1</f>
        <v>1.9801720510332466E-2</v>
      </c>
      <c r="AB37" s="10">
        <f>O30/O37-1</f>
        <v>5.0504948538051764E-2</v>
      </c>
      <c r="AC37" s="14" t="str">
        <f t="shared" si="6"/>
        <v>Monday</v>
      </c>
      <c r="AD37" s="14" t="str">
        <f t="shared" si="7"/>
        <v>February</v>
      </c>
      <c r="AE37" s="12" t="str">
        <f>IF(I37&gt;0.2,"High",IF(I37&lt;-0.2,"Low","Moderate"))</f>
        <v>Moderate</v>
      </c>
    </row>
    <row r="38" spans="2:31" x14ac:dyDescent="0.25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7">
        <f t="shared" si="0"/>
        <v>6.0345542866288224E-2</v>
      </c>
      <c r="I38" s="10">
        <f t="shared" si="17"/>
        <v>1.1476852728398028</v>
      </c>
      <c r="J38" s="10">
        <f t="shared" si="19"/>
        <v>0</v>
      </c>
      <c r="K38" s="10">
        <f t="shared" si="18"/>
        <v>1.1476852728398028</v>
      </c>
      <c r="L38" s="7">
        <f t="shared" si="1"/>
        <v>0.26249996647124618</v>
      </c>
      <c r="M38" s="7">
        <f t="shared" si="2"/>
        <v>0.40399994890855911</v>
      </c>
      <c r="N38" s="7">
        <f t="shared" si="3"/>
        <v>0.7081000599860805</v>
      </c>
      <c r="O38" s="7">
        <f t="shared" si="4"/>
        <v>0.80360014216257369</v>
      </c>
      <c r="P38" s="7">
        <f t="shared" si="8"/>
        <v>2.5000005821914584E-2</v>
      </c>
      <c r="Q38" s="7">
        <f t="shared" si="9"/>
        <v>7.9999805622049114E-3</v>
      </c>
      <c r="R38" s="7">
        <f t="shared" si="10"/>
        <v>-2.9200137599429521E-2</v>
      </c>
      <c r="S38" s="7">
        <f t="shared" si="11"/>
        <v>-8.1997423768170874E-3</v>
      </c>
      <c r="T38" s="7">
        <f t="shared" si="12"/>
        <v>4.0528494467113804E-3</v>
      </c>
      <c r="U38" s="7" t="str">
        <f t="shared" si="13"/>
        <v>Raise</v>
      </c>
      <c r="V38" s="7" t="str">
        <f t="shared" si="20"/>
        <v>Drop</v>
      </c>
      <c r="W38" s="7" t="str">
        <f t="shared" si="21"/>
        <v>Drop</v>
      </c>
      <c r="X38" s="7" t="str">
        <f t="shared" si="22"/>
        <v>Drop</v>
      </c>
      <c r="Y38" s="10">
        <f>L31/L38-1</f>
        <v>-0.5523809037224372</v>
      </c>
      <c r="Z38" s="10">
        <f>M31/M38-1</f>
        <v>2.970229437685612E-2</v>
      </c>
      <c r="AA38" s="10">
        <f>N31/N38-1</f>
        <v>2.0618172782935096E-2</v>
      </c>
      <c r="AB38" s="10">
        <f>O31/O38-1</f>
        <v>-1.0203810749209064E-2</v>
      </c>
      <c r="AC38" s="14" t="str">
        <f t="shared" si="6"/>
        <v>Tuesday</v>
      </c>
      <c r="AD38" s="14" t="str">
        <f t="shared" si="7"/>
        <v>February</v>
      </c>
      <c r="AE38" s="12" t="str">
        <f>IF(I38&gt;0.2,"High",IF(I38&lt;-0.2,"Low","Moderate"))</f>
        <v>High</v>
      </c>
    </row>
    <row r="39" spans="2:31" x14ac:dyDescent="0.25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7">
        <f t="shared" si="0"/>
        <v>6.2098765318404553E-2</v>
      </c>
      <c r="I39" s="10">
        <f t="shared" si="17"/>
        <v>-2.0213680806117074E-3</v>
      </c>
      <c r="J39" s="10">
        <f t="shared" si="19"/>
        <v>-7.7669894666066996E-2</v>
      </c>
      <c r="K39" s="10">
        <f t="shared" si="18"/>
        <v>8.2018928090899168E-2</v>
      </c>
      <c r="L39" s="7">
        <f t="shared" si="1"/>
        <v>0.26000000096939274</v>
      </c>
      <c r="M39" s="7">
        <f t="shared" si="2"/>
        <v>0.39999996271566424</v>
      </c>
      <c r="N39" s="7">
        <f t="shared" si="3"/>
        <v>0.69349989490476882</v>
      </c>
      <c r="O39" s="7">
        <f t="shared" si="4"/>
        <v>0.86100022580280966</v>
      </c>
      <c r="P39" s="7">
        <f t="shared" si="8"/>
        <v>-2.4999655018534406E-3</v>
      </c>
      <c r="Q39" s="7">
        <f t="shared" si="9"/>
        <v>-3.9999861928948777E-3</v>
      </c>
      <c r="R39" s="7">
        <f t="shared" si="10"/>
        <v>-1.4600165081311678E-2</v>
      </c>
      <c r="S39" s="7">
        <f t="shared" si="11"/>
        <v>5.7400083640235966E-2</v>
      </c>
      <c r="T39" s="7">
        <f t="shared" si="12"/>
        <v>1.7532224521163292E-3</v>
      </c>
      <c r="U39" s="7" t="str">
        <f t="shared" si="13"/>
        <v>Drop</v>
      </c>
      <c r="V39" s="7" t="str">
        <f t="shared" si="20"/>
        <v>Drop</v>
      </c>
      <c r="W39" s="7" t="str">
        <f t="shared" si="21"/>
        <v>Drop</v>
      </c>
      <c r="X39" s="7" t="str">
        <f t="shared" si="22"/>
        <v>Raise</v>
      </c>
      <c r="Y39" s="10">
        <f>L32/L39-1</f>
        <v>-4.8076900834756131E-2</v>
      </c>
      <c r="Z39" s="10">
        <f>M32/M39-1</f>
        <v>3.9999695948906844E-2</v>
      </c>
      <c r="AA39" s="10">
        <f>N32/N39-1</f>
        <v>1.0526858610467205E-2</v>
      </c>
      <c r="AB39" s="10">
        <f>O32/O39-1</f>
        <v>-7.619096989313856E-2</v>
      </c>
      <c r="AC39" s="14" t="str">
        <f t="shared" si="6"/>
        <v>Wednesday</v>
      </c>
      <c r="AD39" s="14" t="str">
        <f t="shared" si="7"/>
        <v>February</v>
      </c>
      <c r="AE39" s="12" t="str">
        <f>IF(I39&gt;0.2,"High",IF(I39&lt;-0.2,"Low","Moderate"))</f>
        <v>Moderate</v>
      </c>
    </row>
    <row r="40" spans="2:31" x14ac:dyDescent="0.25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7">
        <f t="shared" si="0"/>
        <v>6.2248170985803472E-2</v>
      </c>
      <c r="I40" s="10">
        <f t="shared" si="17"/>
        <v>8.3990469010527091E-2</v>
      </c>
      <c r="J40" s="10">
        <f t="shared" si="19"/>
        <v>6.2500029977965887E-2</v>
      </c>
      <c r="K40" s="10">
        <f t="shared" si="18"/>
        <v>2.0226294989381444E-2</v>
      </c>
      <c r="L40" s="7">
        <f t="shared" si="1"/>
        <v>0.2474999759611988</v>
      </c>
      <c r="M40" s="7">
        <f t="shared" si="2"/>
        <v>0.40000003647942872</v>
      </c>
      <c r="N40" s="7">
        <f t="shared" si="3"/>
        <v>0.73729980205351808</v>
      </c>
      <c r="O40" s="7">
        <f t="shared" si="4"/>
        <v>0.85280018504419852</v>
      </c>
      <c r="P40" s="7">
        <f t="shared" si="8"/>
        <v>-1.2500025008193943E-2</v>
      </c>
      <c r="Q40" s="7">
        <f t="shared" si="9"/>
        <v>7.3763764485423877E-8</v>
      </c>
      <c r="R40" s="7">
        <f t="shared" si="10"/>
        <v>4.3799907148749262E-2</v>
      </c>
      <c r="S40" s="7">
        <f t="shared" si="11"/>
        <v>-8.2000407586111379E-3</v>
      </c>
      <c r="T40" s="7">
        <f t="shared" si="12"/>
        <v>1.4940566739891914E-4</v>
      </c>
      <c r="U40" s="7" t="str">
        <f t="shared" si="13"/>
        <v>Drop</v>
      </c>
      <c r="V40" s="7" t="str">
        <f t="shared" si="20"/>
        <v>Drop</v>
      </c>
      <c r="W40" s="7" t="str">
        <f t="shared" si="21"/>
        <v>Raise</v>
      </c>
      <c r="X40" s="7" t="str">
        <f t="shared" si="22"/>
        <v>Drop</v>
      </c>
      <c r="Y40" s="10">
        <f>L33/L40-1</f>
        <v>3.0302988900947403E-2</v>
      </c>
      <c r="Z40" s="10">
        <f>M33/M40-1</f>
        <v>9.9998063170438911E-3</v>
      </c>
      <c r="AA40" s="10">
        <f>N33/N40-1</f>
        <v>-3.9603891175586714E-2</v>
      </c>
      <c r="AB40" s="10">
        <f>O33/O40-1</f>
        <v>-1.9230740254111978E-2</v>
      </c>
      <c r="AC40" s="14" t="str">
        <f t="shared" si="6"/>
        <v>Thursday</v>
      </c>
      <c r="AD40" s="14" t="str">
        <f t="shared" si="7"/>
        <v>February</v>
      </c>
      <c r="AE40" s="12" t="str">
        <f>IF(I40&gt;0.2,"High",IF(I40&lt;-0.2,"Low","Moderate"))</f>
        <v>Moderate</v>
      </c>
    </row>
    <row r="41" spans="2:31" x14ac:dyDescent="0.25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7">
        <f t="shared" si="0"/>
        <v>5.6826837231353164E-2</v>
      </c>
      <c r="I41" s="10">
        <f t="shared" si="17"/>
        <v>-5.7509600938203898E-2</v>
      </c>
      <c r="J41" s="10">
        <f t="shared" si="19"/>
        <v>6.3157875348987425E-2</v>
      </c>
      <c r="K41" s="10">
        <f t="shared" si="18"/>
        <v>-0.11349911342902064</v>
      </c>
      <c r="L41" s="7">
        <f t="shared" si="1"/>
        <v>0.23750000740841615</v>
      </c>
      <c r="M41" s="7">
        <f t="shared" si="2"/>
        <v>0.40399988712813473</v>
      </c>
      <c r="N41" s="7">
        <f t="shared" si="3"/>
        <v>0.70810019499994303</v>
      </c>
      <c r="O41" s="7">
        <f t="shared" si="4"/>
        <v>0.83639976138696182</v>
      </c>
      <c r="P41" s="7">
        <f t="shared" si="8"/>
        <v>-9.999968552782651E-3</v>
      </c>
      <c r="Q41" s="7">
        <f t="shared" si="9"/>
        <v>3.9998506487060048E-3</v>
      </c>
      <c r="R41" s="7">
        <f t="shared" si="10"/>
        <v>-2.919960705357505E-2</v>
      </c>
      <c r="S41" s="7">
        <f t="shared" si="11"/>
        <v>-1.6400423657236707E-2</v>
      </c>
      <c r="T41" s="7">
        <f t="shared" si="12"/>
        <v>-5.4213337544503082E-3</v>
      </c>
      <c r="U41" s="7" t="str">
        <f t="shared" si="13"/>
        <v>Drop</v>
      </c>
      <c r="V41" s="7" t="str">
        <f t="shared" si="20"/>
        <v>Drop</v>
      </c>
      <c r="W41" s="7" t="str">
        <f t="shared" si="21"/>
        <v>Drop</v>
      </c>
      <c r="X41" s="7" t="str">
        <f t="shared" si="22"/>
        <v>Drop</v>
      </c>
      <c r="Y41" s="10">
        <f>L34/L41-1</f>
        <v>3.1578734576871659E-2</v>
      </c>
      <c r="Z41" s="10">
        <f>M34/M41-1</f>
        <v>1.9802010476748011E-2</v>
      </c>
      <c r="AA41" s="10">
        <f>N34/N41-1</f>
        <v>6.185549567865456E-2</v>
      </c>
      <c r="AB41" s="10">
        <f>O34/O41-1</f>
        <v>9.8041751393500576E-3</v>
      </c>
      <c r="AC41" s="14" t="str">
        <f t="shared" si="6"/>
        <v>Friday</v>
      </c>
      <c r="AD41" s="14" t="str">
        <f t="shared" si="7"/>
        <v>February</v>
      </c>
      <c r="AE41" s="12" t="str">
        <f>IF(I41&gt;0.2,"High",IF(I41&lt;-0.2,"Low","Moderate"))</f>
        <v>Moderate</v>
      </c>
    </row>
    <row r="42" spans="2:31" x14ac:dyDescent="0.25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7">
        <f t="shared" si="0"/>
        <v>4.2169323913883797E-2</v>
      </c>
      <c r="I42" s="10">
        <f t="shared" si="17"/>
        <v>0.1840511785869976</v>
      </c>
      <c r="J42" s="10">
        <f t="shared" si="19"/>
        <v>1.0309266749248591E-2</v>
      </c>
      <c r="K42" s="10">
        <f t="shared" si="18"/>
        <v>0.1719690371610445</v>
      </c>
      <c r="L42" s="7">
        <f t="shared" si="1"/>
        <v>0.20789998989587982</v>
      </c>
      <c r="M42" s="7">
        <f t="shared" si="2"/>
        <v>0.35700000666963555</v>
      </c>
      <c r="N42" s="7">
        <f t="shared" si="3"/>
        <v>0.70039992698530151</v>
      </c>
      <c r="O42" s="7">
        <f t="shared" si="4"/>
        <v>0.81119983488370362</v>
      </c>
      <c r="P42" s="7">
        <f t="shared" si="8"/>
        <v>-2.9600017512536325E-2</v>
      </c>
      <c r="Q42" s="7">
        <f t="shared" si="9"/>
        <v>-4.6999880458499177E-2</v>
      </c>
      <c r="R42" s="7">
        <f t="shared" si="10"/>
        <v>-7.7002680146415203E-3</v>
      </c>
      <c r="S42" s="7">
        <f t="shared" si="11"/>
        <v>-2.5199926503258196E-2</v>
      </c>
      <c r="T42" s="7">
        <f t="shared" si="12"/>
        <v>-1.4657513317469367E-2</v>
      </c>
      <c r="U42" s="7" t="str">
        <f t="shared" si="13"/>
        <v>Raise</v>
      </c>
      <c r="V42" s="7" t="str">
        <f t="shared" si="20"/>
        <v>Drop</v>
      </c>
      <c r="W42" s="7" t="str">
        <f t="shared" si="21"/>
        <v>Drop</v>
      </c>
      <c r="X42" s="7" t="str">
        <f t="shared" si="22"/>
        <v>Drop</v>
      </c>
      <c r="Y42" s="10">
        <f>L35/L42-1</f>
        <v>-3.5154062216768978E-8</v>
      </c>
      <c r="Z42" s="10">
        <f>M35/M42-1</f>
        <v>-7.6190434596462353E-2</v>
      </c>
      <c r="AA42" s="10">
        <f>N35/N42-1</f>
        <v>-9.7086790080649354E-3</v>
      </c>
      <c r="AB42" s="10">
        <f>O35/O42-1</f>
        <v>-6.7307574851120267E-2</v>
      </c>
      <c r="AC42" s="14" t="str">
        <f t="shared" si="6"/>
        <v>Saturday</v>
      </c>
      <c r="AD42" s="14" t="str">
        <f t="shared" si="7"/>
        <v>February</v>
      </c>
      <c r="AE42" s="12" t="str">
        <f>IF(I42&gt;0.2,"High",IF(I42&lt;-0.2,"Low","Moderate"))</f>
        <v>Moderate</v>
      </c>
    </row>
    <row r="43" spans="2:31" x14ac:dyDescent="0.25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7">
        <f t="shared" si="0"/>
        <v>3.892552893828792E-2</v>
      </c>
      <c r="I43" s="10">
        <f t="shared" si="17"/>
        <v>-4.9231076440156785E-2</v>
      </c>
      <c r="J43" s="10">
        <f t="shared" si="19"/>
        <v>3.0000011138400229E-2</v>
      </c>
      <c r="K43" s="10">
        <f t="shared" si="18"/>
        <v>-7.6923385166750902E-2</v>
      </c>
      <c r="L43" s="7">
        <f t="shared" si="1"/>
        <v>0.21629998657119884</v>
      </c>
      <c r="M43" s="7">
        <f t="shared" si="2"/>
        <v>0.33659999228072718</v>
      </c>
      <c r="N43" s="7">
        <f t="shared" si="3"/>
        <v>0.65279978088813384</v>
      </c>
      <c r="O43" s="7">
        <f t="shared" si="4"/>
        <v>0.81900005051123281</v>
      </c>
      <c r="P43" s="7">
        <f t="shared" si="8"/>
        <v>8.3999966753190158E-3</v>
      </c>
      <c r="Q43" s="7">
        <f t="shared" si="9"/>
        <v>-2.0400014388908372E-2</v>
      </c>
      <c r="R43" s="7">
        <f t="shared" si="10"/>
        <v>-4.7600146097167673E-2</v>
      </c>
      <c r="S43" s="7">
        <f t="shared" si="11"/>
        <v>7.8002156275291945E-3</v>
      </c>
      <c r="T43" s="7">
        <f t="shared" si="12"/>
        <v>-3.2437949755958762E-3</v>
      </c>
      <c r="U43" s="7" t="str">
        <f t="shared" si="13"/>
        <v>Drop</v>
      </c>
      <c r="V43" s="7" t="str">
        <f t="shared" si="20"/>
        <v>Drop</v>
      </c>
      <c r="W43" s="7" t="str">
        <f t="shared" si="21"/>
        <v>Drop</v>
      </c>
      <c r="X43" s="7" t="str">
        <f t="shared" si="22"/>
        <v>Drop</v>
      </c>
      <c r="Y43" s="10">
        <f>L36/L43-1</f>
        <v>6.9808424152384418E-8</v>
      </c>
      <c r="Z43" s="10">
        <f>M36/M43-1</f>
        <v>-3.8200201668558975E-8</v>
      </c>
      <c r="AA43" s="10">
        <f>N36/N43-1</f>
        <v>9.3750336181833926E-2</v>
      </c>
      <c r="AB43" s="10">
        <f>O36/O43-1</f>
        <v>-9.5238145194916912E-3</v>
      </c>
      <c r="AC43" s="14" t="str">
        <f t="shared" si="6"/>
        <v>Sunday</v>
      </c>
      <c r="AD43" s="14" t="str">
        <f t="shared" si="7"/>
        <v>February</v>
      </c>
      <c r="AE43" s="12" t="str">
        <f>IF(I43&gt;0.2,"High",IF(I43&lt;-0.2,"Low","Moderate"))</f>
        <v>Moderate</v>
      </c>
    </row>
    <row r="44" spans="2:31" x14ac:dyDescent="0.25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7">
        <f t="shared" si="0"/>
        <v>5.8004341750093655E-2</v>
      </c>
      <c r="I44" s="10">
        <f t="shared" si="17"/>
        <v>8.2977972200451333E-2</v>
      </c>
      <c r="J44" s="10">
        <f t="shared" si="19"/>
        <v>5.1020408642713067E-2</v>
      </c>
      <c r="K44" s="10">
        <f t="shared" si="18"/>
        <v>3.0406225507084272E-2</v>
      </c>
      <c r="L44" s="7">
        <f t="shared" si="1"/>
        <v>0.23749998882374873</v>
      </c>
      <c r="M44" s="7">
        <f t="shared" si="2"/>
        <v>0.39999988706103445</v>
      </c>
      <c r="N44" s="7">
        <f t="shared" si="3"/>
        <v>0.74460022183101404</v>
      </c>
      <c r="O44" s="7">
        <f t="shared" si="4"/>
        <v>0.82000005055912073</v>
      </c>
      <c r="P44" s="7">
        <f t="shared" si="8"/>
        <v>2.1200002252549893E-2</v>
      </c>
      <c r="Q44" s="7">
        <f t="shared" si="9"/>
        <v>6.3399894780307275E-2</v>
      </c>
      <c r="R44" s="7">
        <f t="shared" si="10"/>
        <v>9.1800440942880202E-2</v>
      </c>
      <c r="S44" s="7">
        <f t="shared" si="11"/>
        <v>1.0000000478879167E-3</v>
      </c>
      <c r="T44" s="7">
        <f t="shared" si="12"/>
        <v>1.9078812811805734E-2</v>
      </c>
      <c r="U44" s="7" t="str">
        <f t="shared" si="13"/>
        <v>Drop</v>
      </c>
      <c r="V44" s="7" t="str">
        <f t="shared" si="20"/>
        <v>Raise</v>
      </c>
      <c r="W44" s="7" t="str">
        <f t="shared" si="21"/>
        <v>Raise</v>
      </c>
      <c r="X44" s="7" t="str">
        <f t="shared" si="22"/>
        <v>Drop</v>
      </c>
      <c r="Y44" s="10">
        <f>L37/L44-1</f>
        <v>-1.186291302968101E-7</v>
      </c>
      <c r="Z44" s="10">
        <f>M37/M44-1</f>
        <v>-9.9997996101182096E-3</v>
      </c>
      <c r="AA44" s="10">
        <f>N37/N44-1</f>
        <v>-9.8039512096207426E-3</v>
      </c>
      <c r="AB44" s="10">
        <f>O37/O44-1</f>
        <v>-1.0000201846498191E-2</v>
      </c>
      <c r="AC44" s="14" t="str">
        <f t="shared" si="6"/>
        <v>Monday</v>
      </c>
      <c r="AD44" s="14" t="str">
        <f t="shared" si="7"/>
        <v>February</v>
      </c>
      <c r="AE44" s="12" t="str">
        <f>IF(I44&gt;0.2,"High",IF(I44&lt;-0.2,"Low","Moderate"))</f>
        <v>Moderate</v>
      </c>
    </row>
    <row r="45" spans="2:31" x14ac:dyDescent="0.25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7">
        <f t="shared" si="0"/>
        <v>6.1594494142863325E-2</v>
      </c>
      <c r="I45" s="10">
        <f t="shared" si="17"/>
        <v>4.0516023501679044E-2</v>
      </c>
      <c r="J45" s="10">
        <f t="shared" si="19"/>
        <v>1.9417484842767951E-2</v>
      </c>
      <c r="K45" s="10">
        <f t="shared" si="18"/>
        <v>2.0696661547025652E-2</v>
      </c>
      <c r="L45" s="7">
        <f t="shared" si="1"/>
        <v>0.25499996557501758</v>
      </c>
      <c r="M45" s="7">
        <f t="shared" si="2"/>
        <v>0.38800000068789781</v>
      </c>
      <c r="N45" s="7">
        <f t="shared" si="3"/>
        <v>0.75919985781080945</v>
      </c>
      <c r="O45" s="7">
        <f t="shared" si="4"/>
        <v>0.82000014011587585</v>
      </c>
      <c r="P45" s="7">
        <f t="shared" si="8"/>
        <v>1.7499976751268853E-2</v>
      </c>
      <c r="Q45" s="7">
        <f t="shared" si="9"/>
        <v>-1.1999886373136648E-2</v>
      </c>
      <c r="R45" s="7">
        <f t="shared" si="10"/>
        <v>1.4599635979795411E-2</v>
      </c>
      <c r="S45" s="7">
        <f t="shared" si="11"/>
        <v>8.955675512289929E-8</v>
      </c>
      <c r="T45" s="7">
        <f t="shared" si="12"/>
        <v>3.5901523927696702E-3</v>
      </c>
      <c r="U45" s="7" t="str">
        <f t="shared" si="13"/>
        <v>Drop</v>
      </c>
      <c r="V45" s="7" t="str">
        <f t="shared" si="20"/>
        <v>Drop</v>
      </c>
      <c r="W45" s="7" t="str">
        <f t="shared" si="21"/>
        <v>Drop</v>
      </c>
      <c r="X45" s="7" t="str">
        <f t="shared" si="22"/>
        <v>Drop</v>
      </c>
      <c r="Y45" s="10">
        <f>L38/L45-1</f>
        <v>2.941177219109159E-2</v>
      </c>
      <c r="Z45" s="10">
        <f>M38/M45-1</f>
        <v>4.1236979877047553E-2</v>
      </c>
      <c r="AA45" s="10">
        <f>N38/N45-1</f>
        <v>-6.7307438613170678E-2</v>
      </c>
      <c r="AB45" s="10">
        <f>O38/O45-1</f>
        <v>-1.9999994086567607E-2</v>
      </c>
      <c r="AC45" s="14" t="str">
        <f t="shared" si="6"/>
        <v>Tuesday</v>
      </c>
      <c r="AD45" s="14" t="str">
        <f t="shared" si="7"/>
        <v>February</v>
      </c>
      <c r="AE45" s="12" t="str">
        <f>IF(I45&gt;0.2,"High",IF(I45&lt;-0.2,"Low","Moderate"))</f>
        <v>Moderate</v>
      </c>
    </row>
    <row r="46" spans="2:31" x14ac:dyDescent="0.25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7">
        <f t="shared" si="0"/>
        <v>6.4152976377401652E-2</v>
      </c>
      <c r="I46" s="10">
        <f t="shared" si="17"/>
        <v>8.7452358707419409E-2</v>
      </c>
      <c r="J46" s="10">
        <f t="shared" si="19"/>
        <v>5.2631578947368363E-2</v>
      </c>
      <c r="K46" s="10">
        <f t="shared" si="18"/>
        <v>3.3079740772048449E-2</v>
      </c>
      <c r="L46" s="7">
        <f t="shared" si="1"/>
        <v>0.25249998388384581</v>
      </c>
      <c r="M46" s="7">
        <f t="shared" si="2"/>
        <v>0.41199986578228864</v>
      </c>
      <c r="N46" s="7">
        <f t="shared" si="3"/>
        <v>0.74460020874146948</v>
      </c>
      <c r="O46" s="7">
        <f t="shared" si="4"/>
        <v>0.82820000225889157</v>
      </c>
      <c r="P46" s="7">
        <f t="shared" si="8"/>
        <v>-2.4999816911717709E-3</v>
      </c>
      <c r="Q46" s="7">
        <f t="shared" si="9"/>
        <v>2.3999865094390838E-2</v>
      </c>
      <c r="R46" s="7">
        <f t="shared" si="10"/>
        <v>-1.4599649069339971E-2</v>
      </c>
      <c r="S46" s="7">
        <f t="shared" si="11"/>
        <v>8.1998621430157126E-3</v>
      </c>
      <c r="T46" s="7">
        <f t="shared" si="12"/>
        <v>2.5584822345383271E-3</v>
      </c>
      <c r="U46" s="7" t="str">
        <f t="shared" si="13"/>
        <v>Drop</v>
      </c>
      <c r="V46" s="7" t="str">
        <f t="shared" si="20"/>
        <v>Drop</v>
      </c>
      <c r="W46" s="7" t="str">
        <f t="shared" si="21"/>
        <v>Drop</v>
      </c>
      <c r="X46" s="7" t="str">
        <f t="shared" si="22"/>
        <v>Drop</v>
      </c>
      <c r="Y46" s="10">
        <f>L39/L46-1</f>
        <v>2.9703039858398839E-2</v>
      </c>
      <c r="Z46" s="10">
        <f>M39/M46-1</f>
        <v>-2.9125987805455944E-2</v>
      </c>
      <c r="AA46" s="10">
        <f>N39/N46-1</f>
        <v>-6.8627853224847879E-2</v>
      </c>
      <c r="AB46" s="10">
        <f>O39/O46-1</f>
        <v>3.9604230203400759E-2</v>
      </c>
      <c r="AC46" s="14" t="str">
        <f t="shared" si="6"/>
        <v>Wednesday</v>
      </c>
      <c r="AD46" s="14" t="str">
        <f t="shared" si="7"/>
        <v>February</v>
      </c>
      <c r="AE46" s="12" t="str">
        <f>IF(I46&gt;0.2,"High",IF(I46&lt;-0.2,"Low","Moderate"))</f>
        <v>Moderate</v>
      </c>
    </row>
    <row r="47" spans="2:31" x14ac:dyDescent="0.25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7">
        <f t="shared" si="0"/>
        <v>5.5111339367736073E-2</v>
      </c>
      <c r="I47" s="10">
        <f t="shared" si="17"/>
        <v>-0.14069092654880477</v>
      </c>
      <c r="J47" s="10">
        <f t="shared" si="19"/>
        <v>-2.9411755411675844E-2</v>
      </c>
      <c r="K47" s="10">
        <f t="shared" si="18"/>
        <v>-0.1146512661343102</v>
      </c>
      <c r="L47" s="7">
        <f t="shared" si="1"/>
        <v>0.24249997686064484</v>
      </c>
      <c r="M47" s="7">
        <f t="shared" si="2"/>
        <v>0.37999996164018879</v>
      </c>
      <c r="N47" s="7">
        <f t="shared" si="3"/>
        <v>0.70809997779168599</v>
      </c>
      <c r="O47" s="7">
        <f t="shared" si="4"/>
        <v>0.84460010435407396</v>
      </c>
      <c r="P47" s="7">
        <f t="shared" si="8"/>
        <v>-1.0000007023200974E-2</v>
      </c>
      <c r="Q47" s="7">
        <f t="shared" si="9"/>
        <v>-3.1999904142099855E-2</v>
      </c>
      <c r="R47" s="7">
        <f t="shared" si="10"/>
        <v>-3.6500230949783496E-2</v>
      </c>
      <c r="S47" s="7">
        <f t="shared" si="11"/>
        <v>1.6400102095182389E-2</v>
      </c>
      <c r="T47" s="7">
        <f t="shared" si="12"/>
        <v>-9.041637009665579E-3</v>
      </c>
      <c r="U47" s="7" t="str">
        <f t="shared" si="13"/>
        <v>Drop</v>
      </c>
      <c r="V47" s="7" t="str">
        <f t="shared" si="20"/>
        <v>Drop</v>
      </c>
      <c r="W47" s="7" t="str">
        <f t="shared" si="21"/>
        <v>Drop</v>
      </c>
      <c r="X47" s="7" t="str">
        <f t="shared" si="22"/>
        <v>Drop</v>
      </c>
      <c r="Y47" s="10">
        <f>L40/L47-1</f>
        <v>2.0618554959398017E-2</v>
      </c>
      <c r="Z47" s="10">
        <f>M40/M47-1</f>
        <v>5.2631781205750405E-2</v>
      </c>
      <c r="AA47" s="10">
        <f>N40/N47-1</f>
        <v>4.1236866512686543E-2</v>
      </c>
      <c r="AB47" s="10">
        <f>O40/O47-1</f>
        <v>9.7088322010043804E-3</v>
      </c>
      <c r="AC47" s="14" t="str">
        <f t="shared" si="6"/>
        <v>Thursday</v>
      </c>
      <c r="AD47" s="14" t="str">
        <f t="shared" si="7"/>
        <v>February</v>
      </c>
      <c r="AE47" s="12" t="str">
        <f>IF(I47&gt;0.2,"High",IF(I47&lt;-0.2,"Low","Moderate"))</f>
        <v>Moderate</v>
      </c>
    </row>
    <row r="48" spans="2:31" x14ac:dyDescent="0.25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7">
        <f t="shared" si="0"/>
        <v>5.9793070444522596E-2</v>
      </c>
      <c r="I48" s="10">
        <f t="shared" si="17"/>
        <v>3.1362191919734883E-2</v>
      </c>
      <c r="J48" s="10">
        <f t="shared" si="19"/>
        <v>-1.9801944086928258E-2</v>
      </c>
      <c r="K48" s="10">
        <f t="shared" si="18"/>
        <v>5.2197752992891644E-2</v>
      </c>
      <c r="L48" s="7">
        <f t="shared" si="1"/>
        <v>0.25499997279090902</v>
      </c>
      <c r="M48" s="7">
        <f t="shared" si="2"/>
        <v>0.40400000583670859</v>
      </c>
      <c r="N48" s="7">
        <f t="shared" si="3"/>
        <v>0.73729980897962799</v>
      </c>
      <c r="O48" s="7">
        <f t="shared" si="4"/>
        <v>0.78720025963210616</v>
      </c>
      <c r="P48" s="7">
        <f t="shared" si="8"/>
        <v>1.2499995930264185E-2</v>
      </c>
      <c r="Q48" s="7">
        <f t="shared" si="9"/>
        <v>2.4000044196519799E-2</v>
      </c>
      <c r="R48" s="7">
        <f t="shared" si="10"/>
        <v>2.9199831187942005E-2</v>
      </c>
      <c r="S48" s="7">
        <f t="shared" si="11"/>
        <v>-5.7399844721967797E-2</v>
      </c>
      <c r="T48" s="7">
        <f t="shared" si="12"/>
        <v>4.6817310767865231E-3</v>
      </c>
      <c r="U48" s="7" t="str">
        <f t="shared" si="13"/>
        <v>Drop</v>
      </c>
      <c r="V48" s="7" t="str">
        <f t="shared" si="20"/>
        <v>Drop</v>
      </c>
      <c r="W48" s="7" t="str">
        <f t="shared" si="21"/>
        <v>Drop</v>
      </c>
      <c r="X48" s="7" t="str">
        <f t="shared" si="22"/>
        <v>Drop</v>
      </c>
      <c r="Y48" s="10">
        <f>L41/L48-1</f>
        <v>-6.8627322548156622E-2</v>
      </c>
      <c r="Z48" s="10">
        <f>M41/M48-1</f>
        <v>-2.9383309940733682E-7</v>
      </c>
      <c r="AA48" s="10">
        <f>N41/N48-1</f>
        <v>-3.9603447097179112E-2</v>
      </c>
      <c r="AB48" s="10">
        <f>O41/O48-1</f>
        <v>6.2499346453275706E-2</v>
      </c>
      <c r="AC48" s="14" t="str">
        <f t="shared" si="6"/>
        <v>Friday</v>
      </c>
      <c r="AD48" s="14" t="str">
        <f t="shared" si="7"/>
        <v>February</v>
      </c>
      <c r="AE48" s="12" t="str">
        <f>IF(I48&gt;0.2,"High",IF(I48&lt;-0.2,"Low","Moderate"))</f>
        <v>Moderate</v>
      </c>
    </row>
    <row r="49" spans="2:31" x14ac:dyDescent="0.25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7">
        <f t="shared" si="0"/>
        <v>3.8624106184334629E-2</v>
      </c>
      <c r="I49" s="10">
        <f t="shared" si="17"/>
        <v>-4.6686155168073507E-2</v>
      </c>
      <c r="J49" s="10">
        <f t="shared" si="19"/>
        <v>4.081632653061229E-2</v>
      </c>
      <c r="K49" s="10">
        <f t="shared" si="18"/>
        <v>-8.4071011828148912E-2</v>
      </c>
      <c r="L49" s="7">
        <f t="shared" si="1"/>
        <v>0.21419999696423994</v>
      </c>
      <c r="M49" s="7">
        <f t="shared" si="2"/>
        <v>0.33999997145097949</v>
      </c>
      <c r="N49" s="7">
        <f t="shared" si="3"/>
        <v>0.68679982546710794</v>
      </c>
      <c r="O49" s="7">
        <f t="shared" si="4"/>
        <v>0.77220022766441376</v>
      </c>
      <c r="P49" s="7">
        <f t="shared" si="8"/>
        <v>-4.0799975826669083E-2</v>
      </c>
      <c r="Q49" s="7">
        <f t="shared" si="9"/>
        <v>-6.4000034385729099E-2</v>
      </c>
      <c r="R49" s="7">
        <f t="shared" si="10"/>
        <v>-5.0499983512520052E-2</v>
      </c>
      <c r="S49" s="7">
        <f t="shared" si="11"/>
        <v>-1.5000031967692395E-2</v>
      </c>
      <c r="T49" s="7">
        <f t="shared" si="12"/>
        <v>-2.1168964260187967E-2</v>
      </c>
      <c r="U49" s="7" t="str">
        <f t="shared" si="13"/>
        <v>Raise</v>
      </c>
      <c r="V49" s="7" t="str">
        <f t="shared" si="20"/>
        <v>Drop</v>
      </c>
      <c r="W49" s="7" t="str">
        <f t="shared" si="21"/>
        <v>Drop</v>
      </c>
      <c r="X49" s="7" t="str">
        <f t="shared" si="22"/>
        <v>Drop</v>
      </c>
      <c r="Y49" s="10">
        <f>L42/L49-1</f>
        <v>-2.9411798121602661E-2</v>
      </c>
      <c r="Z49" s="10">
        <f>M42/M49-1</f>
        <v>5.000010778267705E-2</v>
      </c>
      <c r="AA49" s="10">
        <f>N42/N49-1</f>
        <v>1.9802133043560266E-2</v>
      </c>
      <c r="AB49" s="10">
        <f>O42/O49-1</f>
        <v>5.0504526963489171E-2</v>
      </c>
      <c r="AC49" s="14" t="str">
        <f t="shared" si="6"/>
        <v>Saturday</v>
      </c>
      <c r="AD49" s="14" t="str">
        <f t="shared" si="7"/>
        <v>February</v>
      </c>
      <c r="AE49" s="12" t="str">
        <f>IF(I49&gt;0.2,"High",IF(I49&lt;-0.2,"Low","Moderate"))</f>
        <v>Moderate</v>
      </c>
    </row>
    <row r="50" spans="2:31" x14ac:dyDescent="0.25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7">
        <f t="shared" si="0"/>
        <v>3.4841863833257665E-2</v>
      </c>
      <c r="I50" s="10">
        <f t="shared" si="17"/>
        <v>-0.12229008244350137</v>
      </c>
      <c r="J50" s="10">
        <f t="shared" si="19"/>
        <v>-1.9417475518175187E-2</v>
      </c>
      <c r="K50" s="10">
        <f t="shared" si="18"/>
        <v>-0.10490968822811508</v>
      </c>
      <c r="L50" s="7">
        <f t="shared" si="1"/>
        <v>0.21839998404892885</v>
      </c>
      <c r="M50" s="7">
        <f t="shared" si="2"/>
        <v>0.32640002585346739</v>
      </c>
      <c r="N50" s="7">
        <f t="shared" si="3"/>
        <v>0.64600000000000002</v>
      </c>
      <c r="O50" s="7">
        <f t="shared" si="4"/>
        <v>0.75659954250068973</v>
      </c>
      <c r="P50" s="7">
        <f t="shared" si="8"/>
        <v>4.1999870846889109E-3</v>
      </c>
      <c r="Q50" s="7">
        <f t="shared" si="9"/>
        <v>-1.3599945597512098E-2</v>
      </c>
      <c r="R50" s="7">
        <f t="shared" si="10"/>
        <v>-4.079982546710792E-2</v>
      </c>
      <c r="S50" s="7">
        <f t="shared" si="11"/>
        <v>-1.5600685163724037E-2</v>
      </c>
      <c r="T50" s="7">
        <f t="shared" si="12"/>
        <v>-3.7822423510769643E-3</v>
      </c>
      <c r="U50" s="7" t="str">
        <f t="shared" si="13"/>
        <v>Drop</v>
      </c>
      <c r="V50" s="7" t="str">
        <f t="shared" si="20"/>
        <v>Drop</v>
      </c>
      <c r="W50" s="7" t="str">
        <f t="shared" si="21"/>
        <v>Drop</v>
      </c>
      <c r="X50" s="7" t="str">
        <f t="shared" si="22"/>
        <v>Drop</v>
      </c>
      <c r="Y50" s="10">
        <f>L43/L50-1</f>
        <v>-9.6153737687981744E-3</v>
      </c>
      <c r="Z50" s="10">
        <f>M43/M50-1</f>
        <v>3.1249894667100708E-2</v>
      </c>
      <c r="AA50" s="10">
        <f>N43/N50-1</f>
        <v>1.0525976607018261E-2</v>
      </c>
      <c r="AB50" s="10">
        <f>O43/O50-1</f>
        <v>8.2474948113633317E-2</v>
      </c>
      <c r="AC50" s="14" t="str">
        <f t="shared" si="6"/>
        <v>Sunday</v>
      </c>
      <c r="AD50" s="14" t="str">
        <f t="shared" si="7"/>
        <v>February</v>
      </c>
      <c r="AE50" s="12" t="str">
        <f>IF(I50&gt;0.2,"High",IF(I50&lt;-0.2,"Low","Moderate"))</f>
        <v>Moderate</v>
      </c>
    </row>
    <row r="51" spans="2:31" x14ac:dyDescent="0.25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7">
        <f t="shared" si="0"/>
        <v>6.5936251861415815E-2</v>
      </c>
      <c r="I51" s="10">
        <f t="shared" si="17"/>
        <v>0.10363771309396363</v>
      </c>
      <c r="J51" s="10">
        <f t="shared" si="19"/>
        <v>-2.9126204911649523E-2</v>
      </c>
      <c r="K51" s="10">
        <f t="shared" si="18"/>
        <v>0.13674683432312817</v>
      </c>
      <c r="L51" s="7">
        <f t="shared" si="1"/>
        <v>0.25749999769769227</v>
      </c>
      <c r="M51" s="7">
        <f t="shared" si="2"/>
        <v>0.4199999463539939</v>
      </c>
      <c r="N51" s="7">
        <f t="shared" si="3"/>
        <v>0.76649976795970587</v>
      </c>
      <c r="O51" s="7">
        <f t="shared" si="4"/>
        <v>0.79540032472347677</v>
      </c>
      <c r="P51" s="7">
        <f t="shared" si="8"/>
        <v>3.9100013648763421E-2</v>
      </c>
      <c r="Q51" s="7">
        <f t="shared" si="9"/>
        <v>9.3599920500526512E-2</v>
      </c>
      <c r="R51" s="7">
        <f t="shared" si="10"/>
        <v>0.12049976795970585</v>
      </c>
      <c r="S51" s="7">
        <f t="shared" si="11"/>
        <v>3.8800782222787045E-2</v>
      </c>
      <c r="T51" s="7">
        <f t="shared" si="12"/>
        <v>3.109438802815815E-2</v>
      </c>
      <c r="U51" s="7" t="str">
        <f t="shared" si="13"/>
        <v>Raise</v>
      </c>
      <c r="V51" s="7" t="str">
        <f t="shared" si="20"/>
        <v>Raise</v>
      </c>
      <c r="W51" s="7" t="str">
        <f t="shared" si="21"/>
        <v>Raise</v>
      </c>
      <c r="X51" s="7" t="str">
        <f t="shared" si="22"/>
        <v>Raise</v>
      </c>
      <c r="Y51" s="10">
        <f>L44/L51-1</f>
        <v>-7.7669938068985034E-2</v>
      </c>
      <c r="Z51" s="10">
        <f>M44/M51-1</f>
        <v>-4.7619194875093029E-2</v>
      </c>
      <c r="AA51" s="10">
        <f>N44/N51-1</f>
        <v>-2.8570845085817531E-2</v>
      </c>
      <c r="AB51" s="10">
        <f>O44/O51-1</f>
        <v>3.092747773795046E-2</v>
      </c>
      <c r="AC51" s="14" t="str">
        <f t="shared" si="6"/>
        <v>Monday</v>
      </c>
      <c r="AD51" s="14" t="str">
        <f t="shared" si="7"/>
        <v>February</v>
      </c>
      <c r="AE51" s="12" t="str">
        <f>IF(I51&gt;0.2,"High",IF(I51&lt;-0.2,"Low","Moderate"))</f>
        <v>Moderate</v>
      </c>
    </row>
    <row r="52" spans="2:31" x14ac:dyDescent="0.25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7">
        <f t="shared" si="0"/>
        <v>2.8277810407735061E-2</v>
      </c>
      <c r="I52" s="10">
        <f t="shared" si="17"/>
        <v>-0.55839299648571217</v>
      </c>
      <c r="J52" s="10">
        <f t="shared" si="19"/>
        <v>-3.809525563663041E-2</v>
      </c>
      <c r="K52" s="10">
        <f t="shared" si="18"/>
        <v>-0.54090360183579034</v>
      </c>
      <c r="L52" s="7">
        <f t="shared" si="1"/>
        <v>0.25749999555495034</v>
      </c>
      <c r="M52" s="7">
        <f t="shared" si="2"/>
        <v>0.16799999716720751</v>
      </c>
      <c r="N52" s="7">
        <f t="shared" si="3"/>
        <v>0.76649906680142099</v>
      </c>
      <c r="O52" s="7">
        <f t="shared" si="4"/>
        <v>0.8528008953405718</v>
      </c>
      <c r="P52" s="7">
        <f t="shared" si="8"/>
        <v>-2.142741928334857E-9</v>
      </c>
      <c r="Q52" s="7">
        <f t="shared" si="9"/>
        <v>-0.25199994918678637</v>
      </c>
      <c r="R52" s="7">
        <f t="shared" si="10"/>
        <v>-7.011582848770459E-7</v>
      </c>
      <c r="S52" s="7">
        <f t="shared" si="11"/>
        <v>5.7400570617095026E-2</v>
      </c>
      <c r="T52" s="7">
        <f t="shared" si="12"/>
        <v>-3.7658441453680754E-2</v>
      </c>
      <c r="U52" s="7" t="str">
        <f t="shared" si="13"/>
        <v>Drop</v>
      </c>
      <c r="V52" s="7" t="str">
        <f t="shared" si="20"/>
        <v>Drop</v>
      </c>
      <c r="W52" s="7" t="str">
        <f t="shared" si="21"/>
        <v>Drop</v>
      </c>
      <c r="X52" s="7" t="str">
        <f t="shared" si="22"/>
        <v>Raise</v>
      </c>
      <c r="Y52" s="10">
        <f>L45/L52-1</f>
        <v>-9.7088544585984815E-3</v>
      </c>
      <c r="Z52" s="10">
        <f>M45/M52-1</f>
        <v>1.3095238525613073</v>
      </c>
      <c r="AA52" s="10">
        <f>N45/N52-1</f>
        <v>-9.5227891418979693E-3</v>
      </c>
      <c r="AB52" s="10">
        <f>O45/O52-1</f>
        <v>-3.8462383662949517E-2</v>
      </c>
      <c r="AC52" s="14" t="str">
        <f t="shared" si="6"/>
        <v>Tuesday</v>
      </c>
      <c r="AD52" s="14" t="str">
        <f t="shared" si="7"/>
        <v>February</v>
      </c>
      <c r="AE52" s="12" t="str">
        <f>IF(I52&gt;0.2,"High",IF(I52&lt;-0.2,"Low","Moderate"))</f>
        <v>Low</v>
      </c>
    </row>
    <row r="53" spans="2:31" x14ac:dyDescent="0.25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7">
        <f t="shared" si="0"/>
        <v>5.5195796148618387E-2</v>
      </c>
      <c r="I53" s="10">
        <f t="shared" si="17"/>
        <v>-0.12241464451003137</v>
      </c>
      <c r="J53" s="10">
        <f t="shared" si="19"/>
        <v>2.0000009209230951E-2</v>
      </c>
      <c r="K53" s="10">
        <f t="shared" si="18"/>
        <v>-0.13962220826808736</v>
      </c>
      <c r="L53" s="7">
        <f t="shared" si="1"/>
        <v>0.24499998577986409</v>
      </c>
      <c r="M53" s="7">
        <f t="shared" si="2"/>
        <v>0.38799995504096707</v>
      </c>
      <c r="N53" s="7">
        <f t="shared" si="3"/>
        <v>0.7299997768004487</v>
      </c>
      <c r="O53" s="7">
        <f t="shared" si="4"/>
        <v>0.79539991503972507</v>
      </c>
      <c r="P53" s="7">
        <f t="shared" si="8"/>
        <v>-1.2500009775086252E-2</v>
      </c>
      <c r="Q53" s="7">
        <f t="shared" si="9"/>
        <v>0.21999995787375956</v>
      </c>
      <c r="R53" s="7">
        <f t="shared" si="10"/>
        <v>-3.6499290000972295E-2</v>
      </c>
      <c r="S53" s="7">
        <f t="shared" si="11"/>
        <v>-5.7400980300846727E-2</v>
      </c>
      <c r="T53" s="7">
        <f t="shared" si="12"/>
        <v>2.6917985740883325E-2</v>
      </c>
      <c r="U53" s="7" t="str">
        <f t="shared" si="13"/>
        <v>Drop</v>
      </c>
      <c r="V53" s="7" t="str">
        <f t="shared" si="20"/>
        <v>Raise</v>
      </c>
      <c r="W53" s="7" t="str">
        <f t="shared" si="21"/>
        <v>Drop</v>
      </c>
      <c r="X53" s="7" t="str">
        <f t="shared" si="22"/>
        <v>Drop</v>
      </c>
      <c r="Y53" s="10">
        <f>L46/L53-1</f>
        <v>3.0612238935885383E-2</v>
      </c>
      <c r="Z53" s="10">
        <f>M46/M53-1</f>
        <v>6.1855447222378013E-2</v>
      </c>
      <c r="AA53" s="10">
        <f>N46/N53-1</f>
        <v>2.0000597815267529E-2</v>
      </c>
      <c r="AB53" s="10">
        <f>O46/O53-1</f>
        <v>4.1237227461268233E-2</v>
      </c>
      <c r="AC53" s="14" t="str">
        <f t="shared" si="6"/>
        <v>Wednesday</v>
      </c>
      <c r="AD53" s="14" t="str">
        <f t="shared" si="7"/>
        <v>February</v>
      </c>
      <c r="AE53" s="12" t="str">
        <f>IF(I53&gt;0.2,"High",IF(I53&lt;-0.2,"Low","Moderate"))</f>
        <v>Moderate</v>
      </c>
    </row>
    <row r="54" spans="2:31" x14ac:dyDescent="0.25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7">
        <f t="shared" si="0"/>
        <v>5.5117296346247138E-2</v>
      </c>
      <c r="I54" s="10">
        <f t="shared" si="17"/>
        <v>-3.019825251518482E-2</v>
      </c>
      <c r="J54" s="10">
        <f t="shared" si="19"/>
        <v>-3.0303066948270674E-2</v>
      </c>
      <c r="K54" s="10">
        <f t="shared" si="18"/>
        <v>1.0808988820465437E-4</v>
      </c>
      <c r="L54" s="7">
        <f t="shared" si="1"/>
        <v>0.23999999808141018</v>
      </c>
      <c r="M54" s="7">
        <f t="shared" si="2"/>
        <v>0.38399996002937842</v>
      </c>
      <c r="N54" s="7">
        <f t="shared" si="3"/>
        <v>0.75190003596315413</v>
      </c>
      <c r="O54" s="7">
        <f t="shared" si="4"/>
        <v>0.79539962719135826</v>
      </c>
      <c r="P54" s="7">
        <f t="shared" si="8"/>
        <v>-4.9999876984539171E-3</v>
      </c>
      <c r="Q54" s="7">
        <f t="shared" si="9"/>
        <v>-3.9999950115886529E-3</v>
      </c>
      <c r="R54" s="7">
        <f t="shared" si="10"/>
        <v>2.1900259162705438E-2</v>
      </c>
      <c r="S54" s="7">
        <f t="shared" si="11"/>
        <v>-2.8784836680895154E-7</v>
      </c>
      <c r="T54" s="7">
        <f t="shared" si="12"/>
        <v>-7.8499802371248539E-5</v>
      </c>
      <c r="U54" s="7" t="str">
        <f t="shared" si="13"/>
        <v>Drop</v>
      </c>
      <c r="V54" s="7" t="str">
        <f t="shared" si="20"/>
        <v>Drop</v>
      </c>
      <c r="W54" s="7" t="str">
        <f t="shared" si="21"/>
        <v>Drop</v>
      </c>
      <c r="X54" s="7" t="str">
        <f t="shared" si="22"/>
        <v>Drop</v>
      </c>
      <c r="Y54" s="10">
        <f>L47/L54-1</f>
        <v>1.0416578330082471E-2</v>
      </c>
      <c r="Z54" s="10">
        <f>M47/M54-1</f>
        <v>-1.0416663556120143E-2</v>
      </c>
      <c r="AA54" s="10">
        <f>N47/N54-1</f>
        <v>-5.8252501764229914E-2</v>
      </c>
      <c r="AB54" s="10">
        <f>O47/O54-1</f>
        <v>6.1856298998338666E-2</v>
      </c>
      <c r="AC54" s="14" t="str">
        <f t="shared" si="6"/>
        <v>Thursday</v>
      </c>
      <c r="AD54" s="14" t="str">
        <f t="shared" si="7"/>
        <v>February</v>
      </c>
      <c r="AE54" s="12" t="str">
        <f>IF(I54&gt;0.2,"High",IF(I54&lt;-0.2,"Low","Moderate"))</f>
        <v>Moderate</v>
      </c>
    </row>
    <row r="55" spans="2:31" x14ac:dyDescent="0.25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7">
        <f t="shared" si="0"/>
        <v>6.2172691407205237E-2</v>
      </c>
      <c r="I55" s="10">
        <f t="shared" si="17"/>
        <v>7.1306612443905903E-2</v>
      </c>
      <c r="J55" s="10">
        <f t="shared" si="19"/>
        <v>3.0303020437004058E-2</v>
      </c>
      <c r="K55" s="10">
        <f t="shared" si="18"/>
        <v>3.9797604387794561E-2</v>
      </c>
      <c r="L55" s="7">
        <f t="shared" si="1"/>
        <v>0.25749998182982631</v>
      </c>
      <c r="M55" s="7">
        <f t="shared" si="2"/>
        <v>0.40400002875145574</v>
      </c>
      <c r="N55" s="7">
        <f t="shared" si="3"/>
        <v>0.75919963201471941</v>
      </c>
      <c r="O55" s="7">
        <f t="shared" si="4"/>
        <v>0.78719999085468673</v>
      </c>
      <c r="P55" s="7">
        <f t="shared" si="8"/>
        <v>1.7499983748416131E-2</v>
      </c>
      <c r="Q55" s="7">
        <f t="shared" si="9"/>
        <v>2.0000068722077324E-2</v>
      </c>
      <c r="R55" s="7">
        <f t="shared" si="10"/>
        <v>7.2995960515652714E-3</v>
      </c>
      <c r="S55" s="7">
        <f t="shared" si="11"/>
        <v>-8.1996363366715341E-3</v>
      </c>
      <c r="T55" s="7">
        <f t="shared" si="12"/>
        <v>7.0553950609580987E-3</v>
      </c>
      <c r="U55" s="7" t="str">
        <f t="shared" si="13"/>
        <v>Drop</v>
      </c>
      <c r="V55" s="7" t="str">
        <f t="shared" si="20"/>
        <v>Drop</v>
      </c>
      <c r="W55" s="7" t="str">
        <f t="shared" si="21"/>
        <v>Drop</v>
      </c>
      <c r="X55" s="7" t="str">
        <f t="shared" si="22"/>
        <v>Drop</v>
      </c>
      <c r="Y55" s="10">
        <f>L48/L55-1</f>
        <v>-9.7087736517568191E-3</v>
      </c>
      <c r="Z55" s="10">
        <f>M48/M55-1</f>
        <v>-5.6719667185234357E-8</v>
      </c>
      <c r="AA55" s="10">
        <f>N48/N55-1</f>
        <v>-2.8845934733891965E-2</v>
      </c>
      <c r="AB55" s="10">
        <f>O48/O55-1</f>
        <v>3.4143473404135705E-7</v>
      </c>
      <c r="AC55" s="14" t="str">
        <f t="shared" si="6"/>
        <v>Friday</v>
      </c>
      <c r="AD55" s="14" t="str">
        <f t="shared" si="7"/>
        <v>February</v>
      </c>
      <c r="AE55" s="12" t="str">
        <f>IF(I55&gt;0.2,"High",IF(I55&lt;-0.2,"Low","Moderate"))</f>
        <v>Moderate</v>
      </c>
    </row>
    <row r="56" spans="2:31" x14ac:dyDescent="0.25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7">
        <f t="shared" si="0"/>
        <v>3.3501801636230989E-2</v>
      </c>
      <c r="I56" s="10">
        <f t="shared" si="17"/>
        <v>-0.18364175802924843</v>
      </c>
      <c r="J56" s="10">
        <f t="shared" si="19"/>
        <v>-5.8823529411764719E-2</v>
      </c>
      <c r="K56" s="10">
        <f t="shared" si="18"/>
        <v>-0.13261936790607654</v>
      </c>
      <c r="L56" s="7">
        <f t="shared" si="1"/>
        <v>0.20999998607699977</v>
      </c>
      <c r="M56" s="7">
        <f t="shared" si="2"/>
        <v>0.32299992497049373</v>
      </c>
      <c r="N56" s="7">
        <f t="shared" si="3"/>
        <v>0.65279999562105129</v>
      </c>
      <c r="O56" s="7">
        <f t="shared" si="4"/>
        <v>0.75659999245355791</v>
      </c>
      <c r="P56" s="7">
        <f t="shared" si="8"/>
        <v>-4.749999575282654E-2</v>
      </c>
      <c r="Q56" s="7">
        <f t="shared" si="9"/>
        <v>-8.1000103780962007E-2</v>
      </c>
      <c r="R56" s="7">
        <f t="shared" si="10"/>
        <v>-0.10639963639366812</v>
      </c>
      <c r="S56" s="7">
        <f t="shared" si="11"/>
        <v>-3.0599998401128814E-2</v>
      </c>
      <c r="T56" s="7">
        <f t="shared" si="12"/>
        <v>-2.8670889770974248E-2</v>
      </c>
      <c r="U56" s="7" t="str">
        <f t="shared" si="13"/>
        <v>Raise</v>
      </c>
      <c r="V56" s="7" t="str">
        <f t="shared" si="20"/>
        <v>Drop</v>
      </c>
      <c r="W56" s="7" t="str">
        <f t="shared" si="21"/>
        <v>Drop</v>
      </c>
      <c r="X56" s="7" t="str">
        <f t="shared" si="22"/>
        <v>Drop</v>
      </c>
      <c r="Y56" s="10">
        <f>L49/L56-1</f>
        <v>2.0000053170004417E-2</v>
      </c>
      <c r="Z56" s="10">
        <f>M49/M56-1</f>
        <v>5.2631735075600261E-2</v>
      </c>
      <c r="AA56" s="10">
        <f>N49/N56-1</f>
        <v>5.2083073030217086E-2</v>
      </c>
      <c r="AB56" s="10">
        <f>O49/O56-1</f>
        <v>2.0618867785428208E-2</v>
      </c>
      <c r="AC56" s="14" t="str">
        <f t="shared" si="6"/>
        <v>Saturday</v>
      </c>
      <c r="AD56" s="14" t="str">
        <f t="shared" si="7"/>
        <v>February</v>
      </c>
      <c r="AE56" s="12" t="str">
        <f>IF(I56&gt;0.2,"High",IF(I56&lt;-0.2,"Low","Moderate"))</f>
        <v>Moderate</v>
      </c>
    </row>
    <row r="57" spans="2:31" x14ac:dyDescent="0.25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7">
        <f t="shared" si="0"/>
        <v>3.699703963828057E-2</v>
      </c>
      <c r="I57" s="10">
        <f t="shared" si="17"/>
        <v>4.0829077732684294E-2</v>
      </c>
      <c r="J57" s="10">
        <f t="shared" si="19"/>
        <v>-1.9801979979641171E-2</v>
      </c>
      <c r="K57" s="10">
        <f t="shared" si="18"/>
        <v>6.1855927551318857E-2</v>
      </c>
      <c r="L57" s="7">
        <f t="shared" si="1"/>
        <v>0.201600000792064</v>
      </c>
      <c r="M57" s="7">
        <f t="shared" si="2"/>
        <v>0.35360000071434344</v>
      </c>
      <c r="N57" s="7">
        <f t="shared" si="3"/>
        <v>0.64600000000000002</v>
      </c>
      <c r="O57" s="7">
        <f t="shared" si="4"/>
        <v>0.80339970916596304</v>
      </c>
      <c r="P57" s="7">
        <f t="shared" si="8"/>
        <v>-8.3999852849357681E-3</v>
      </c>
      <c r="Q57" s="7">
        <f t="shared" si="9"/>
        <v>3.0600075743849708E-2</v>
      </c>
      <c r="R57" s="7">
        <f t="shared" si="10"/>
        <v>-6.7999956210512691E-3</v>
      </c>
      <c r="S57" s="7">
        <f t="shared" si="11"/>
        <v>4.6799716712405126E-2</v>
      </c>
      <c r="T57" s="7">
        <f t="shared" si="12"/>
        <v>3.4952380020495805E-3</v>
      </c>
      <c r="U57" s="7" t="str">
        <f t="shared" si="13"/>
        <v>Drop</v>
      </c>
      <c r="V57" s="7" t="str">
        <f t="shared" si="20"/>
        <v>Drop</v>
      </c>
      <c r="W57" s="7" t="str">
        <f t="shared" si="21"/>
        <v>Drop</v>
      </c>
      <c r="X57" s="7" t="str">
        <f t="shared" si="22"/>
        <v>Raise</v>
      </c>
      <c r="Y57" s="10">
        <f>L50/L57-1</f>
        <v>8.3333249954660626E-2</v>
      </c>
      <c r="Z57" s="10">
        <f>M50/M57-1</f>
        <v>-7.692300567286936E-2</v>
      </c>
      <c r="AA57" s="10">
        <f>N50/N57-1</f>
        <v>0</v>
      </c>
      <c r="AB57" s="10">
        <f>O50/O57-1</f>
        <v>-5.8252655722091484E-2</v>
      </c>
      <c r="AC57" s="14" t="str">
        <f t="shared" si="6"/>
        <v>Sunday</v>
      </c>
      <c r="AD57" s="14" t="str">
        <f t="shared" si="7"/>
        <v>February</v>
      </c>
      <c r="AE57" s="12" t="str">
        <f>IF(I57&gt;0.2,"High",IF(I57&lt;-0.2,"Low","Moderate"))</f>
        <v>Moderate</v>
      </c>
    </row>
    <row r="58" spans="2:31" x14ac:dyDescent="0.25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7">
        <f t="shared" si="0"/>
        <v>6.0379277901358691E-2</v>
      </c>
      <c r="I58" s="10">
        <f t="shared" si="17"/>
        <v>-0.11174962987792958</v>
      </c>
      <c r="J58" s="10">
        <f t="shared" si="19"/>
        <v>-2.9999990790768982E-2</v>
      </c>
      <c r="K58" s="10">
        <f t="shared" si="18"/>
        <v>-8.427797764023226E-2</v>
      </c>
      <c r="L58" s="7">
        <f t="shared" si="1"/>
        <v>0.2399999620237902</v>
      </c>
      <c r="M58" s="7">
        <f t="shared" si="2"/>
        <v>0.40399988448901025</v>
      </c>
      <c r="N58" s="7">
        <f t="shared" si="3"/>
        <v>0.73730025492756324</v>
      </c>
      <c r="O58" s="7">
        <f t="shared" si="4"/>
        <v>0.84460007729258169</v>
      </c>
      <c r="P58" s="7">
        <f t="shared" si="8"/>
        <v>3.8399961231726204E-2</v>
      </c>
      <c r="Q58" s="7">
        <f t="shared" si="9"/>
        <v>5.0399883774666809E-2</v>
      </c>
      <c r="R58" s="7">
        <f t="shared" si="10"/>
        <v>9.1300254927563218E-2</v>
      </c>
      <c r="S58" s="7">
        <f t="shared" si="11"/>
        <v>4.1200368126618647E-2</v>
      </c>
      <c r="T58" s="7">
        <f t="shared" si="12"/>
        <v>2.3382238263078121E-2</v>
      </c>
      <c r="U58" s="7" t="str">
        <f t="shared" si="13"/>
        <v>Raise</v>
      </c>
      <c r="V58" s="7" t="str">
        <f t="shared" si="20"/>
        <v>Raise</v>
      </c>
      <c r="W58" s="7" t="str">
        <f t="shared" si="21"/>
        <v>Raise</v>
      </c>
      <c r="X58" s="7" t="str">
        <f t="shared" si="22"/>
        <v>Raise</v>
      </c>
      <c r="Y58" s="10">
        <f>L51/L58-1</f>
        <v>7.2916826845861538E-2</v>
      </c>
      <c r="Z58" s="10">
        <f>M51/M58-1</f>
        <v>3.9604124850731059E-2</v>
      </c>
      <c r="AA58" s="10">
        <f>N51/N58-1</f>
        <v>3.9603286228364842E-2</v>
      </c>
      <c r="AB58" s="10">
        <f>O51/O58-1</f>
        <v>-5.8252128897285704E-2</v>
      </c>
      <c r="AC58" s="14" t="str">
        <f t="shared" si="6"/>
        <v>Monday</v>
      </c>
      <c r="AD58" s="14" t="str">
        <f t="shared" si="7"/>
        <v>February</v>
      </c>
      <c r="AE58" s="12" t="str">
        <f>IF(I58&gt;0.2,"High",IF(I58&lt;-0.2,"Low","Moderate"))</f>
        <v>Moderate</v>
      </c>
    </row>
    <row r="59" spans="2:31" x14ac:dyDescent="0.25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7">
        <f t="shared" si="0"/>
        <v>6.1014821497385206E-2</v>
      </c>
      <c r="I59" s="10">
        <f t="shared" si="17"/>
        <v>1.2004191790539451</v>
      </c>
      <c r="J59" s="10">
        <f t="shared" si="19"/>
        <v>1.9801989677181275E-2</v>
      </c>
      <c r="K59" s="10">
        <f t="shared" si="18"/>
        <v>1.157692572996929</v>
      </c>
      <c r="L59" s="7">
        <f t="shared" si="1"/>
        <v>0.24499996870649643</v>
      </c>
      <c r="M59" s="7">
        <f t="shared" si="2"/>
        <v>0.41199991971345001</v>
      </c>
      <c r="N59" s="7">
        <f t="shared" si="3"/>
        <v>0.74459987811748196</v>
      </c>
      <c r="O59" s="7">
        <f t="shared" si="4"/>
        <v>0.81180033082704983</v>
      </c>
      <c r="P59" s="7">
        <f t="shared" si="8"/>
        <v>5.0000066827062262E-3</v>
      </c>
      <c r="Q59" s="7">
        <f t="shared" si="9"/>
        <v>8.000035224439761E-3</v>
      </c>
      <c r="R59" s="7">
        <f t="shared" si="10"/>
        <v>7.2996231899187247E-3</v>
      </c>
      <c r="S59" s="7">
        <f t="shared" si="11"/>
        <v>-3.2799746465531854E-2</v>
      </c>
      <c r="T59" s="7">
        <f t="shared" si="12"/>
        <v>6.3554359602651517E-4</v>
      </c>
      <c r="U59" s="7" t="str">
        <f t="shared" si="13"/>
        <v>Drop</v>
      </c>
      <c r="V59" s="7" t="str">
        <f t="shared" si="20"/>
        <v>Drop</v>
      </c>
      <c r="W59" s="7" t="str">
        <f t="shared" si="21"/>
        <v>Drop</v>
      </c>
      <c r="X59" s="7" t="str">
        <f t="shared" si="22"/>
        <v>Drop</v>
      </c>
      <c r="Y59" s="10">
        <f>L52/L59-1</f>
        <v>5.1020524265571021E-2</v>
      </c>
      <c r="Z59" s="10">
        <f>M52/M59-1</f>
        <v>-0.59223293712277147</v>
      </c>
      <c r="AA59" s="10">
        <f>N52/N59-1</f>
        <v>2.9410679920207849E-2</v>
      </c>
      <c r="AB59" s="10">
        <f>O52/O59-1</f>
        <v>5.0505725307787408E-2</v>
      </c>
      <c r="AC59" s="14" t="str">
        <f t="shared" si="6"/>
        <v>Tuesday</v>
      </c>
      <c r="AD59" s="14" t="str">
        <f t="shared" si="7"/>
        <v>February</v>
      </c>
      <c r="AE59" s="12" t="str">
        <f>IF(I59&gt;0.2,"High",IF(I59&lt;-0.2,"Low","Moderate"))</f>
        <v>High</v>
      </c>
    </row>
    <row r="60" spans="2:31" x14ac:dyDescent="0.25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7">
        <f t="shared" si="0"/>
        <v>6.1545614971269758E-2</v>
      </c>
      <c r="I60" s="10">
        <f t="shared" si="17"/>
        <v>8.2246376811594191E-2</v>
      </c>
      <c r="J60" s="10">
        <f t="shared" si="19"/>
        <v>-2.9411755411675844E-2</v>
      </c>
      <c r="K60" s="10">
        <f t="shared" si="18"/>
        <v>0.11504171088598958</v>
      </c>
      <c r="L60" s="7">
        <f t="shared" si="1"/>
        <v>0.25499997279090902</v>
      </c>
      <c r="M60" s="7">
        <f t="shared" si="2"/>
        <v>0.38399997665316565</v>
      </c>
      <c r="N60" s="7">
        <f t="shared" si="3"/>
        <v>0.76649981760284536</v>
      </c>
      <c r="O60" s="7">
        <f t="shared" si="4"/>
        <v>0.81999976451764223</v>
      </c>
      <c r="P60" s="7">
        <f t="shared" si="8"/>
        <v>1.0000004084412595E-2</v>
      </c>
      <c r="Q60" s="7">
        <f t="shared" si="9"/>
        <v>-2.799994306028436E-2</v>
      </c>
      <c r="R60" s="7">
        <f t="shared" si="10"/>
        <v>2.1899939485363396E-2</v>
      </c>
      <c r="S60" s="7">
        <f t="shared" si="11"/>
        <v>8.1994336905923948E-3</v>
      </c>
      <c r="T60" s="7">
        <f t="shared" si="12"/>
        <v>5.3079347388455128E-4</v>
      </c>
      <c r="U60" s="7" t="str">
        <f t="shared" si="13"/>
        <v>Drop</v>
      </c>
      <c r="V60" s="7" t="str">
        <f t="shared" si="20"/>
        <v>Drop</v>
      </c>
      <c r="W60" s="7" t="str">
        <f t="shared" si="21"/>
        <v>Drop</v>
      </c>
      <c r="X60" s="7" t="str">
        <f t="shared" si="22"/>
        <v>Drop</v>
      </c>
      <c r="Y60" s="10">
        <f>L53/L60-1</f>
        <v>-3.9215639521830714E-2</v>
      </c>
      <c r="Z60" s="10">
        <f>M53/M60-1</f>
        <v>1.0416611018219557E-2</v>
      </c>
      <c r="AA60" s="10">
        <f>N53/N60-1</f>
        <v>-4.7619112182631707E-2</v>
      </c>
      <c r="AB60" s="10">
        <f>O53/O60-1</f>
        <v>-2.9999825051642337E-2</v>
      </c>
      <c r="AC60" s="14" t="str">
        <f t="shared" si="6"/>
        <v>Wednesday</v>
      </c>
      <c r="AD60" s="14" t="str">
        <f t="shared" si="7"/>
        <v>February</v>
      </c>
      <c r="AE60" s="12" t="str">
        <f>IF(I60&gt;0.2,"High",IF(I60&lt;-0.2,"Low","Moderate"))</f>
        <v>Moderate</v>
      </c>
    </row>
    <row r="61" spans="2:31" x14ac:dyDescent="0.25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7">
        <f t="shared" si="0"/>
        <v>6.2235804656984049E-2</v>
      </c>
      <c r="I61" s="10">
        <f t="shared" si="17"/>
        <v>0.22324803045110131</v>
      </c>
      <c r="J61" s="10">
        <f t="shared" si="19"/>
        <v>8.3333373303954517E-2</v>
      </c>
      <c r="K61" s="10">
        <f t="shared" si="18"/>
        <v>0.12915198644756454</v>
      </c>
      <c r="L61" s="7">
        <f t="shared" si="1"/>
        <v>0.25499997033565081</v>
      </c>
      <c r="M61" s="7">
        <f t="shared" si="2"/>
        <v>0.39599992221463276</v>
      </c>
      <c r="N61" s="7">
        <f t="shared" si="3"/>
        <v>0.72270016227210765</v>
      </c>
      <c r="O61" s="7">
        <f t="shared" si="4"/>
        <v>0.85279947873218831</v>
      </c>
      <c r="P61" s="7">
        <f t="shared" si="8"/>
        <v>-2.4552582189585337E-9</v>
      </c>
      <c r="Q61" s="7">
        <f t="shared" si="9"/>
        <v>1.1999945561467107E-2</v>
      </c>
      <c r="R61" s="7">
        <f t="shared" si="10"/>
        <v>-4.3799655330737708E-2</v>
      </c>
      <c r="S61" s="7">
        <f t="shared" si="11"/>
        <v>3.2799714214546083E-2</v>
      </c>
      <c r="T61" s="7">
        <f t="shared" si="12"/>
        <v>6.9018968571429168E-4</v>
      </c>
      <c r="U61" s="7" t="str">
        <f t="shared" si="13"/>
        <v>Drop</v>
      </c>
      <c r="V61" s="7" t="str">
        <f t="shared" si="20"/>
        <v>Drop</v>
      </c>
      <c r="W61" s="7" t="str">
        <f t="shared" si="21"/>
        <v>Drop</v>
      </c>
      <c r="X61" s="7" t="str">
        <f t="shared" si="22"/>
        <v>Drop</v>
      </c>
      <c r="Y61" s="10">
        <f>L54/L61-1</f>
        <v>-5.8823427447840526E-2</v>
      </c>
      <c r="Z61" s="10">
        <f>M54/M61-1</f>
        <v>-3.0302940763585196E-2</v>
      </c>
      <c r="AA61" s="10">
        <f>N54/N61-1</f>
        <v>4.0403856558222762E-2</v>
      </c>
      <c r="AB61" s="10">
        <f>O54/O61-1</f>
        <v>-6.7307559364557012E-2</v>
      </c>
      <c r="AC61" s="14" t="str">
        <f t="shared" si="6"/>
        <v>Thursday</v>
      </c>
      <c r="AD61" s="14" t="str">
        <f t="shared" si="7"/>
        <v>February</v>
      </c>
      <c r="AE61" s="12" t="str">
        <f>IF(I61&gt;0.2,"High",IF(I61&lt;-0.2,"Low","Moderate"))</f>
        <v>High</v>
      </c>
    </row>
    <row r="62" spans="2:31" x14ac:dyDescent="0.25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7">
        <f t="shared" si="0"/>
        <v>6.5203680473658474E-2</v>
      </c>
      <c r="I62" s="10">
        <f t="shared" si="17"/>
        <v>5.9032986501891482E-2</v>
      </c>
      <c r="J62" s="10">
        <f t="shared" si="19"/>
        <v>9.80390342279569E-3</v>
      </c>
      <c r="K62" s="10">
        <f t="shared" si="18"/>
        <v>4.8751131692233107E-2</v>
      </c>
      <c r="L62" s="7">
        <f t="shared" si="1"/>
        <v>0.25999997317699697</v>
      </c>
      <c r="M62" s="7">
        <f t="shared" si="2"/>
        <v>0.41999995529499029</v>
      </c>
      <c r="N62" s="7">
        <f t="shared" si="3"/>
        <v>0.76649981434318626</v>
      </c>
      <c r="O62" s="7">
        <f t="shared" si="4"/>
        <v>0.77900009239908075</v>
      </c>
      <c r="P62" s="7">
        <f t="shared" si="8"/>
        <v>5.0000028413461628E-3</v>
      </c>
      <c r="Q62" s="7">
        <f t="shared" si="9"/>
        <v>2.400003308035753E-2</v>
      </c>
      <c r="R62" s="7">
        <f t="shared" si="10"/>
        <v>4.379965207107861E-2</v>
      </c>
      <c r="S62" s="7">
        <f t="shared" si="11"/>
        <v>-7.3799386333107564E-2</v>
      </c>
      <c r="T62" s="7">
        <f t="shared" si="12"/>
        <v>2.9678758166744243E-3</v>
      </c>
      <c r="U62" s="7" t="str">
        <f t="shared" si="13"/>
        <v>Drop</v>
      </c>
      <c r="V62" s="7" t="str">
        <f t="shared" si="20"/>
        <v>Drop</v>
      </c>
      <c r="W62" s="7" t="str">
        <f t="shared" si="21"/>
        <v>Raise</v>
      </c>
      <c r="X62" s="7" t="str">
        <f t="shared" si="22"/>
        <v>Drop</v>
      </c>
      <c r="Y62" s="10">
        <f>L55/L62-1</f>
        <v>-9.6153523272434205E-3</v>
      </c>
      <c r="Z62" s="10">
        <f>M55/M62-1</f>
        <v>-3.8095067253749781E-2</v>
      </c>
      <c r="AA62" s="10">
        <f>N55/N62-1</f>
        <v>-9.5240497021155113E-3</v>
      </c>
      <c r="AB62" s="10">
        <f>O55/O62-1</f>
        <v>1.0526184188698551E-2</v>
      </c>
      <c r="AC62" s="14" t="str">
        <f t="shared" si="6"/>
        <v>Friday</v>
      </c>
      <c r="AD62" s="14" t="str">
        <f t="shared" si="7"/>
        <v>March</v>
      </c>
      <c r="AE62" s="12" t="str">
        <f>IF(I62&gt;0.2,"High",IF(I62&lt;-0.2,"Low","Moderate"))</f>
        <v>Moderate</v>
      </c>
    </row>
    <row r="63" spans="2:31" x14ac:dyDescent="0.25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7">
        <f t="shared" si="0"/>
        <v>1.9298820571939712E-2</v>
      </c>
      <c r="I63" s="10">
        <f t="shared" si="17"/>
        <v>-0.37594234941110949</v>
      </c>
      <c r="J63" s="10">
        <f t="shared" si="19"/>
        <v>8.3333333333333259E-2</v>
      </c>
      <c r="K63" s="10">
        <f t="shared" si="18"/>
        <v>-0.42394678407179354</v>
      </c>
      <c r="L63" s="7">
        <f t="shared" si="1"/>
        <v>0.20999999143199985</v>
      </c>
      <c r="M63" s="7">
        <f t="shared" si="2"/>
        <v>0.33999998571999918</v>
      </c>
      <c r="N63" s="7">
        <f t="shared" si="3"/>
        <v>0.33319983331998332</v>
      </c>
      <c r="O63" s="7">
        <f t="shared" si="4"/>
        <v>0.81119976662651061</v>
      </c>
      <c r="P63" s="7">
        <f t="shared" si="8"/>
        <v>-4.9999981744997118E-2</v>
      </c>
      <c r="Q63" s="7">
        <f t="shared" si="9"/>
        <v>-7.9999969574991114E-2</v>
      </c>
      <c r="R63" s="7">
        <f t="shared" si="10"/>
        <v>-0.43329998102320294</v>
      </c>
      <c r="S63" s="7">
        <f t="shared" si="11"/>
        <v>3.2199674227429864E-2</v>
      </c>
      <c r="T63" s="7">
        <f t="shared" si="12"/>
        <v>-4.5904859901718761E-2</v>
      </c>
      <c r="U63" s="7" t="str">
        <f t="shared" si="13"/>
        <v>Raise</v>
      </c>
      <c r="V63" s="7" t="str">
        <f t="shared" si="20"/>
        <v>Drop</v>
      </c>
      <c r="W63" s="7" t="str">
        <f t="shared" si="21"/>
        <v>Drop</v>
      </c>
      <c r="X63" s="7" t="str">
        <f t="shared" si="22"/>
        <v>Drop</v>
      </c>
      <c r="Y63" s="10">
        <f>L56/L63-1</f>
        <v>-2.5500001443745646E-8</v>
      </c>
      <c r="Z63" s="10">
        <f>M56/M63-1</f>
        <v>-5.0000180775023773E-2</v>
      </c>
      <c r="AA63" s="10">
        <f>N56/N63-1</f>
        <v>0.95918464039009543</v>
      </c>
      <c r="AB63" s="10">
        <f>O56/O63-1</f>
        <v>-6.7307433284915286E-2</v>
      </c>
      <c r="AC63" s="14" t="str">
        <f t="shared" si="6"/>
        <v>Saturday</v>
      </c>
      <c r="AD63" s="14" t="str">
        <f t="shared" si="7"/>
        <v>March</v>
      </c>
      <c r="AE63" s="12" t="str">
        <f>IF(I63&gt;0.2,"High",IF(I63&lt;-0.2,"Low","Moderate"))</f>
        <v>Low</v>
      </c>
    </row>
    <row r="64" spans="2:31" x14ac:dyDescent="0.25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7">
        <f t="shared" si="0"/>
        <v>3.8509450193791116E-2</v>
      </c>
      <c r="I64" s="10">
        <f t="shared" si="17"/>
        <v>3.03652884720651E-2</v>
      </c>
      <c r="J64" s="10">
        <f t="shared" si="19"/>
        <v>-1.0101021238273722E-2</v>
      </c>
      <c r="K64" s="10">
        <f t="shared" si="18"/>
        <v>4.0879231697923846E-2</v>
      </c>
      <c r="L64" s="7">
        <f t="shared" si="1"/>
        <v>0.20369999469221134</v>
      </c>
      <c r="M64" s="7">
        <f t="shared" si="2"/>
        <v>0.3264000055349971</v>
      </c>
      <c r="N64" s="7">
        <f t="shared" si="3"/>
        <v>0.71399999247843449</v>
      </c>
      <c r="O64" s="7">
        <f t="shared" si="4"/>
        <v>0.81119998850792119</v>
      </c>
      <c r="P64" s="7">
        <f t="shared" si="8"/>
        <v>-6.2999967397885104E-3</v>
      </c>
      <c r="Q64" s="7">
        <f t="shared" si="9"/>
        <v>-1.3599980185002081E-2</v>
      </c>
      <c r="R64" s="7">
        <f t="shared" si="10"/>
        <v>0.38080015915845117</v>
      </c>
      <c r="S64" s="7">
        <f t="shared" si="11"/>
        <v>2.218814105781064E-7</v>
      </c>
      <c r="T64" s="7">
        <f t="shared" si="12"/>
        <v>1.9210629621851404E-2</v>
      </c>
      <c r="U64" s="7" t="str">
        <f t="shared" si="13"/>
        <v>Drop</v>
      </c>
      <c r="V64" s="7" t="str">
        <f t="shared" si="20"/>
        <v>Drop</v>
      </c>
      <c r="W64" s="7" t="str">
        <f t="shared" si="21"/>
        <v>Raise</v>
      </c>
      <c r="X64" s="7" t="str">
        <f t="shared" si="22"/>
        <v>Drop</v>
      </c>
      <c r="Y64" s="10">
        <f>L57/L64-1</f>
        <v>-1.0309248673866733E-2</v>
      </c>
      <c r="Z64" s="10">
        <f>M57/M64-1</f>
        <v>8.3333317151031538E-2</v>
      </c>
      <c r="AA64" s="10">
        <f>N57/N64-1</f>
        <v>-9.5238085706966347E-2</v>
      </c>
      <c r="AB64" s="10">
        <f>O57/O64-1</f>
        <v>-9.6157291080656293E-3</v>
      </c>
      <c r="AC64" s="14" t="str">
        <f t="shared" si="6"/>
        <v>Sunday</v>
      </c>
      <c r="AD64" s="14" t="str">
        <f t="shared" si="7"/>
        <v>March</v>
      </c>
      <c r="AE64" s="12" t="str">
        <f>IF(I64&gt;0.2,"High",IF(I64&lt;-0.2,"Low","Moderate"))</f>
        <v>Moderate</v>
      </c>
    </row>
    <row r="65" spans="2:31" x14ac:dyDescent="0.25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7">
        <f t="shared" si="0"/>
        <v>6.3340722206310721E-2</v>
      </c>
      <c r="I65" s="10">
        <f t="shared" si="17"/>
        <v>8.1492115581014435E-2</v>
      </c>
      <c r="J65" s="10">
        <f t="shared" si="19"/>
        <v>3.0927825263863395E-2</v>
      </c>
      <c r="K65" s="10">
        <f t="shared" si="18"/>
        <v>4.9047362073294742E-2</v>
      </c>
      <c r="L65" s="7">
        <f t="shared" si="1"/>
        <v>0.2624999654653839</v>
      </c>
      <c r="M65" s="7">
        <f t="shared" si="2"/>
        <v>0.4159999621105876</v>
      </c>
      <c r="N65" s="7">
        <f t="shared" si="3"/>
        <v>0.74459980105695345</v>
      </c>
      <c r="O65" s="7">
        <f t="shared" si="4"/>
        <v>0.77900017158943347</v>
      </c>
      <c r="P65" s="7">
        <f t="shared" si="8"/>
        <v>5.8799970773172561E-2</v>
      </c>
      <c r="Q65" s="7">
        <f t="shared" si="9"/>
        <v>8.95999565755905E-2</v>
      </c>
      <c r="R65" s="7">
        <f t="shared" si="10"/>
        <v>3.0599808578518961E-2</v>
      </c>
      <c r="S65" s="7">
        <f t="shared" si="11"/>
        <v>-3.2199816918487723E-2</v>
      </c>
      <c r="T65" s="7">
        <f t="shared" si="12"/>
        <v>2.4831272012519605E-2</v>
      </c>
      <c r="U65" s="7" t="str">
        <f t="shared" si="13"/>
        <v>Raise</v>
      </c>
      <c r="V65" s="7" t="str">
        <f t="shared" si="20"/>
        <v>Raise</v>
      </c>
      <c r="W65" s="7" t="str">
        <f t="shared" si="21"/>
        <v>Drop</v>
      </c>
      <c r="X65" s="7" t="str">
        <f t="shared" si="22"/>
        <v>Drop</v>
      </c>
      <c r="Y65" s="10">
        <f>L58/L65-1</f>
        <v>-8.5714310101731361E-2</v>
      </c>
      <c r="Z65" s="10">
        <f>M58/M65-1</f>
        <v>-2.8846343063818058E-2</v>
      </c>
      <c r="AA65" s="10">
        <f>N58/N65-1</f>
        <v>-9.8033146383178504E-3</v>
      </c>
      <c r="AB65" s="10">
        <f>O58/O65-1</f>
        <v>8.4210386718274188E-2</v>
      </c>
      <c r="AC65" s="14" t="str">
        <f t="shared" si="6"/>
        <v>Monday</v>
      </c>
      <c r="AD65" s="14" t="str">
        <f t="shared" si="7"/>
        <v>March</v>
      </c>
      <c r="AE65" s="12" t="str">
        <f>IF(I65&gt;0.2,"High",IF(I65&lt;-0.2,"Low","Moderate"))</f>
        <v>Moderate</v>
      </c>
    </row>
    <row r="66" spans="2:31" x14ac:dyDescent="0.25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7">
        <f t="shared" si="0"/>
        <v>5.7952124891906653E-2</v>
      </c>
      <c r="I66" s="10">
        <f t="shared" si="17"/>
        <v>-7.7860132236055479E-2</v>
      </c>
      <c r="J66" s="10">
        <f t="shared" si="19"/>
        <v>-2.9126204911649523E-2</v>
      </c>
      <c r="K66" s="10">
        <f t="shared" si="18"/>
        <v>-5.019594469533617E-2</v>
      </c>
      <c r="L66" s="7">
        <f t="shared" si="1"/>
        <v>0.24250000230230775</v>
      </c>
      <c r="M66" s="7">
        <f t="shared" si="2"/>
        <v>0.37999982910705588</v>
      </c>
      <c r="N66" s="7">
        <f t="shared" si="3"/>
        <v>0.74459988047482273</v>
      </c>
      <c r="O66" s="7">
        <f t="shared" si="4"/>
        <v>0.84460034413058704</v>
      </c>
      <c r="P66" s="7">
        <f t="shared" si="8"/>
        <v>-1.9999963163076145E-2</v>
      </c>
      <c r="Q66" s="7">
        <f t="shared" si="9"/>
        <v>-3.600013300353172E-2</v>
      </c>
      <c r="R66" s="7">
        <f t="shared" si="10"/>
        <v>7.9417869280895559E-8</v>
      </c>
      <c r="S66" s="7">
        <f t="shared" si="11"/>
        <v>6.5600172541153579E-2</v>
      </c>
      <c r="T66" s="7">
        <f t="shared" si="12"/>
        <v>-5.3885973144040672E-3</v>
      </c>
      <c r="U66" s="7" t="str">
        <f t="shared" si="13"/>
        <v>Drop</v>
      </c>
      <c r="V66" s="7" t="str">
        <f t="shared" si="20"/>
        <v>Drop</v>
      </c>
      <c r="W66" s="7" t="str">
        <f t="shared" si="21"/>
        <v>Drop</v>
      </c>
      <c r="X66" s="7" t="str">
        <f t="shared" si="22"/>
        <v>Raise</v>
      </c>
      <c r="Y66" s="10">
        <f>L59/L66-1</f>
        <v>1.030913971321179E-2</v>
      </c>
      <c r="Z66" s="10">
        <f>M59/M66-1</f>
        <v>8.4210802624805625E-2</v>
      </c>
      <c r="AA66" s="10">
        <f>N59/N66-1</f>
        <v>-3.1659160848462875E-9</v>
      </c>
      <c r="AB66" s="10">
        <f>O59/O66-1</f>
        <v>-3.8834951384374317E-2</v>
      </c>
      <c r="AC66" s="14" t="str">
        <f t="shared" si="6"/>
        <v>Tuesday</v>
      </c>
      <c r="AD66" s="14" t="str">
        <f t="shared" si="7"/>
        <v>March</v>
      </c>
      <c r="AE66" s="12" t="str">
        <f>IF(I66&gt;0.2,"High",IF(I66&lt;-0.2,"Low","Moderate"))</f>
        <v>Moderate</v>
      </c>
    </row>
    <row r="67" spans="2:31" x14ac:dyDescent="0.25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7">
        <f t="shared" ref="H67:H130" si="23">Orders/Listing</f>
        <v>5.2436031448099336E-2</v>
      </c>
      <c r="I67" s="10">
        <f t="shared" si="17"/>
        <v>-0.16522538222440208</v>
      </c>
      <c r="J67" s="10">
        <f t="shared" si="19"/>
        <v>-2.0202029128424948E-2</v>
      </c>
      <c r="K67" s="10">
        <f t="shared" si="18"/>
        <v>-0.14801352667323064</v>
      </c>
      <c r="L67" s="7">
        <f t="shared" ref="L67:L130" si="24">Menu/Listing</f>
        <v>0.24499995727676396</v>
      </c>
      <c r="M67" s="7">
        <f t="shared" ref="M67:M130" si="25">Carts/Menu</f>
        <v>0.38799990312189686</v>
      </c>
      <c r="N67" s="7">
        <f t="shared" ref="N67:N130" si="26">Payments/Carts</f>
        <v>0.70810020993590062</v>
      </c>
      <c r="O67" s="7">
        <f t="shared" ref="O67:O130" si="27">Orders/Payments</f>
        <v>0.77900001551500653</v>
      </c>
      <c r="P67" s="7">
        <f t="shared" si="8"/>
        <v>2.4999549744562088E-3</v>
      </c>
      <c r="Q67" s="7">
        <f t="shared" si="9"/>
        <v>8.0000740148409855E-3</v>
      </c>
      <c r="R67" s="7">
        <f t="shared" si="10"/>
        <v>-3.6499670538922113E-2</v>
      </c>
      <c r="S67" s="7">
        <f t="shared" si="11"/>
        <v>-6.5600328615580517E-2</v>
      </c>
      <c r="T67" s="7">
        <f t="shared" si="12"/>
        <v>-5.516093443807317E-3</v>
      </c>
      <c r="U67" s="7" t="str">
        <f t="shared" si="13"/>
        <v>Drop</v>
      </c>
      <c r="V67" s="7" t="str">
        <f t="shared" si="20"/>
        <v>Drop</v>
      </c>
      <c r="W67" s="7" t="str">
        <f t="shared" si="21"/>
        <v>Drop</v>
      </c>
      <c r="X67" s="7" t="str">
        <f t="shared" si="22"/>
        <v>Drop</v>
      </c>
      <c r="Y67" s="10">
        <f>L60/L67-1</f>
        <v>4.0816396971239177E-2</v>
      </c>
      <c r="Z67" s="10">
        <f>M60/M67-1</f>
        <v>-1.0309091410970139E-2</v>
      </c>
      <c r="AA67" s="10">
        <f>N60/N67-1</f>
        <v>8.2473648288045709E-2</v>
      </c>
      <c r="AB67" s="10">
        <f>O60/O67-1</f>
        <v>5.2631255694558954E-2</v>
      </c>
      <c r="AC67" s="14" t="str">
        <f t="shared" si="6"/>
        <v>Wednesday</v>
      </c>
      <c r="AD67" s="14" t="str">
        <f t="shared" si="7"/>
        <v>March</v>
      </c>
      <c r="AE67" s="12" t="str">
        <f>IF(I67&gt;0.2,"High",IF(I67&lt;-0.2,"Low","Moderate"))</f>
        <v>Moderate</v>
      </c>
    </row>
    <row r="68" spans="2:31" x14ac:dyDescent="0.25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7">
        <f t="shared" si="23"/>
        <v>5.624763437879593E-2</v>
      </c>
      <c r="I68" s="10">
        <f t="shared" si="17"/>
        <v>-0.13097833046398133</v>
      </c>
      <c r="J68" s="10">
        <f t="shared" si="19"/>
        <v>-3.8461555490441612E-2</v>
      </c>
      <c r="K68" s="10">
        <f t="shared" si="18"/>
        <v>-9.6217447676498091E-2</v>
      </c>
      <c r="L68" s="7">
        <f t="shared" si="24"/>
        <v>0.23749998848846129</v>
      </c>
      <c r="M68" s="7">
        <f t="shared" si="25"/>
        <v>0.3959998588564112</v>
      </c>
      <c r="N68" s="7">
        <f t="shared" si="26"/>
        <v>0.70810006291263472</v>
      </c>
      <c r="O68" s="7">
        <f t="shared" si="27"/>
        <v>0.84459985964232998</v>
      </c>
      <c r="P68" s="7">
        <f t="shared" si="8"/>
        <v>-7.4999687883026689E-3</v>
      </c>
      <c r="Q68" s="7">
        <f t="shared" si="9"/>
        <v>7.9999557345143413E-3</v>
      </c>
      <c r="R68" s="7">
        <f t="shared" si="10"/>
        <v>-1.4702326589510761E-7</v>
      </c>
      <c r="S68" s="7">
        <f t="shared" si="11"/>
        <v>6.5599844127323448E-2</v>
      </c>
      <c r="T68" s="7">
        <f t="shared" si="12"/>
        <v>3.8116029306965934E-3</v>
      </c>
      <c r="U68" s="7" t="str">
        <f t="shared" si="13"/>
        <v>Drop</v>
      </c>
      <c r="V68" s="7" t="str">
        <f t="shared" si="20"/>
        <v>Drop</v>
      </c>
      <c r="W68" s="7" t="str">
        <f t="shared" si="21"/>
        <v>Drop</v>
      </c>
      <c r="X68" s="7" t="str">
        <f t="shared" si="22"/>
        <v>Raise</v>
      </c>
      <c r="Y68" s="10">
        <f>L61/L68-1</f>
        <v>7.3684137664872917E-2</v>
      </c>
      <c r="Z68" s="10">
        <f>M61/M68-1</f>
        <v>1.5999556590706732E-7</v>
      </c>
      <c r="AA68" s="10">
        <f>N61/N68-1</f>
        <v>2.0618695187539116E-2</v>
      </c>
      <c r="AB68" s="10">
        <f>O61/O68-1</f>
        <v>9.7082884827031091E-3</v>
      </c>
      <c r="AC68" s="14" t="str">
        <f t="shared" ref="AC68:AC131" si="28">TEXT($B68,"dddd")</f>
        <v>Thursday</v>
      </c>
      <c r="AD68" s="14" t="str">
        <f t="shared" ref="AD68:AD131" si="29">TEXT($B68,"mmmm")</f>
        <v>March</v>
      </c>
      <c r="AE68" s="12" t="str">
        <f>IF(I68&gt;0.2,"High",IF(I68&lt;-0.2,"Low","Moderate"))</f>
        <v>Moderate</v>
      </c>
    </row>
    <row r="69" spans="2:31" x14ac:dyDescent="0.25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7">
        <f t="shared" si="23"/>
        <v>6.402897408246129E-2</v>
      </c>
      <c r="I69" s="10">
        <f t="shared" si="17"/>
        <v>-4.6617420803931608E-2</v>
      </c>
      <c r="J69" s="10">
        <f t="shared" si="19"/>
        <v>-2.9126204911649523E-2</v>
      </c>
      <c r="K69" s="10">
        <f t="shared" si="18"/>
        <v>-1.8015952207970032E-2</v>
      </c>
      <c r="L69" s="7">
        <f t="shared" si="24"/>
        <v>0.2624999654653839</v>
      </c>
      <c r="M69" s="7">
        <f t="shared" si="25"/>
        <v>0.41999992632614258</v>
      </c>
      <c r="N69" s="7">
        <f t="shared" si="26"/>
        <v>0.72270015570078716</v>
      </c>
      <c r="O69" s="7">
        <f t="shared" si="27"/>
        <v>0.80360000392975672</v>
      </c>
      <c r="P69" s="7">
        <f t="shared" ref="P69:P132" si="30">L69-L68</f>
        <v>2.4999976976922605E-2</v>
      </c>
      <c r="Q69" s="7">
        <f t="shared" ref="Q69:Q132" si="31">M69-M68</f>
        <v>2.4000067469731379E-2</v>
      </c>
      <c r="R69" s="7">
        <f t="shared" ref="R69:R132" si="32">N69-N68</f>
        <v>1.4600092788152441E-2</v>
      </c>
      <c r="S69" s="7">
        <f t="shared" ref="S69:S132" si="33">O69-O68</f>
        <v>-4.0999855712573252E-2</v>
      </c>
      <c r="T69" s="7">
        <f t="shared" ref="T69:T132" si="34">H69-H68</f>
        <v>7.7813397036653603E-3</v>
      </c>
      <c r="U69" s="7" t="str">
        <f t="shared" ref="U69:U132" si="35">IF(ABS($P69)&gt;$L$370,"Raise","Drop")</f>
        <v>Raise</v>
      </c>
      <c r="V69" s="7" t="str">
        <f t="shared" si="20"/>
        <v>Drop</v>
      </c>
      <c r="W69" s="7" t="str">
        <f t="shared" si="21"/>
        <v>Drop</v>
      </c>
      <c r="X69" s="7" t="str">
        <f t="shared" si="22"/>
        <v>Drop</v>
      </c>
      <c r="Y69" s="10">
        <f>L62/L69-1</f>
        <v>-9.5237813991888576E-3</v>
      </c>
      <c r="Z69" s="10">
        <f>M62/M69-1</f>
        <v>6.8973458944299182E-8</v>
      </c>
      <c r="AA69" s="10">
        <f>N62/N69-1</f>
        <v>6.0605575212485663E-2</v>
      </c>
      <c r="AB69" s="10">
        <f>O62/O69-1</f>
        <v>-3.0612134657015622E-2</v>
      </c>
      <c r="AC69" s="14" t="str">
        <f t="shared" si="28"/>
        <v>Friday</v>
      </c>
      <c r="AD69" s="14" t="str">
        <f t="shared" si="29"/>
        <v>March</v>
      </c>
      <c r="AE69" s="12" t="str">
        <f>IF(I69&gt;0.2,"High",IF(I69&lt;-0.2,"Low","Moderate"))</f>
        <v>Moderate</v>
      </c>
    </row>
    <row r="70" spans="2:31" x14ac:dyDescent="0.25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7">
        <f t="shared" si="23"/>
        <v>3.8987613670586958E-2</v>
      </c>
      <c r="I70" s="10">
        <f t="shared" si="17"/>
        <v>1.0202070652584099</v>
      </c>
      <c r="J70" s="10">
        <f t="shared" si="19"/>
        <v>0</v>
      </c>
      <c r="K70" s="10">
        <f t="shared" si="18"/>
        <v>1.0202070652584103</v>
      </c>
      <c r="L70" s="7">
        <f t="shared" si="24"/>
        <v>0.20789999601587994</v>
      </c>
      <c r="M70" s="7">
        <f t="shared" si="25"/>
        <v>0.33660001224000047</v>
      </c>
      <c r="N70" s="7">
        <f t="shared" si="26"/>
        <v>0.70719987756351388</v>
      </c>
      <c r="O70" s="7">
        <f t="shared" si="27"/>
        <v>0.78779980453787235</v>
      </c>
      <c r="P70" s="7">
        <f t="shared" si="30"/>
        <v>-5.459996944950396E-2</v>
      </c>
      <c r="Q70" s="7">
        <f t="shared" si="31"/>
        <v>-8.3399914086142113E-2</v>
      </c>
      <c r="R70" s="7">
        <f t="shared" si="32"/>
        <v>-1.5500278137273282E-2</v>
      </c>
      <c r="S70" s="7">
        <f t="shared" si="33"/>
        <v>-1.5800199391884373E-2</v>
      </c>
      <c r="T70" s="7">
        <f t="shared" si="34"/>
        <v>-2.5041360411874332E-2</v>
      </c>
      <c r="U70" s="7" t="str">
        <f t="shared" si="35"/>
        <v>Raise</v>
      </c>
      <c r="V70" s="7" t="str">
        <f t="shared" si="20"/>
        <v>Drop</v>
      </c>
      <c r="W70" s="7" t="str">
        <f t="shared" si="21"/>
        <v>Drop</v>
      </c>
      <c r="X70" s="7" t="str">
        <f t="shared" si="22"/>
        <v>Drop</v>
      </c>
      <c r="Y70" s="10">
        <f>L63/L70-1</f>
        <v>1.0100988246096509E-2</v>
      </c>
      <c r="Z70" s="10">
        <f>M63/M70-1</f>
        <v>1.0100930945820874E-2</v>
      </c>
      <c r="AA70" s="10">
        <f>N63/N70-1</f>
        <v>-0.52884630796608345</v>
      </c>
      <c r="AB70" s="10">
        <f>O63/O70-1</f>
        <v>2.9702929543584666E-2</v>
      </c>
      <c r="AC70" s="14" t="str">
        <f t="shared" si="28"/>
        <v>Saturday</v>
      </c>
      <c r="AD70" s="14" t="str">
        <f t="shared" si="29"/>
        <v>March</v>
      </c>
      <c r="AE70" s="12" t="str">
        <f>IF(I70&gt;0.2,"High",IF(I70&lt;-0.2,"Low","Moderate"))</f>
        <v>High</v>
      </c>
    </row>
    <row r="71" spans="2:31" x14ac:dyDescent="0.25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7">
        <f t="shared" si="23"/>
        <v>3.7019499964562587E-2</v>
      </c>
      <c r="I71" s="10">
        <f t="shared" si="17"/>
        <v>1.0355904530176874E-2</v>
      </c>
      <c r="J71" s="10">
        <f t="shared" si="19"/>
        <v>5.1020419528979843E-2</v>
      </c>
      <c r="K71" s="10">
        <f t="shared" si="18"/>
        <v>-3.8690508997938244E-2</v>
      </c>
      <c r="L71" s="7">
        <f t="shared" si="24"/>
        <v>0.21839999672985225</v>
      </c>
      <c r="M71" s="7">
        <f t="shared" si="25"/>
        <v>0.34680000740737882</v>
      </c>
      <c r="N71" s="7">
        <f t="shared" si="26"/>
        <v>0.64600000000000002</v>
      </c>
      <c r="O71" s="7">
        <f t="shared" si="27"/>
        <v>0.75659994377383644</v>
      </c>
      <c r="P71" s="7">
        <f t="shared" si="30"/>
        <v>1.0500000713972307E-2</v>
      </c>
      <c r="Q71" s="7">
        <f t="shared" si="31"/>
        <v>1.0199995167378351E-2</v>
      </c>
      <c r="R71" s="7">
        <f t="shared" si="32"/>
        <v>-6.119987756351386E-2</v>
      </c>
      <c r="S71" s="7">
        <f t="shared" si="33"/>
        <v>-3.1199860764035914E-2</v>
      </c>
      <c r="T71" s="7">
        <f t="shared" si="34"/>
        <v>-1.9681137060243714E-3</v>
      </c>
      <c r="U71" s="7" t="str">
        <f t="shared" si="35"/>
        <v>Drop</v>
      </c>
      <c r="V71" s="7" t="str">
        <f t="shared" si="20"/>
        <v>Drop</v>
      </c>
      <c r="W71" s="7" t="str">
        <f t="shared" si="21"/>
        <v>Drop</v>
      </c>
      <c r="X71" s="7" t="str">
        <f t="shared" si="22"/>
        <v>Drop</v>
      </c>
      <c r="Y71" s="10">
        <f>L64/L71-1</f>
        <v>-6.73077026453619E-2</v>
      </c>
      <c r="Z71" s="10">
        <f>M64/M71-1</f>
        <v>-5.8823533554364316E-2</v>
      </c>
      <c r="AA71" s="10">
        <f>N64/N71-1</f>
        <v>0.10526314625144662</v>
      </c>
      <c r="AB71" s="10">
        <f>O64/O71-1</f>
        <v>7.2165012941642237E-2</v>
      </c>
      <c r="AC71" s="14" t="str">
        <f t="shared" si="28"/>
        <v>Sunday</v>
      </c>
      <c r="AD71" s="14" t="str">
        <f t="shared" si="29"/>
        <v>March</v>
      </c>
      <c r="AE71" s="12" t="str">
        <f>IF(I71&gt;0.2,"High",IF(I71&lt;-0.2,"Low","Moderate"))</f>
        <v>Moderate</v>
      </c>
    </row>
    <row r="72" spans="2:31" x14ac:dyDescent="0.25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7">
        <f t="shared" si="23"/>
        <v>5.735466811458332E-2</v>
      </c>
      <c r="I72" s="10">
        <f t="shared" ref="I72:I135" si="36">IFERROR($G72/$G65-1,"")</f>
        <v>-0.11261551390237801</v>
      </c>
      <c r="J72" s="10">
        <f t="shared" si="19"/>
        <v>-2.0000009209230951E-2</v>
      </c>
      <c r="K72" s="10">
        <f t="shared" ref="K72:K135" si="37">IFERROR(H72/H65-1,"")</f>
        <v>-9.4505617921909368E-2</v>
      </c>
      <c r="L72" s="7">
        <f t="shared" si="24"/>
        <v>0.23999998496452074</v>
      </c>
      <c r="M72" s="7">
        <f t="shared" si="25"/>
        <v>0.41199995771271192</v>
      </c>
      <c r="N72" s="7">
        <f t="shared" si="26"/>
        <v>0.69349981135321048</v>
      </c>
      <c r="O72" s="7">
        <f t="shared" si="27"/>
        <v>0.83640002631138977</v>
      </c>
      <c r="P72" s="7">
        <f t="shared" si="30"/>
        <v>2.1599988234668493E-2</v>
      </c>
      <c r="Q72" s="7">
        <f t="shared" si="31"/>
        <v>6.5199950305333099E-2</v>
      </c>
      <c r="R72" s="7">
        <f t="shared" si="32"/>
        <v>4.7499811353210464E-2</v>
      </c>
      <c r="S72" s="7">
        <f t="shared" si="33"/>
        <v>7.980008253755333E-2</v>
      </c>
      <c r="T72" s="7">
        <f t="shared" si="34"/>
        <v>2.0335168150020733E-2</v>
      </c>
      <c r="U72" s="7" t="str">
        <f t="shared" si="35"/>
        <v>Drop</v>
      </c>
      <c r="V72" s="7" t="str">
        <f t="shared" si="20"/>
        <v>Raise</v>
      </c>
      <c r="W72" s="7" t="str">
        <f t="shared" si="21"/>
        <v>Raise</v>
      </c>
      <c r="X72" s="7" t="str">
        <f t="shared" si="22"/>
        <v>Raise</v>
      </c>
      <c r="Y72" s="10">
        <f>L65/L72-1</f>
        <v>9.3749924626825853E-2</v>
      </c>
      <c r="Z72" s="10">
        <f>M65/M72-1</f>
        <v>9.7087495350300923E-3</v>
      </c>
      <c r="AA72" s="10">
        <f>N65/N72-1</f>
        <v>7.3684215723192059E-2</v>
      </c>
      <c r="AB72" s="10">
        <f>O65/O72-1</f>
        <v>-6.8627275127065235E-2</v>
      </c>
      <c r="AC72" s="14" t="str">
        <f t="shared" si="28"/>
        <v>Monday</v>
      </c>
      <c r="AD72" s="14" t="str">
        <f t="shared" si="29"/>
        <v>March</v>
      </c>
      <c r="AE72" s="12" t="str">
        <f>IF(I72&gt;0.2,"High",IF(I72&lt;-0.2,"Low","Moderate"))</f>
        <v>Moderate</v>
      </c>
    </row>
    <row r="73" spans="2:31" x14ac:dyDescent="0.25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7">
        <f t="shared" si="23"/>
        <v>6.04405537873264E-2</v>
      </c>
      <c r="I73" s="10">
        <f t="shared" si="36"/>
        <v>3.2510015366695066E-2</v>
      </c>
      <c r="J73" s="10">
        <f t="shared" si="19"/>
        <v>-9.9999815815380311E-3</v>
      </c>
      <c r="K73" s="10">
        <f t="shared" si="37"/>
        <v>4.2939390057935123E-2</v>
      </c>
      <c r="L73" s="7">
        <f t="shared" si="24"/>
        <v>0.25249999220936281</v>
      </c>
      <c r="M73" s="7">
        <f t="shared" si="25"/>
        <v>0.39599988358367755</v>
      </c>
      <c r="N73" s="7">
        <f t="shared" si="26"/>
        <v>0.74460008158894708</v>
      </c>
      <c r="O73" s="7">
        <f t="shared" si="27"/>
        <v>0.81179977785302071</v>
      </c>
      <c r="P73" s="7">
        <f t="shared" si="30"/>
        <v>1.2500007244842071E-2</v>
      </c>
      <c r="Q73" s="7">
        <f t="shared" si="31"/>
        <v>-1.600007412903437E-2</v>
      </c>
      <c r="R73" s="7">
        <f t="shared" si="32"/>
        <v>5.11002702357366E-2</v>
      </c>
      <c r="S73" s="7">
        <f t="shared" si="33"/>
        <v>-2.4600248458369056E-2</v>
      </c>
      <c r="T73" s="7">
        <f t="shared" si="34"/>
        <v>3.08588567274308E-3</v>
      </c>
      <c r="U73" s="7" t="str">
        <f t="shared" si="35"/>
        <v>Drop</v>
      </c>
      <c r="V73" s="7" t="str">
        <f t="shared" si="20"/>
        <v>Drop</v>
      </c>
      <c r="W73" s="7" t="str">
        <f t="shared" si="21"/>
        <v>Raise</v>
      </c>
      <c r="X73" s="7" t="str">
        <f t="shared" si="22"/>
        <v>Drop</v>
      </c>
      <c r="Y73" s="10">
        <f>L66/L73-1</f>
        <v>-3.9603921645920193E-2</v>
      </c>
      <c r="Z73" s="10">
        <f>M66/M73-1</f>
        <v>-4.0404189849315264E-2</v>
      </c>
      <c r="AA73" s="10">
        <f>N66/N73-1</f>
        <v>-2.7009683367662518E-7</v>
      </c>
      <c r="AB73" s="10">
        <f>O66/O73-1</f>
        <v>4.0404749018673636E-2</v>
      </c>
      <c r="AC73" s="14" t="str">
        <f t="shared" si="28"/>
        <v>Tuesday</v>
      </c>
      <c r="AD73" s="14" t="str">
        <f t="shared" si="29"/>
        <v>March</v>
      </c>
      <c r="AE73" s="12" t="str">
        <f>IF(I73&gt;0.2,"High",IF(I73&lt;-0.2,"Low","Moderate"))</f>
        <v>Moderate</v>
      </c>
    </row>
    <row r="74" spans="2:31" x14ac:dyDescent="0.25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7">
        <f t="shared" si="23"/>
        <v>5.6760634589687317E-2</v>
      </c>
      <c r="I74" s="10">
        <f t="shared" si="36"/>
        <v>0.11595244647875091</v>
      </c>
      <c r="J74" s="10">
        <f t="shared" ref="J74:J137" si="38">IFERROR(C74/C67-1,"")</f>
        <v>3.0927825263863395E-2</v>
      </c>
      <c r="K74" s="10">
        <f t="shared" si="37"/>
        <v>8.2473883361452227E-2</v>
      </c>
      <c r="L74" s="7">
        <f t="shared" si="24"/>
        <v>0.2624999654653839</v>
      </c>
      <c r="M74" s="7">
        <f t="shared" si="25"/>
        <v>0.37999993334270044</v>
      </c>
      <c r="N74" s="7">
        <f t="shared" si="26"/>
        <v>0.70810006351832433</v>
      </c>
      <c r="O74" s="7">
        <f t="shared" si="27"/>
        <v>0.80359983311168481</v>
      </c>
      <c r="P74" s="7">
        <f t="shared" si="30"/>
        <v>9.9999732560210886E-3</v>
      </c>
      <c r="Q74" s="7">
        <f t="shared" si="31"/>
        <v>-1.5999950240977112E-2</v>
      </c>
      <c r="R74" s="7">
        <f t="shared" si="32"/>
        <v>-3.6500018070622753E-2</v>
      </c>
      <c r="S74" s="7">
        <f t="shared" si="33"/>
        <v>-8.1999447413358961E-3</v>
      </c>
      <c r="T74" s="7">
        <f t="shared" si="34"/>
        <v>-3.6799191976390824E-3</v>
      </c>
      <c r="U74" s="7" t="str">
        <f t="shared" si="35"/>
        <v>Drop</v>
      </c>
      <c r="V74" s="7" t="str">
        <f t="shared" si="20"/>
        <v>Drop</v>
      </c>
      <c r="W74" s="7" t="str">
        <f t="shared" si="21"/>
        <v>Drop</v>
      </c>
      <c r="X74" s="7" t="str">
        <f t="shared" si="22"/>
        <v>Drop</v>
      </c>
      <c r="Y74" s="10">
        <f>L67/L74-1</f>
        <v>-6.6666706632110717E-2</v>
      </c>
      <c r="Z74" s="10">
        <f>M67/M74-1</f>
        <v>2.105255574342868E-2</v>
      </c>
      <c r="AA74" s="10">
        <f>N67/N74-1</f>
        <v>2.0677526224588405E-7</v>
      </c>
      <c r="AB74" s="10">
        <f>O67/O74-1</f>
        <v>-3.0612024272607563E-2</v>
      </c>
      <c r="AC74" s="14" t="str">
        <f t="shared" si="28"/>
        <v>Wednesday</v>
      </c>
      <c r="AD74" s="14" t="str">
        <f t="shared" si="29"/>
        <v>March</v>
      </c>
      <c r="AE74" s="12" t="str">
        <f>IF(I74&gt;0.2,"High",IF(I74&lt;-0.2,"Low","Moderate"))</f>
        <v>Moderate</v>
      </c>
    </row>
    <row r="75" spans="2:31" x14ac:dyDescent="0.25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7">
        <f t="shared" si="23"/>
        <v>5.5622746397030909E-2</v>
      </c>
      <c r="I75" s="10">
        <f t="shared" si="36"/>
        <v>3.8334933760332257E-2</v>
      </c>
      <c r="J75" s="10">
        <f t="shared" si="38"/>
        <v>5.0000000000000044E-2</v>
      </c>
      <c r="K75" s="10">
        <f t="shared" si="37"/>
        <v>-1.1109586894921697E-2</v>
      </c>
      <c r="L75" s="7">
        <f t="shared" si="24"/>
        <v>0.23749997094706898</v>
      </c>
      <c r="M75" s="7">
        <f t="shared" si="25"/>
        <v>0.39599993426593233</v>
      </c>
      <c r="N75" s="7">
        <f t="shared" si="26"/>
        <v>0.75919979148025241</v>
      </c>
      <c r="O75" s="7">
        <f t="shared" si="27"/>
        <v>0.77900038754190948</v>
      </c>
      <c r="P75" s="7">
        <f t="shared" si="30"/>
        <v>-2.4999994518314916E-2</v>
      </c>
      <c r="Q75" s="7">
        <f t="shared" si="31"/>
        <v>1.6000000923231894E-2</v>
      </c>
      <c r="R75" s="7">
        <f t="shared" si="32"/>
        <v>5.1099727961928076E-2</v>
      </c>
      <c r="S75" s="7">
        <f t="shared" si="33"/>
        <v>-2.4599445569775336E-2</v>
      </c>
      <c r="T75" s="7">
        <f t="shared" si="34"/>
        <v>-1.1378881926564083E-3</v>
      </c>
      <c r="U75" s="7" t="str">
        <f t="shared" si="35"/>
        <v>Raise</v>
      </c>
      <c r="V75" s="7" t="str">
        <f t="shared" si="20"/>
        <v>Drop</v>
      </c>
      <c r="W75" s="7" t="str">
        <f t="shared" si="21"/>
        <v>Raise</v>
      </c>
      <c r="X75" s="7" t="str">
        <f t="shared" si="22"/>
        <v>Drop</v>
      </c>
      <c r="Y75" s="10">
        <f>L68/L75-1</f>
        <v>7.385850286922846E-8</v>
      </c>
      <c r="Z75" s="10">
        <f>M68/M75-1</f>
        <v>-1.904281152764753E-7</v>
      </c>
      <c r="AA75" s="10">
        <f>N68/N75-1</f>
        <v>-6.7307353269928871E-2</v>
      </c>
      <c r="AB75" s="10">
        <f>O68/O75-1</f>
        <v>8.4209806759423911E-2</v>
      </c>
      <c r="AC75" s="14" t="str">
        <f t="shared" si="28"/>
        <v>Thursday</v>
      </c>
      <c r="AD75" s="14" t="str">
        <f t="shared" si="29"/>
        <v>March</v>
      </c>
      <c r="AE75" s="12" t="str">
        <f>IF(I75&gt;0.2,"High",IF(I75&lt;-0.2,"Low","Moderate"))</f>
        <v>Moderate</v>
      </c>
    </row>
    <row r="76" spans="2:31" x14ac:dyDescent="0.25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7">
        <f t="shared" si="23"/>
        <v>5.5060874643438819E-2</v>
      </c>
      <c r="I76" s="10">
        <f t="shared" si="36"/>
        <v>-0.14866249706049239</v>
      </c>
      <c r="J76" s="10">
        <f t="shared" si="38"/>
        <v>-9.9999815815380311E-3</v>
      </c>
      <c r="K76" s="10">
        <f t="shared" si="37"/>
        <v>-0.14006314434263278</v>
      </c>
      <c r="L76" s="7">
        <f t="shared" si="24"/>
        <v>0.23749996918628585</v>
      </c>
      <c r="M76" s="7">
        <f t="shared" si="25"/>
        <v>0.41599995613252599</v>
      </c>
      <c r="N76" s="7">
        <f t="shared" si="26"/>
        <v>0.71539994049569344</v>
      </c>
      <c r="O76" s="7">
        <f t="shared" si="27"/>
        <v>0.77899983154170926</v>
      </c>
      <c r="P76" s="7">
        <f t="shared" si="30"/>
        <v>-1.7607831304111699E-9</v>
      </c>
      <c r="Q76" s="7">
        <f t="shared" si="31"/>
        <v>2.0000021866593665E-2</v>
      </c>
      <c r="R76" s="7">
        <f t="shared" si="32"/>
        <v>-4.3799850984558963E-2</v>
      </c>
      <c r="S76" s="7">
        <f t="shared" si="33"/>
        <v>-5.560002002136244E-7</v>
      </c>
      <c r="T76" s="7">
        <f t="shared" si="34"/>
        <v>-5.6187175359209002E-4</v>
      </c>
      <c r="U76" s="7" t="str">
        <f t="shared" si="35"/>
        <v>Drop</v>
      </c>
      <c r="V76" s="7" t="str">
        <f t="shared" si="20"/>
        <v>Drop</v>
      </c>
      <c r="W76" s="7" t="str">
        <f t="shared" si="21"/>
        <v>Drop</v>
      </c>
      <c r="X76" s="7" t="str">
        <f t="shared" si="22"/>
        <v>Drop</v>
      </c>
      <c r="Y76" s="10">
        <f>L69/L76-1</f>
        <v>0.10526315588482871</v>
      </c>
      <c r="Z76" s="10">
        <f>M69/M76-1</f>
        <v>9.6153139793657694E-3</v>
      </c>
      <c r="AA76" s="10">
        <f>N69/N76-1</f>
        <v>1.0204383299271091E-2</v>
      </c>
      <c r="AB76" s="10">
        <f>O69/O76-1</f>
        <v>3.1579175491426748E-2</v>
      </c>
      <c r="AC76" s="14" t="str">
        <f t="shared" si="28"/>
        <v>Friday</v>
      </c>
      <c r="AD76" s="14" t="str">
        <f t="shared" si="29"/>
        <v>March</v>
      </c>
      <c r="AE76" s="12" t="str">
        <f>IF(I76&gt;0.2,"High",IF(I76&lt;-0.2,"Low","Moderate"))</f>
        <v>Moderate</v>
      </c>
    </row>
    <row r="77" spans="2:31" x14ac:dyDescent="0.25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7">
        <f t="shared" si="23"/>
        <v>4.2578726739239479E-2</v>
      </c>
      <c r="I77" s="10">
        <f t="shared" si="36"/>
        <v>-2.4003516193720209E-3</v>
      </c>
      <c r="J77" s="10">
        <f t="shared" si="38"/>
        <v>-8.6538450828461344E-2</v>
      </c>
      <c r="K77" s="10">
        <f t="shared" si="37"/>
        <v>9.2109075948952679E-2</v>
      </c>
      <c r="L77" s="7">
        <f t="shared" si="24"/>
        <v>0.21839998970108357</v>
      </c>
      <c r="M77" s="7">
        <f t="shared" si="25"/>
        <v>0.35359998282105171</v>
      </c>
      <c r="N77" s="7">
        <f t="shared" si="26"/>
        <v>0.67320006813765876</v>
      </c>
      <c r="O77" s="7">
        <f t="shared" si="27"/>
        <v>0.81899956338810831</v>
      </c>
      <c r="P77" s="7">
        <f t="shared" si="30"/>
        <v>-1.9099979485202284E-2</v>
      </c>
      <c r="Q77" s="7">
        <f t="shared" si="31"/>
        <v>-6.2399973311474288E-2</v>
      </c>
      <c r="R77" s="7">
        <f t="shared" si="32"/>
        <v>-4.2199872358034685E-2</v>
      </c>
      <c r="S77" s="7">
        <f t="shared" si="33"/>
        <v>3.9999731846399045E-2</v>
      </c>
      <c r="T77" s="7">
        <f t="shared" si="34"/>
        <v>-1.2482147904199339E-2</v>
      </c>
      <c r="U77" s="7" t="str">
        <f t="shared" si="35"/>
        <v>Drop</v>
      </c>
      <c r="V77" s="7" t="str">
        <f t="shared" si="20"/>
        <v>Drop</v>
      </c>
      <c r="W77" s="7" t="str">
        <f t="shared" si="21"/>
        <v>Drop</v>
      </c>
      <c r="X77" s="7" t="str">
        <f t="shared" si="22"/>
        <v>Raise</v>
      </c>
      <c r="Y77" s="10">
        <f>L70/L77-1</f>
        <v>-4.8076896430144567E-2</v>
      </c>
      <c r="Z77" s="10">
        <f>M70/M77-1</f>
        <v>-4.8076842214255677E-2</v>
      </c>
      <c r="AA77" s="10">
        <f>N70/N77-1</f>
        <v>5.0504762306266882E-2</v>
      </c>
      <c r="AB77" s="10">
        <f>O70/O77-1</f>
        <v>-3.8094963959646178E-2</v>
      </c>
      <c r="AC77" s="14" t="str">
        <f t="shared" si="28"/>
        <v>Saturday</v>
      </c>
      <c r="AD77" s="14" t="str">
        <f t="shared" si="29"/>
        <v>March</v>
      </c>
      <c r="AE77" s="12" t="str">
        <f>IF(I77&gt;0.2,"High",IF(I77&lt;-0.2,"Low","Moderate"))</f>
        <v>Moderate</v>
      </c>
    </row>
    <row r="78" spans="2:31" x14ac:dyDescent="0.25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7">
        <f t="shared" si="23"/>
        <v>3.5279744903906445E-2</v>
      </c>
      <c r="I78" s="10">
        <f t="shared" si="36"/>
        <v>-0.12101539450238075</v>
      </c>
      <c r="J78" s="10">
        <f t="shared" si="38"/>
        <v>-7.7669902072700525E-2</v>
      </c>
      <c r="K78" s="10">
        <f t="shared" si="37"/>
        <v>-4.6995639117804022E-2</v>
      </c>
      <c r="L78" s="7">
        <f t="shared" si="24"/>
        <v>0.20369999828585886</v>
      </c>
      <c r="M78" s="7">
        <f t="shared" si="25"/>
        <v>0.33319998986973398</v>
      </c>
      <c r="N78" s="7">
        <f t="shared" si="26"/>
        <v>0.6799998618047266</v>
      </c>
      <c r="O78" s="7">
        <f t="shared" si="27"/>
        <v>0.76439987420163003</v>
      </c>
      <c r="P78" s="7">
        <f t="shared" si="30"/>
        <v>-1.4699991415224711E-2</v>
      </c>
      <c r="Q78" s="7">
        <f t="shared" si="31"/>
        <v>-2.0399992951317725E-2</v>
      </c>
      <c r="R78" s="7">
        <f t="shared" si="32"/>
        <v>6.7997936670678438E-3</v>
      </c>
      <c r="S78" s="7">
        <f t="shared" si="33"/>
        <v>-5.4599689186478284E-2</v>
      </c>
      <c r="T78" s="7">
        <f t="shared" si="34"/>
        <v>-7.2989818353330349E-3</v>
      </c>
      <c r="U78" s="7" t="str">
        <f t="shared" si="35"/>
        <v>Drop</v>
      </c>
      <c r="V78" s="7" t="str">
        <f t="shared" si="20"/>
        <v>Drop</v>
      </c>
      <c r="W78" s="7" t="str">
        <f t="shared" si="21"/>
        <v>Drop</v>
      </c>
      <c r="X78" s="7" t="str">
        <f t="shared" si="22"/>
        <v>Drop</v>
      </c>
      <c r="Y78" s="10">
        <f>L71/L78-1</f>
        <v>7.2164941422161455E-2</v>
      </c>
      <c r="Z78" s="10">
        <f>M71/M78-1</f>
        <v>4.0816380405539032E-2</v>
      </c>
      <c r="AA78" s="10">
        <f>N71/N78-1</f>
        <v>-4.999980693303463E-2</v>
      </c>
      <c r="AB78" s="10">
        <f>O71/O78-1</f>
        <v>-1.0203992296492936E-2</v>
      </c>
      <c r="AC78" s="14" t="str">
        <f t="shared" si="28"/>
        <v>Sunday</v>
      </c>
      <c r="AD78" s="14" t="str">
        <f t="shared" si="29"/>
        <v>March</v>
      </c>
      <c r="AE78" s="12" t="str">
        <f>IF(I78&gt;0.2,"High",IF(I78&lt;-0.2,"Low","Moderate"))</f>
        <v>Moderate</v>
      </c>
    </row>
    <row r="79" spans="2:31" x14ac:dyDescent="0.25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7">
        <f t="shared" si="23"/>
        <v>5.8574911729967462E-2</v>
      </c>
      <c r="I79" s="10">
        <f t="shared" si="36"/>
        <v>7.3381290249115549E-2</v>
      </c>
      <c r="J79" s="10">
        <f t="shared" si="38"/>
        <v>5.1020408642713067E-2</v>
      </c>
      <c r="K79" s="10">
        <f t="shared" si="37"/>
        <v>2.1275401907066005E-2</v>
      </c>
      <c r="L79" s="7">
        <f t="shared" si="24"/>
        <v>0.23999998211799797</v>
      </c>
      <c r="M79" s="7">
        <f t="shared" si="25"/>
        <v>0.4160000342738398</v>
      </c>
      <c r="N79" s="7">
        <f t="shared" si="26"/>
        <v>0.72270001392553729</v>
      </c>
      <c r="O79" s="7">
        <f t="shared" si="27"/>
        <v>0.81179991957923459</v>
      </c>
      <c r="P79" s="7">
        <f t="shared" si="30"/>
        <v>3.6299983832139116E-2</v>
      </c>
      <c r="Q79" s="7">
        <f t="shared" si="31"/>
        <v>8.2800044404105821E-2</v>
      </c>
      <c r="R79" s="7">
        <f t="shared" si="32"/>
        <v>4.2700152120810686E-2</v>
      </c>
      <c r="S79" s="7">
        <f t="shared" si="33"/>
        <v>4.740004537760456E-2</v>
      </c>
      <c r="T79" s="7">
        <f t="shared" si="34"/>
        <v>2.3295166826061017E-2</v>
      </c>
      <c r="U79" s="7" t="str">
        <f t="shared" si="35"/>
        <v>Raise</v>
      </c>
      <c r="V79" s="7" t="str">
        <f t="shared" si="20"/>
        <v>Raise</v>
      </c>
      <c r="W79" s="7" t="str">
        <f t="shared" si="21"/>
        <v>Drop</v>
      </c>
      <c r="X79" s="7" t="str">
        <f t="shared" si="22"/>
        <v>Raise</v>
      </c>
      <c r="Y79" s="10">
        <f>L72/L79-1</f>
        <v>1.1860512350025942E-8</v>
      </c>
      <c r="Z79" s="10">
        <f>M72/M79-1</f>
        <v>-9.6155678643400355E-3</v>
      </c>
      <c r="AA79" s="10">
        <f>N72/N79-1</f>
        <v>-4.0404319924830401E-2</v>
      </c>
      <c r="AB79" s="10">
        <f>O72/O79-1</f>
        <v>3.0303164780929981E-2</v>
      </c>
      <c r="AC79" s="14" t="str">
        <f t="shared" si="28"/>
        <v>Monday</v>
      </c>
      <c r="AD79" s="14" t="str">
        <f t="shared" si="29"/>
        <v>March</v>
      </c>
      <c r="AE79" s="12" t="str">
        <f>IF(I79&gt;0.2,"High",IF(I79&lt;-0.2,"Low","Moderate"))</f>
        <v>Moderate</v>
      </c>
    </row>
    <row r="80" spans="2:31" x14ac:dyDescent="0.25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7">
        <f t="shared" si="23"/>
        <v>3.2258660130726403E-2</v>
      </c>
      <c r="I80" s="10">
        <f t="shared" si="36"/>
        <v>-0.45549226537958976</v>
      </c>
      <c r="J80" s="10">
        <f t="shared" si="38"/>
        <v>2.0201982617158221E-2</v>
      </c>
      <c r="K80" s="10">
        <f t="shared" si="37"/>
        <v>-0.46627457709544307</v>
      </c>
      <c r="L80" s="7">
        <f t="shared" si="24"/>
        <v>0.26249996979645729</v>
      </c>
      <c r="M80" s="7">
        <f t="shared" si="25"/>
        <v>0.42000003820897847</v>
      </c>
      <c r="N80" s="7">
        <f t="shared" si="26"/>
        <v>0.75919992722100005</v>
      </c>
      <c r="O80" s="7">
        <f t="shared" si="27"/>
        <v>0.38539988387533919</v>
      </c>
      <c r="P80" s="7">
        <f t="shared" si="30"/>
        <v>2.2499987678459316E-2</v>
      </c>
      <c r="Q80" s="7">
        <f t="shared" si="31"/>
        <v>4.0000039351386629E-3</v>
      </c>
      <c r="R80" s="7">
        <f t="shared" si="32"/>
        <v>3.649991329546276E-2</v>
      </c>
      <c r="S80" s="7">
        <f t="shared" si="33"/>
        <v>-0.4264000357038954</v>
      </c>
      <c r="T80" s="7">
        <f t="shared" si="34"/>
        <v>-2.6316251599241058E-2</v>
      </c>
      <c r="U80" s="7" t="str">
        <f t="shared" si="35"/>
        <v>Raise</v>
      </c>
      <c r="V80" s="7" t="str">
        <f t="shared" si="20"/>
        <v>Drop</v>
      </c>
      <c r="W80" s="7" t="str">
        <f t="shared" si="21"/>
        <v>Drop</v>
      </c>
      <c r="X80" s="7" t="str">
        <f t="shared" si="22"/>
        <v>Drop</v>
      </c>
      <c r="Y80" s="10">
        <f>L73/L80-1</f>
        <v>-3.8095157096012078E-2</v>
      </c>
      <c r="Z80" s="10">
        <f>M73/M80-1</f>
        <v>-5.7143220099801995E-2</v>
      </c>
      <c r="AA80" s="10">
        <f>N73/N80-1</f>
        <v>-1.9230567744513261E-2</v>
      </c>
      <c r="AB80" s="10">
        <f>O73/O80-1</f>
        <v>1.1063830369902345</v>
      </c>
      <c r="AC80" s="14" t="str">
        <f t="shared" si="28"/>
        <v>Tuesday</v>
      </c>
      <c r="AD80" s="14" t="str">
        <f t="shared" si="29"/>
        <v>March</v>
      </c>
      <c r="AE80" s="12" t="str">
        <f>IF(I80&gt;0.2,"High",IF(I80&lt;-0.2,"Low","Moderate"))</f>
        <v>Low</v>
      </c>
    </row>
    <row r="81" spans="2:31" x14ac:dyDescent="0.25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7">
        <f t="shared" si="23"/>
        <v>6.4738310067573676E-2</v>
      </c>
      <c r="I81" s="10">
        <f t="shared" si="36"/>
        <v>0.11773844194404104</v>
      </c>
      <c r="J81" s="10">
        <f t="shared" si="38"/>
        <v>-2.0000009209230951E-2</v>
      </c>
      <c r="K81" s="10">
        <f t="shared" si="37"/>
        <v>0.14054944127308611</v>
      </c>
      <c r="L81" s="7">
        <f t="shared" si="24"/>
        <v>0.25499998989803735</v>
      </c>
      <c r="M81" s="7">
        <f t="shared" si="25"/>
        <v>0.39599989902643423</v>
      </c>
      <c r="N81" s="7">
        <f t="shared" si="26"/>
        <v>0.74460020584824926</v>
      </c>
      <c r="O81" s="7">
        <f t="shared" si="27"/>
        <v>0.86099963630955434</v>
      </c>
      <c r="P81" s="7">
        <f t="shared" si="30"/>
        <v>-7.4999798984199395E-3</v>
      </c>
      <c r="Q81" s="7">
        <f t="shared" si="31"/>
        <v>-2.4000139182544233E-2</v>
      </c>
      <c r="R81" s="7">
        <f t="shared" si="32"/>
        <v>-1.4599721372750785E-2</v>
      </c>
      <c r="S81" s="7">
        <f t="shared" si="33"/>
        <v>0.47559975243421515</v>
      </c>
      <c r="T81" s="7">
        <f t="shared" si="34"/>
        <v>3.2479649936847273E-2</v>
      </c>
      <c r="U81" s="7" t="str">
        <f t="shared" si="35"/>
        <v>Drop</v>
      </c>
      <c r="V81" s="7" t="str">
        <f t="shared" si="20"/>
        <v>Drop</v>
      </c>
      <c r="W81" s="7" t="str">
        <f t="shared" si="21"/>
        <v>Drop</v>
      </c>
      <c r="X81" s="7" t="str">
        <f t="shared" si="22"/>
        <v>Raise</v>
      </c>
      <c r="Y81" s="10">
        <f>L74/L81-1</f>
        <v>2.941167005671419E-2</v>
      </c>
      <c r="Z81" s="10">
        <f>M74/M81-1</f>
        <v>-4.0403964049156915E-2</v>
      </c>
      <c r="AA81" s="10">
        <f>N74/N81-1</f>
        <v>-4.9019785440891694E-2</v>
      </c>
      <c r="AB81" s="10">
        <f>O74/O81-1</f>
        <v>-6.6666466252992329E-2</v>
      </c>
      <c r="AC81" s="14" t="str">
        <f t="shared" si="28"/>
        <v>Wednesday</v>
      </c>
      <c r="AD81" s="14" t="str">
        <f t="shared" si="29"/>
        <v>March</v>
      </c>
      <c r="AE81" s="12" t="str">
        <f>IF(I81&gt;0.2,"High",IF(I81&lt;-0.2,"Low","Moderate"))</f>
        <v>Moderate</v>
      </c>
    </row>
    <row r="82" spans="2:31" x14ac:dyDescent="0.25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7">
        <f t="shared" si="23"/>
        <v>5.6844254406847247E-2</v>
      </c>
      <c r="I82" s="10">
        <f t="shared" si="36"/>
        <v>-2.6704205453110585E-2</v>
      </c>
      <c r="J82" s="10">
        <f t="shared" si="38"/>
        <v>-4.7619047619047672E-2</v>
      </c>
      <c r="K82" s="10">
        <f t="shared" si="37"/>
        <v>2.1960584274233863E-2</v>
      </c>
      <c r="L82" s="7">
        <f t="shared" si="24"/>
        <v>0.25</v>
      </c>
      <c r="M82" s="7">
        <f t="shared" si="25"/>
        <v>0.39199994106092184</v>
      </c>
      <c r="N82" s="7">
        <f t="shared" si="26"/>
        <v>0.6934998324953402</v>
      </c>
      <c r="O82" s="7">
        <f t="shared" si="27"/>
        <v>0.83640034553430787</v>
      </c>
      <c r="P82" s="7">
        <f t="shared" si="30"/>
        <v>-4.9999898980373492E-3</v>
      </c>
      <c r="Q82" s="7">
        <f t="shared" si="31"/>
        <v>-3.9999579655123907E-3</v>
      </c>
      <c r="R82" s="7">
        <f t="shared" si="32"/>
        <v>-5.1100373352909068E-2</v>
      </c>
      <c r="S82" s="7">
        <f t="shared" si="33"/>
        <v>-2.4599290775246474E-2</v>
      </c>
      <c r="T82" s="7">
        <f t="shared" si="34"/>
        <v>-7.8940556607264289E-3</v>
      </c>
      <c r="U82" s="7" t="str">
        <f t="shared" si="35"/>
        <v>Drop</v>
      </c>
      <c r="V82" s="7" t="str">
        <f t="shared" si="20"/>
        <v>Drop</v>
      </c>
      <c r="W82" s="7" t="str">
        <f t="shared" si="21"/>
        <v>Drop</v>
      </c>
      <c r="X82" s="7" t="str">
        <f t="shared" si="22"/>
        <v>Drop</v>
      </c>
      <c r="Y82" s="10">
        <f>L75/L82-1</f>
        <v>-5.0000116211724066E-2</v>
      </c>
      <c r="Z82" s="10">
        <f>M75/M82-1</f>
        <v>1.0204065832726261E-2</v>
      </c>
      <c r="AA82" s="10">
        <f>N75/N82-1</f>
        <v>9.4736805845376582E-2</v>
      </c>
      <c r="AB82" s="10">
        <f>O75/O82-1</f>
        <v>-6.8627372404694853E-2</v>
      </c>
      <c r="AC82" s="14" t="str">
        <f t="shared" si="28"/>
        <v>Thursday</v>
      </c>
      <c r="AD82" s="14" t="str">
        <f t="shared" si="29"/>
        <v>March</v>
      </c>
      <c r="AE82" s="12" t="str">
        <f>IF(I82&gt;0.2,"High",IF(I82&lt;-0.2,"Low","Moderate"))</f>
        <v>Moderate</v>
      </c>
    </row>
    <row r="83" spans="2:31" x14ac:dyDescent="0.25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7">
        <f t="shared" si="23"/>
        <v>6.4634986912448691E-2</v>
      </c>
      <c r="I83" s="10">
        <f t="shared" si="36"/>
        <v>0.15016750885693586</v>
      </c>
      <c r="J83" s="10">
        <f t="shared" si="38"/>
        <v>-2.0202029128424948E-2</v>
      </c>
      <c r="K83" s="10">
        <f t="shared" si="37"/>
        <v>0.17388231354858696</v>
      </c>
      <c r="L83" s="7">
        <f t="shared" si="24"/>
        <v>0.26249996439730333</v>
      </c>
      <c r="M83" s="7">
        <f t="shared" si="25"/>
        <v>0.38399993345120426</v>
      </c>
      <c r="N83" s="7">
        <f t="shared" si="26"/>
        <v>0.75919995629720538</v>
      </c>
      <c r="O83" s="7">
        <f t="shared" si="27"/>
        <v>0.84460003064305122</v>
      </c>
      <c r="P83" s="7">
        <f t="shared" si="30"/>
        <v>1.2499964397303331E-2</v>
      </c>
      <c r="Q83" s="7">
        <f t="shared" si="31"/>
        <v>-8.0000076097175854E-3</v>
      </c>
      <c r="R83" s="7">
        <f t="shared" si="32"/>
        <v>6.5700123801865185E-2</v>
      </c>
      <c r="S83" s="7">
        <f t="shared" si="33"/>
        <v>8.1996851087433598E-3</v>
      </c>
      <c r="T83" s="7">
        <f t="shared" si="34"/>
        <v>7.7907325056014443E-3</v>
      </c>
      <c r="U83" s="7" t="str">
        <f t="shared" si="35"/>
        <v>Drop</v>
      </c>
      <c r="V83" s="7" t="str">
        <f t="shared" ref="V83:V146" si="39">IF((Q83)&gt;$M$370,"Raise","Drop")</f>
        <v>Drop</v>
      </c>
      <c r="W83" s="7" t="str">
        <f t="shared" ref="W83:W146" si="40">IF((R83)&gt;$N$370,"Raise","Drop")</f>
        <v>Raise</v>
      </c>
      <c r="X83" s="7" t="str">
        <f t="shared" ref="X83:X146" si="41">IF((S83)&gt;$O$370,"Raise","Drop")</f>
        <v>Drop</v>
      </c>
      <c r="Y83" s="10">
        <f>L76/L83-1</f>
        <v>-9.523808991142968E-2</v>
      </c>
      <c r="Z83" s="10">
        <f>M76/M83-1</f>
        <v>8.3333406841300972E-2</v>
      </c>
      <c r="AA83" s="10">
        <f>N76/N83-1</f>
        <v>-5.7692331826696641E-2</v>
      </c>
      <c r="AB83" s="10">
        <f>O76/O83-1</f>
        <v>-7.7670135829140396E-2</v>
      </c>
      <c r="AC83" s="14" t="str">
        <f t="shared" si="28"/>
        <v>Friday</v>
      </c>
      <c r="AD83" s="14" t="str">
        <f t="shared" si="29"/>
        <v>March</v>
      </c>
      <c r="AE83" s="12" t="str">
        <f>IF(I83&gt;0.2,"High",IF(I83&lt;-0.2,"Low","Moderate"))</f>
        <v>Moderate</v>
      </c>
    </row>
    <row r="84" spans="2:31" x14ac:dyDescent="0.25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7">
        <f t="shared" si="23"/>
        <v>4.2185711421875723E-2</v>
      </c>
      <c r="I84" s="10">
        <f t="shared" si="36"/>
        <v>3.2486296530253478E-2</v>
      </c>
      <c r="J84" s="10">
        <f t="shared" si="38"/>
        <v>4.2105262664225984E-2</v>
      </c>
      <c r="K84" s="10">
        <f t="shared" si="37"/>
        <v>-9.2303210420231485E-3</v>
      </c>
      <c r="L84" s="7">
        <f t="shared" si="24"/>
        <v>0.21629998866133376</v>
      </c>
      <c r="M84" s="7">
        <f t="shared" si="25"/>
        <v>0.33999999583877588</v>
      </c>
      <c r="N84" s="7">
        <f t="shared" si="26"/>
        <v>0.70039981409119012</v>
      </c>
      <c r="O84" s="7">
        <f t="shared" si="27"/>
        <v>0.8190000851865038</v>
      </c>
      <c r="P84" s="7">
        <f t="shared" si="30"/>
        <v>-4.6199975735969567E-2</v>
      </c>
      <c r="Q84" s="7">
        <f t="shared" si="31"/>
        <v>-4.3999937612428375E-2</v>
      </c>
      <c r="R84" s="7">
        <f t="shared" si="32"/>
        <v>-5.880014220601526E-2</v>
      </c>
      <c r="S84" s="7">
        <f t="shared" si="33"/>
        <v>-2.5599945456547424E-2</v>
      </c>
      <c r="T84" s="7">
        <f t="shared" si="34"/>
        <v>-2.2449275490572969E-2</v>
      </c>
      <c r="U84" s="7" t="str">
        <f t="shared" si="35"/>
        <v>Raise</v>
      </c>
      <c r="V84" s="7" t="str">
        <f t="shared" si="39"/>
        <v>Drop</v>
      </c>
      <c r="W84" s="7" t="str">
        <f t="shared" si="40"/>
        <v>Drop</v>
      </c>
      <c r="X84" s="7" t="str">
        <f t="shared" si="41"/>
        <v>Drop</v>
      </c>
      <c r="Y84" s="10">
        <f>L77/L84-1</f>
        <v>9.7087431800000346E-3</v>
      </c>
      <c r="Z84" s="10">
        <f>M77/M84-1</f>
        <v>3.9999962202131201E-2</v>
      </c>
      <c r="AA84" s="10">
        <f>N77/N84-1</f>
        <v>-3.88345990480089E-2</v>
      </c>
      <c r="AB84" s="10">
        <f>O77/O84-1</f>
        <v>-6.3711641173913591E-7</v>
      </c>
      <c r="AC84" s="14" t="str">
        <f t="shared" si="28"/>
        <v>Saturday</v>
      </c>
      <c r="AD84" s="14" t="str">
        <f t="shared" si="29"/>
        <v>March</v>
      </c>
      <c r="AE84" s="12" t="str">
        <f>IF(I84&gt;0.2,"High",IF(I84&lt;-0.2,"Low","Moderate"))</f>
        <v>Moderate</v>
      </c>
    </row>
    <row r="85" spans="2:31" x14ac:dyDescent="0.25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7">
        <f t="shared" si="23"/>
        <v>4.05705966353474E-2</v>
      </c>
      <c r="I85" s="10">
        <f t="shared" si="36"/>
        <v>0.22259812803337153</v>
      </c>
      <c r="J85" s="10">
        <f t="shared" si="38"/>
        <v>6.3157893996339087E-2</v>
      </c>
      <c r="K85" s="10">
        <f t="shared" si="37"/>
        <v>0.14996853706998059</v>
      </c>
      <c r="L85" s="7">
        <f t="shared" si="24"/>
        <v>0.20789997972590626</v>
      </c>
      <c r="M85" s="7">
        <f t="shared" si="25"/>
        <v>0.35019993838256785</v>
      </c>
      <c r="N85" s="7">
        <f t="shared" si="26"/>
        <v>0.69360011705717539</v>
      </c>
      <c r="O85" s="7">
        <f t="shared" si="27"/>
        <v>0.80339980956873436</v>
      </c>
      <c r="P85" s="7">
        <f t="shared" si="30"/>
        <v>-8.4000089354274998E-3</v>
      </c>
      <c r="Q85" s="7">
        <f t="shared" si="31"/>
        <v>1.0199942543791973E-2</v>
      </c>
      <c r="R85" s="7">
        <f t="shared" si="32"/>
        <v>-6.7996970340147289E-3</v>
      </c>
      <c r="S85" s="7">
        <f t="shared" si="33"/>
        <v>-1.5600275617769443E-2</v>
      </c>
      <c r="T85" s="7">
        <f t="shared" si="34"/>
        <v>-1.6151147865283225E-3</v>
      </c>
      <c r="U85" s="7" t="str">
        <f t="shared" si="35"/>
        <v>Drop</v>
      </c>
      <c r="V85" s="7" t="str">
        <f t="shared" si="39"/>
        <v>Drop</v>
      </c>
      <c r="W85" s="7" t="str">
        <f t="shared" si="40"/>
        <v>Drop</v>
      </c>
      <c r="X85" s="7" t="str">
        <f t="shared" si="41"/>
        <v>Drop</v>
      </c>
      <c r="Y85" s="10">
        <f>L78/L85-1</f>
        <v>-2.0201932898620933E-2</v>
      </c>
      <c r="Z85" s="10">
        <f>M78/M85-1</f>
        <v>-4.8543550839414085E-2</v>
      </c>
      <c r="AA85" s="10">
        <f>N78/N85-1</f>
        <v>-1.960820783905326E-2</v>
      </c>
      <c r="AB85" s="10">
        <f>O78/O85-1</f>
        <v>-4.8543620377554664E-2</v>
      </c>
      <c r="AC85" s="14" t="str">
        <f t="shared" si="28"/>
        <v>Sunday</v>
      </c>
      <c r="AD85" s="14" t="str">
        <f t="shared" si="29"/>
        <v>March</v>
      </c>
      <c r="AE85" s="12" t="str">
        <f>IF(I85&gt;0.2,"High",IF(I85&lt;-0.2,"Low","Moderate"))</f>
        <v>High</v>
      </c>
    </row>
    <row r="86" spans="2:31" x14ac:dyDescent="0.25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7">
        <f t="shared" si="23"/>
        <v>6.044054100208951E-2</v>
      </c>
      <c r="I86" s="10">
        <f t="shared" si="36"/>
        <v>3.1850312992747876E-2</v>
      </c>
      <c r="J86" s="10">
        <f t="shared" si="38"/>
        <v>0</v>
      </c>
      <c r="K86" s="10">
        <f t="shared" si="37"/>
        <v>3.1850312992747876E-2</v>
      </c>
      <c r="L86" s="7">
        <f t="shared" si="24"/>
        <v>0.24750000670575076</v>
      </c>
      <c r="M86" s="7">
        <f t="shared" si="25"/>
        <v>0.40799990173930462</v>
      </c>
      <c r="N86" s="7">
        <f t="shared" si="26"/>
        <v>0.72270008017506582</v>
      </c>
      <c r="O86" s="7">
        <f t="shared" si="27"/>
        <v>0.82819950503540707</v>
      </c>
      <c r="P86" s="7">
        <f t="shared" si="30"/>
        <v>3.9600026979844494E-2</v>
      </c>
      <c r="Q86" s="7">
        <f t="shared" si="31"/>
        <v>5.7799963356736761E-2</v>
      </c>
      <c r="R86" s="7">
        <f t="shared" si="32"/>
        <v>2.9099963117890426E-2</v>
      </c>
      <c r="S86" s="7">
        <f t="shared" si="33"/>
        <v>2.4799695466672711E-2</v>
      </c>
      <c r="T86" s="7">
        <f t="shared" si="34"/>
        <v>1.9869944366742109E-2</v>
      </c>
      <c r="U86" s="7" t="str">
        <f t="shared" si="35"/>
        <v>Raise</v>
      </c>
      <c r="V86" s="7" t="str">
        <f t="shared" si="39"/>
        <v>Raise</v>
      </c>
      <c r="W86" s="7" t="str">
        <f t="shared" si="40"/>
        <v>Drop</v>
      </c>
      <c r="X86" s="7" t="str">
        <f t="shared" si="41"/>
        <v>Drop</v>
      </c>
      <c r="Y86" s="10">
        <f>L79/L86-1</f>
        <v>-3.0303128826454806E-2</v>
      </c>
      <c r="Z86" s="10">
        <f>M79/M86-1</f>
        <v>1.9608172699136839E-2</v>
      </c>
      <c r="AA86" s="10">
        <f>N79/N86-1</f>
        <v>-9.1669463353483138E-8</v>
      </c>
      <c r="AB86" s="10">
        <f>O79/O86-1</f>
        <v>-1.9801491496268642E-2</v>
      </c>
      <c r="AC86" s="14" t="str">
        <f t="shared" si="28"/>
        <v>Monday</v>
      </c>
      <c r="AD86" s="14" t="str">
        <f t="shared" si="29"/>
        <v>March</v>
      </c>
      <c r="AE86" s="12" t="str">
        <f>IF(I86&gt;0.2,"High",IF(I86&lt;-0.2,"Low","Moderate"))</f>
        <v>Moderate</v>
      </c>
    </row>
    <row r="87" spans="2:31" x14ac:dyDescent="0.25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7">
        <f t="shared" si="23"/>
        <v>6.0399174123825596E-2</v>
      </c>
      <c r="I87" s="10">
        <f t="shared" si="36"/>
        <v>0.77964973472889199</v>
      </c>
      <c r="J87" s="10">
        <f t="shared" si="38"/>
        <v>-4.9504951397826846E-2</v>
      </c>
      <c r="K87" s="10">
        <f t="shared" si="37"/>
        <v>0.87233982685769784</v>
      </c>
      <c r="L87" s="7">
        <f t="shared" si="24"/>
        <v>0.2449999870495187</v>
      </c>
      <c r="M87" s="7">
        <f t="shared" si="25"/>
        <v>0.39999996084510364</v>
      </c>
      <c r="N87" s="7">
        <f t="shared" si="26"/>
        <v>0.72270010234112048</v>
      </c>
      <c r="O87" s="7">
        <f t="shared" si="27"/>
        <v>0.85279937586220211</v>
      </c>
      <c r="P87" s="7">
        <f t="shared" si="30"/>
        <v>-2.5000196562320609E-3</v>
      </c>
      <c r="Q87" s="7">
        <f t="shared" si="31"/>
        <v>-7.9999408942009742E-3</v>
      </c>
      <c r="R87" s="7">
        <f t="shared" si="32"/>
        <v>2.2166054658434575E-8</v>
      </c>
      <c r="S87" s="7">
        <f t="shared" si="33"/>
        <v>2.4599870826795045E-2</v>
      </c>
      <c r="T87" s="7">
        <f t="shared" si="34"/>
        <v>-4.1366878263913998E-5</v>
      </c>
      <c r="U87" s="7" t="str">
        <f t="shared" si="35"/>
        <v>Drop</v>
      </c>
      <c r="V87" s="7" t="str">
        <f t="shared" si="39"/>
        <v>Drop</v>
      </c>
      <c r="W87" s="7" t="str">
        <f t="shared" si="40"/>
        <v>Drop</v>
      </c>
      <c r="X87" s="7" t="str">
        <f t="shared" si="41"/>
        <v>Drop</v>
      </c>
      <c r="Y87" s="10">
        <f>L80/L87-1</f>
        <v>7.1428504783559665E-2</v>
      </c>
      <c r="Z87" s="10">
        <f>M80/M87-1</f>
        <v>5.0000198304068544E-2</v>
      </c>
      <c r="AA87" s="10">
        <f>N80/N87-1</f>
        <v>5.0504801039382485E-2</v>
      </c>
      <c r="AB87" s="10">
        <f>O80/O87-1</f>
        <v>-0.54807672849702782</v>
      </c>
      <c r="AC87" s="14" t="str">
        <f t="shared" si="28"/>
        <v>Tuesday</v>
      </c>
      <c r="AD87" s="14" t="str">
        <f t="shared" si="29"/>
        <v>March</v>
      </c>
      <c r="AE87" s="12" t="str">
        <f>IF(I87&gt;0.2,"High",IF(I87&lt;-0.2,"Low","Moderate"))</f>
        <v>High</v>
      </c>
    </row>
    <row r="88" spans="2:31" x14ac:dyDescent="0.25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7">
        <f t="shared" si="23"/>
        <v>5.5160992229423438E-2</v>
      </c>
      <c r="I88" s="10">
        <f t="shared" si="36"/>
        <v>-0.16532796254967064</v>
      </c>
      <c r="J88" s="10">
        <f t="shared" si="38"/>
        <v>-2.0408172854259776E-2</v>
      </c>
      <c r="K88" s="10">
        <f t="shared" si="37"/>
        <v>-0.14793895342886554</v>
      </c>
      <c r="L88" s="7">
        <f t="shared" si="24"/>
        <v>0.24999997601762725</v>
      </c>
      <c r="M88" s="7">
        <f t="shared" si="25"/>
        <v>0.39999992325639977</v>
      </c>
      <c r="N88" s="7">
        <f t="shared" si="26"/>
        <v>0.70809990483791752</v>
      </c>
      <c r="O88" s="7">
        <f t="shared" si="27"/>
        <v>0.77900036036231313</v>
      </c>
      <c r="P88" s="7">
        <f t="shared" si="30"/>
        <v>4.9999889681085485E-3</v>
      </c>
      <c r="Q88" s="7">
        <f t="shared" si="31"/>
        <v>-3.7588703871715978E-8</v>
      </c>
      <c r="R88" s="7">
        <f t="shared" si="32"/>
        <v>-1.4600197503202961E-2</v>
      </c>
      <c r="S88" s="7">
        <f t="shared" si="33"/>
        <v>-7.3799015499888987E-2</v>
      </c>
      <c r="T88" s="7">
        <f t="shared" si="34"/>
        <v>-5.238181894402158E-3</v>
      </c>
      <c r="U88" s="7" t="str">
        <f t="shared" si="35"/>
        <v>Drop</v>
      </c>
      <c r="V88" s="7" t="str">
        <f t="shared" si="39"/>
        <v>Drop</v>
      </c>
      <c r="W88" s="7" t="str">
        <f t="shared" si="40"/>
        <v>Drop</v>
      </c>
      <c r="X88" s="7" t="str">
        <f t="shared" si="41"/>
        <v>Drop</v>
      </c>
      <c r="Y88" s="10">
        <f>L81/L88-1</f>
        <v>2.0000057440235697E-2</v>
      </c>
      <c r="Z88" s="10">
        <f>M81/M88-1</f>
        <v>-1.0000062493515816E-2</v>
      </c>
      <c r="AA88" s="10">
        <f>N81/N88-1</f>
        <v>5.154682377578701E-2</v>
      </c>
      <c r="AB88" s="10">
        <f>O81/O88-1</f>
        <v>0.105262179736481</v>
      </c>
      <c r="AC88" s="14" t="str">
        <f t="shared" si="28"/>
        <v>Wednesday</v>
      </c>
      <c r="AD88" s="14" t="str">
        <f t="shared" si="29"/>
        <v>March</v>
      </c>
      <c r="AE88" s="12" t="str">
        <f>IF(I88&gt;0.2,"High",IF(I88&lt;-0.2,"Low","Moderate"))</f>
        <v>Moderate</v>
      </c>
    </row>
    <row r="89" spans="2:31" x14ac:dyDescent="0.25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7">
        <f t="shared" si="23"/>
        <v>6.0990642537799823E-2</v>
      </c>
      <c r="I89" s="10">
        <f t="shared" si="36"/>
        <v>6.221354938736634E-2</v>
      </c>
      <c r="J89" s="10">
        <f t="shared" si="38"/>
        <v>-9.9999815815380311E-3</v>
      </c>
      <c r="K89" s="10">
        <f t="shared" si="37"/>
        <v>7.2942959217582981E-2</v>
      </c>
      <c r="L89" s="7">
        <f t="shared" si="24"/>
        <v>0.24499995744219102</v>
      </c>
      <c r="M89" s="7">
        <f t="shared" si="25"/>
        <v>0.39200006074942001</v>
      </c>
      <c r="N89" s="7">
        <f t="shared" si="26"/>
        <v>0.75189987195357011</v>
      </c>
      <c r="O89" s="7">
        <f t="shared" si="27"/>
        <v>0.84459995620193484</v>
      </c>
      <c r="P89" s="7">
        <f t="shared" si="30"/>
        <v>-5.0000185754362214E-3</v>
      </c>
      <c r="Q89" s="7">
        <f t="shared" si="31"/>
        <v>-7.9998625069797602E-3</v>
      </c>
      <c r="R89" s="7">
        <f t="shared" si="32"/>
        <v>4.3799967115652594E-2</v>
      </c>
      <c r="S89" s="7">
        <f t="shared" si="33"/>
        <v>6.5599595839621716E-2</v>
      </c>
      <c r="T89" s="7">
        <f t="shared" si="34"/>
        <v>5.8296503083763856E-3</v>
      </c>
      <c r="U89" s="7" t="str">
        <f t="shared" si="35"/>
        <v>Drop</v>
      </c>
      <c r="V89" s="7" t="str">
        <f t="shared" si="39"/>
        <v>Drop</v>
      </c>
      <c r="W89" s="7" t="str">
        <f t="shared" si="40"/>
        <v>Raise</v>
      </c>
      <c r="X89" s="7" t="str">
        <f t="shared" si="41"/>
        <v>Raise</v>
      </c>
      <c r="Y89" s="10">
        <f>L82/L89-1</f>
        <v>2.040834051568674E-2</v>
      </c>
      <c r="Z89" s="10">
        <f>M82/M89-1</f>
        <v>-3.05327754079876E-7</v>
      </c>
      <c r="AA89" s="10">
        <f>N82/N89-1</f>
        <v>-7.7669968617624874E-2</v>
      </c>
      <c r="AB89" s="10">
        <f>O82/O89-1</f>
        <v>-9.7082774009362716E-3</v>
      </c>
      <c r="AC89" s="14" t="str">
        <f t="shared" si="28"/>
        <v>Thursday</v>
      </c>
      <c r="AD89" s="14" t="str">
        <f t="shared" si="29"/>
        <v>March</v>
      </c>
      <c r="AE89" s="12" t="str">
        <f>IF(I89&gt;0.2,"High",IF(I89&lt;-0.2,"Low","Moderate"))</f>
        <v>Moderate</v>
      </c>
    </row>
    <row r="90" spans="2:31" x14ac:dyDescent="0.25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7">
        <f t="shared" si="23"/>
        <v>6.0961293733815598E-2</v>
      </c>
      <c r="I90" s="10">
        <f t="shared" si="36"/>
        <v>2.0949052908036059E-2</v>
      </c>
      <c r="J90" s="10">
        <f t="shared" si="38"/>
        <v>8.2474216527056665E-2</v>
      </c>
      <c r="K90" s="10">
        <f t="shared" si="37"/>
        <v>-5.6837532644808841E-2</v>
      </c>
      <c r="L90" s="7">
        <f t="shared" si="24"/>
        <v>0.25249996634245347</v>
      </c>
      <c r="M90" s="7">
        <f t="shared" si="25"/>
        <v>0.38800001875713486</v>
      </c>
      <c r="N90" s="7">
        <f t="shared" si="26"/>
        <v>0.76650000223810777</v>
      </c>
      <c r="O90" s="7">
        <f t="shared" si="27"/>
        <v>0.81179980658543882</v>
      </c>
      <c r="P90" s="7">
        <f t="shared" si="30"/>
        <v>7.5000089002624504E-3</v>
      </c>
      <c r="Q90" s="7">
        <f t="shared" si="31"/>
        <v>-4.0000419922851527E-3</v>
      </c>
      <c r="R90" s="7">
        <f t="shared" si="32"/>
        <v>1.460013028453766E-2</v>
      </c>
      <c r="S90" s="7">
        <f t="shared" si="33"/>
        <v>-3.2800149616496022E-2</v>
      </c>
      <c r="T90" s="7">
        <f t="shared" si="34"/>
        <v>-2.9348803984224903E-5</v>
      </c>
      <c r="U90" s="7" t="str">
        <f t="shared" si="35"/>
        <v>Drop</v>
      </c>
      <c r="V90" s="7" t="str">
        <f t="shared" si="39"/>
        <v>Drop</v>
      </c>
      <c r="W90" s="7" t="str">
        <f t="shared" si="40"/>
        <v>Drop</v>
      </c>
      <c r="X90" s="7" t="str">
        <f t="shared" si="41"/>
        <v>Drop</v>
      </c>
      <c r="Y90" s="10">
        <f>L83/L90-1</f>
        <v>3.9603957971571901E-2</v>
      </c>
      <c r="Z90" s="10">
        <f>M83/M90-1</f>
        <v>-1.0309497712767901E-2</v>
      </c>
      <c r="AA90" s="10">
        <f>N83/N90-1</f>
        <v>-9.5238694319463857E-3</v>
      </c>
      <c r="AB90" s="10">
        <f>O83/O90-1</f>
        <v>4.0404326031531657E-2</v>
      </c>
      <c r="AC90" s="14" t="str">
        <f t="shared" si="28"/>
        <v>Friday</v>
      </c>
      <c r="AD90" s="14" t="str">
        <f t="shared" si="29"/>
        <v>March</v>
      </c>
      <c r="AE90" s="12" t="str">
        <f>IF(I90&gt;0.2,"High",IF(I90&lt;-0.2,"Low","Moderate"))</f>
        <v>Moderate</v>
      </c>
    </row>
    <row r="91" spans="2:31" x14ac:dyDescent="0.25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7">
        <f t="shared" si="23"/>
        <v>3.8956866545258102E-2</v>
      </c>
      <c r="I91" s="10">
        <f t="shared" si="36"/>
        <v>-6.7210947055343917E-2</v>
      </c>
      <c r="J91" s="10">
        <f t="shared" si="38"/>
        <v>1.0100998736455313E-2</v>
      </c>
      <c r="K91" s="10">
        <f t="shared" si="37"/>
        <v>-7.6538827195012704E-2</v>
      </c>
      <c r="L91" s="7">
        <f t="shared" si="24"/>
        <v>0.22050000278460005</v>
      </c>
      <c r="M91" s="7">
        <f t="shared" si="25"/>
        <v>0.34339995494125691</v>
      </c>
      <c r="N91" s="7">
        <f t="shared" si="26"/>
        <v>0.68000004707214212</v>
      </c>
      <c r="O91" s="7">
        <f t="shared" si="27"/>
        <v>0.75659983403609843</v>
      </c>
      <c r="P91" s="7">
        <f t="shared" si="30"/>
        <v>-3.1999963557853423E-2</v>
      </c>
      <c r="Q91" s="7">
        <f t="shared" si="31"/>
        <v>-4.4600063815877944E-2</v>
      </c>
      <c r="R91" s="7">
        <f t="shared" si="32"/>
        <v>-8.6499955165965647E-2</v>
      </c>
      <c r="S91" s="7">
        <f t="shared" si="33"/>
        <v>-5.5199972549340393E-2</v>
      </c>
      <c r="T91" s="7">
        <f t="shared" si="34"/>
        <v>-2.2004427188557496E-2</v>
      </c>
      <c r="U91" s="7" t="str">
        <f t="shared" si="35"/>
        <v>Raise</v>
      </c>
      <c r="V91" s="7" t="str">
        <f t="shared" si="39"/>
        <v>Drop</v>
      </c>
      <c r="W91" s="7" t="str">
        <f t="shared" si="40"/>
        <v>Drop</v>
      </c>
      <c r="X91" s="7" t="str">
        <f t="shared" si="41"/>
        <v>Drop</v>
      </c>
      <c r="Y91" s="10">
        <f>L84/L91-1</f>
        <v>-1.9047682858168269E-2</v>
      </c>
      <c r="Z91" s="10">
        <f>M84/M91-1</f>
        <v>-9.9008723022768752E-3</v>
      </c>
      <c r="AA91" s="10">
        <f>N84/N91-1</f>
        <v>2.9999655304264738E-2</v>
      </c>
      <c r="AB91" s="10">
        <f>O84/O91-1</f>
        <v>8.2474576841406133E-2</v>
      </c>
      <c r="AC91" s="14" t="str">
        <f t="shared" si="28"/>
        <v>Saturday</v>
      </c>
      <c r="AD91" s="14" t="str">
        <f t="shared" si="29"/>
        <v>March</v>
      </c>
      <c r="AE91" s="12" t="str">
        <f>IF(I91&gt;0.2,"High",IF(I91&lt;-0.2,"Low","Moderate"))</f>
        <v>Moderate</v>
      </c>
    </row>
    <row r="92" spans="2:31" x14ac:dyDescent="0.25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7">
        <f t="shared" si="23"/>
        <v>3.8478904444791441E-2</v>
      </c>
      <c r="I92" s="10">
        <f t="shared" si="36"/>
        <v>-0.10790000739365102</v>
      </c>
      <c r="J92" s="10">
        <f t="shared" si="38"/>
        <v>-5.9405939938923624E-2</v>
      </c>
      <c r="K92" s="10">
        <f t="shared" si="37"/>
        <v>-5.1556850626484518E-2</v>
      </c>
      <c r="L92" s="7">
        <f t="shared" si="24"/>
        <v>0.20159999951225532</v>
      </c>
      <c r="M92" s="7">
        <f t="shared" si="25"/>
        <v>0.32639990415578873</v>
      </c>
      <c r="N92" s="7">
        <f t="shared" si="26"/>
        <v>0.71399991376093885</v>
      </c>
      <c r="O92" s="7">
        <f t="shared" si="27"/>
        <v>0.81900016620141913</v>
      </c>
      <c r="P92" s="7">
        <f t="shared" si="30"/>
        <v>-1.8900003272344729E-2</v>
      </c>
      <c r="Q92" s="7">
        <f t="shared" si="31"/>
        <v>-1.7000050785468179E-2</v>
      </c>
      <c r="R92" s="7">
        <f t="shared" si="32"/>
        <v>3.3999866688796732E-2</v>
      </c>
      <c r="S92" s="7">
        <f t="shared" si="33"/>
        <v>6.2400332165320704E-2</v>
      </c>
      <c r="T92" s="7">
        <f t="shared" si="34"/>
        <v>-4.7796210046666121E-4</v>
      </c>
      <c r="U92" s="7" t="str">
        <f t="shared" si="35"/>
        <v>Drop</v>
      </c>
      <c r="V92" s="7" t="str">
        <f t="shared" si="39"/>
        <v>Drop</v>
      </c>
      <c r="W92" s="7" t="str">
        <f t="shared" si="40"/>
        <v>Drop</v>
      </c>
      <c r="X92" s="7" t="str">
        <f t="shared" si="41"/>
        <v>Raise</v>
      </c>
      <c r="Y92" s="10">
        <f>L85/L92-1</f>
        <v>3.1249901929032209E-2</v>
      </c>
      <c r="Z92" s="10">
        <f>M85/M92-1</f>
        <v>7.2916792939435204E-2</v>
      </c>
      <c r="AA92" s="10">
        <f>N85/N92-1</f>
        <v>-2.8571147293714794E-2</v>
      </c>
      <c r="AB92" s="10">
        <f>O85/O92-1</f>
        <v>-1.9048050631101043E-2</v>
      </c>
      <c r="AC92" s="14" t="str">
        <f t="shared" si="28"/>
        <v>Sunday</v>
      </c>
      <c r="AD92" s="14" t="str">
        <f t="shared" si="29"/>
        <v>March</v>
      </c>
      <c r="AE92" s="12" t="str">
        <f>IF(I92&gt;0.2,"High",IF(I92&lt;-0.2,"Low","Moderate"))</f>
        <v>Moderate</v>
      </c>
    </row>
    <row r="93" spans="2:31" x14ac:dyDescent="0.25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7">
        <f t="shared" si="23"/>
        <v>6.4712648261496586E-2</v>
      </c>
      <c r="I93" s="10">
        <f t="shared" si="36"/>
        <v>8.3129559033894296E-3</v>
      </c>
      <c r="J93" s="10">
        <f t="shared" si="38"/>
        <v>-5.8252409823299045E-2</v>
      </c>
      <c r="K93" s="10">
        <f t="shared" si="37"/>
        <v>7.068280972632901E-2</v>
      </c>
      <c r="L93" s="7">
        <f t="shared" si="24"/>
        <v>0.25749996914432954</v>
      </c>
      <c r="M93" s="7">
        <f t="shared" si="25"/>
        <v>0.41999997050391119</v>
      </c>
      <c r="N93" s="7">
        <f t="shared" si="26"/>
        <v>0.71540003195409851</v>
      </c>
      <c r="O93" s="7">
        <f t="shared" si="27"/>
        <v>0.8363995231530309</v>
      </c>
      <c r="P93" s="7">
        <f t="shared" si="30"/>
        <v>5.589996963207422E-2</v>
      </c>
      <c r="Q93" s="7">
        <f t="shared" si="31"/>
        <v>9.3600066348122457E-2</v>
      </c>
      <c r="R93" s="7">
        <f t="shared" si="32"/>
        <v>1.4001181931596607E-3</v>
      </c>
      <c r="S93" s="7">
        <f t="shared" si="33"/>
        <v>1.7399356951611766E-2</v>
      </c>
      <c r="T93" s="7">
        <f t="shared" si="34"/>
        <v>2.6233743816705145E-2</v>
      </c>
      <c r="U93" s="7" t="str">
        <f t="shared" si="35"/>
        <v>Raise</v>
      </c>
      <c r="V93" s="7" t="str">
        <f t="shared" si="39"/>
        <v>Raise</v>
      </c>
      <c r="W93" s="7" t="str">
        <f t="shared" si="40"/>
        <v>Drop</v>
      </c>
      <c r="X93" s="7" t="str">
        <f t="shared" si="41"/>
        <v>Drop</v>
      </c>
      <c r="Y93" s="10">
        <f>L86/L93-1</f>
        <v>-3.8834810240205409E-2</v>
      </c>
      <c r="Z93" s="10">
        <f>M86/M93-1</f>
        <v>-2.8571594303230641E-2</v>
      </c>
      <c r="AA93" s="10">
        <f>N86/N93-1</f>
        <v>1.0204148581077543E-2</v>
      </c>
      <c r="AB93" s="10">
        <f>O86/O93-1</f>
        <v>-9.8039488194728852E-3</v>
      </c>
      <c r="AC93" s="14" t="str">
        <f t="shared" si="28"/>
        <v>Monday</v>
      </c>
      <c r="AD93" s="14" t="str">
        <f t="shared" si="29"/>
        <v>April</v>
      </c>
      <c r="AE93" s="12" t="str">
        <f>IF(I93&gt;0.2,"High",IF(I93&lt;-0.2,"Low","Moderate"))</f>
        <v>Moderate</v>
      </c>
    </row>
    <row r="94" spans="2:31" x14ac:dyDescent="0.25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7">
        <f t="shared" si="23"/>
        <v>5.7424291241139895E-2</v>
      </c>
      <c r="I94" s="10">
        <f t="shared" si="36"/>
        <v>3.9878784124722788E-2</v>
      </c>
      <c r="J94" s="10">
        <f t="shared" si="38"/>
        <v>9.3750020984576077E-2</v>
      </c>
      <c r="K94" s="10">
        <f t="shared" si="37"/>
        <v>-4.9253701326889554E-2</v>
      </c>
      <c r="L94" s="7">
        <f t="shared" si="24"/>
        <v>0.24999996710988942</v>
      </c>
      <c r="M94" s="7">
        <f t="shared" si="25"/>
        <v>0.39599996561886652</v>
      </c>
      <c r="N94" s="7">
        <f t="shared" si="26"/>
        <v>0.69349998250290035</v>
      </c>
      <c r="O94" s="7">
        <f t="shared" si="27"/>
        <v>0.83640012570356947</v>
      </c>
      <c r="P94" s="7">
        <f t="shared" si="30"/>
        <v>-7.500002034440123E-3</v>
      </c>
      <c r="Q94" s="7">
        <f t="shared" si="31"/>
        <v>-2.4000004885044668E-2</v>
      </c>
      <c r="R94" s="7">
        <f t="shared" si="32"/>
        <v>-2.1900049451198167E-2</v>
      </c>
      <c r="S94" s="7">
        <f t="shared" si="33"/>
        <v>6.0255053857538599E-7</v>
      </c>
      <c r="T94" s="7">
        <f t="shared" si="34"/>
        <v>-7.2883570203566908E-3</v>
      </c>
      <c r="U94" s="7" t="str">
        <f t="shared" si="35"/>
        <v>Drop</v>
      </c>
      <c r="V94" s="7" t="str">
        <f t="shared" si="39"/>
        <v>Drop</v>
      </c>
      <c r="W94" s="7" t="str">
        <f t="shared" si="40"/>
        <v>Drop</v>
      </c>
      <c r="X94" s="7" t="str">
        <f t="shared" si="41"/>
        <v>Drop</v>
      </c>
      <c r="Y94" s="10">
        <f>L87/L94-1</f>
        <v>-1.9999922872681597E-2</v>
      </c>
      <c r="Z94" s="10">
        <f>M87/M94-1</f>
        <v>1.0100998923032511E-2</v>
      </c>
      <c r="AA94" s="10">
        <f>N87/N94-1</f>
        <v>4.2105437022268433E-2</v>
      </c>
      <c r="AB94" s="10">
        <f>O87/O94-1</f>
        <v>1.9606943680021249E-2</v>
      </c>
      <c r="AC94" s="14" t="str">
        <f t="shared" si="28"/>
        <v>Tuesday</v>
      </c>
      <c r="AD94" s="14" t="str">
        <f t="shared" si="29"/>
        <v>April</v>
      </c>
      <c r="AE94" s="12" t="str">
        <f>IF(I94&gt;0.2,"High",IF(I94&lt;-0.2,"Low","Moderate"))</f>
        <v>Moderate</v>
      </c>
    </row>
    <row r="95" spans="2:31" x14ac:dyDescent="0.25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7">
        <f t="shared" si="23"/>
        <v>5.9721237470304701E-2</v>
      </c>
      <c r="I95" s="10">
        <f t="shared" si="36"/>
        <v>0.16161637241398497</v>
      </c>
      <c r="J95" s="10">
        <f t="shared" si="38"/>
        <v>7.2916677658587448E-2</v>
      </c>
      <c r="K95" s="10">
        <f t="shared" si="37"/>
        <v>8.267155931340886E-2</v>
      </c>
      <c r="L95" s="7">
        <f t="shared" si="24"/>
        <v>0.24750000670575076</v>
      </c>
      <c r="M95" s="7">
        <f t="shared" si="25"/>
        <v>0.41599983960386488</v>
      </c>
      <c r="N95" s="7">
        <f t="shared" si="26"/>
        <v>0.69350010008262786</v>
      </c>
      <c r="O95" s="7">
        <f t="shared" si="27"/>
        <v>0.83639974505352499</v>
      </c>
      <c r="P95" s="7">
        <f t="shared" si="30"/>
        <v>-2.4999604041386625E-3</v>
      </c>
      <c r="Q95" s="7">
        <f t="shared" si="31"/>
        <v>1.9999873984998362E-2</v>
      </c>
      <c r="R95" s="7">
        <f t="shared" si="32"/>
        <v>1.1757972750991996E-7</v>
      </c>
      <c r="S95" s="7">
        <f t="shared" si="33"/>
        <v>-3.8065004448473161E-7</v>
      </c>
      <c r="T95" s="7">
        <f t="shared" si="34"/>
        <v>2.2969462291648063E-3</v>
      </c>
      <c r="U95" s="7" t="str">
        <f t="shared" si="35"/>
        <v>Drop</v>
      </c>
      <c r="V95" s="7" t="str">
        <f t="shared" si="39"/>
        <v>Drop</v>
      </c>
      <c r="W95" s="7" t="str">
        <f t="shared" si="40"/>
        <v>Drop</v>
      </c>
      <c r="X95" s="7" t="str">
        <f t="shared" si="41"/>
        <v>Drop</v>
      </c>
      <c r="Y95" s="10">
        <f>L88/L95-1</f>
        <v>1.0100885834918971E-2</v>
      </c>
      <c r="Z95" s="10">
        <f>M88/M95-1</f>
        <v>-3.846135220316671E-2</v>
      </c>
      <c r="AA95" s="10">
        <f>N88/N95-1</f>
        <v>2.1052347005501737E-2</v>
      </c>
      <c r="AB95" s="10">
        <f>O88/O95-1</f>
        <v>-6.8626736235481101E-2</v>
      </c>
      <c r="AC95" s="14" t="str">
        <f t="shared" si="28"/>
        <v>Wednesday</v>
      </c>
      <c r="AD95" s="14" t="str">
        <f t="shared" si="29"/>
        <v>April</v>
      </c>
      <c r="AE95" s="12" t="str">
        <f>IF(I95&gt;0.2,"High",IF(I95&lt;-0.2,"Low","Moderate"))</f>
        <v>Moderate</v>
      </c>
    </row>
    <row r="96" spans="2:31" x14ac:dyDescent="0.25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7">
        <f t="shared" si="23"/>
        <v>2.8362399667348135E-2</v>
      </c>
      <c r="I96" s="10">
        <f t="shared" si="36"/>
        <v>-0.52087951809985289</v>
      </c>
      <c r="J96" s="10">
        <f t="shared" si="38"/>
        <v>3.0303020437004058E-2</v>
      </c>
      <c r="K96" s="10">
        <f t="shared" si="37"/>
        <v>-0.53497129252622422</v>
      </c>
      <c r="L96" s="7">
        <f t="shared" si="24"/>
        <v>0.26249996219249577</v>
      </c>
      <c r="M96" s="7">
        <f t="shared" si="25"/>
        <v>0.19999993121021695</v>
      </c>
      <c r="N96" s="7">
        <f t="shared" si="26"/>
        <v>0.69350013714967718</v>
      </c>
      <c r="O96" s="7">
        <f t="shared" si="27"/>
        <v>0.77899977061802939</v>
      </c>
      <c r="P96" s="7">
        <f t="shared" si="30"/>
        <v>1.4999955486745015E-2</v>
      </c>
      <c r="Q96" s="7">
        <f t="shared" si="31"/>
        <v>-0.21599990839364794</v>
      </c>
      <c r="R96" s="7">
        <f t="shared" si="32"/>
        <v>3.7067049318828538E-8</v>
      </c>
      <c r="S96" s="7">
        <f t="shared" si="33"/>
        <v>-5.7399974435495604E-2</v>
      </c>
      <c r="T96" s="7">
        <f t="shared" si="34"/>
        <v>-3.1358837802956563E-2</v>
      </c>
      <c r="U96" s="7" t="str">
        <f t="shared" si="35"/>
        <v>Drop</v>
      </c>
      <c r="V96" s="7" t="str">
        <f t="shared" si="39"/>
        <v>Drop</v>
      </c>
      <c r="W96" s="7" t="str">
        <f t="shared" si="40"/>
        <v>Drop</v>
      </c>
      <c r="X96" s="7" t="str">
        <f t="shared" si="41"/>
        <v>Drop</v>
      </c>
      <c r="Y96" s="10">
        <f>L89/L96-1</f>
        <v>-6.6666694364975521E-2</v>
      </c>
      <c r="Z96" s="10">
        <f>M89/M96-1</f>
        <v>0.9600009778873102</v>
      </c>
      <c r="AA96" s="10">
        <f>N89/N96-1</f>
        <v>8.4210127259554568E-2</v>
      </c>
      <c r="AB96" s="10">
        <f>O89/O96-1</f>
        <v>8.4210789345753767E-2</v>
      </c>
      <c r="AC96" s="14" t="str">
        <f t="shared" si="28"/>
        <v>Thursday</v>
      </c>
      <c r="AD96" s="14" t="str">
        <f t="shared" si="29"/>
        <v>April</v>
      </c>
      <c r="AE96" s="12" t="str">
        <f>IF(I96&gt;0.2,"High",IF(I96&lt;-0.2,"Low","Moderate"))</f>
        <v>Low</v>
      </c>
    </row>
    <row r="97" spans="2:31" x14ac:dyDescent="0.25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7">
        <f t="shared" si="23"/>
        <v>6.9335014726357003E-2</v>
      </c>
      <c r="I97" s="10">
        <f t="shared" si="36"/>
        <v>0.12652928215188264</v>
      </c>
      <c r="J97" s="10">
        <f t="shared" si="38"/>
        <v>-9.5237919824172623E-3</v>
      </c>
      <c r="K97" s="10">
        <f t="shared" si="37"/>
        <v>0.13736127433753009</v>
      </c>
      <c r="L97" s="7">
        <f t="shared" si="24"/>
        <v>0.26249995904548801</v>
      </c>
      <c r="M97" s="7">
        <f t="shared" si="25"/>
        <v>0.40800002293874699</v>
      </c>
      <c r="N97" s="7">
        <f t="shared" si="26"/>
        <v>0.76650003885961093</v>
      </c>
      <c r="O97" s="7">
        <f t="shared" si="27"/>
        <v>0.84459985675268701</v>
      </c>
      <c r="P97" s="7">
        <f t="shared" si="30"/>
        <v>-3.147007765491594E-9</v>
      </c>
      <c r="Q97" s="7">
        <f t="shared" si="31"/>
        <v>0.20800009172853004</v>
      </c>
      <c r="R97" s="7">
        <f t="shared" si="32"/>
        <v>7.2999901709933757E-2</v>
      </c>
      <c r="S97" s="7">
        <f t="shared" si="33"/>
        <v>6.560008613465762E-2</v>
      </c>
      <c r="T97" s="7">
        <f t="shared" si="34"/>
        <v>4.0972615059008871E-2</v>
      </c>
      <c r="U97" s="7" t="str">
        <f t="shared" si="35"/>
        <v>Drop</v>
      </c>
      <c r="V97" s="7" t="str">
        <f t="shared" si="39"/>
        <v>Raise</v>
      </c>
      <c r="W97" s="7" t="str">
        <f t="shared" si="40"/>
        <v>Raise</v>
      </c>
      <c r="X97" s="7" t="str">
        <f t="shared" si="41"/>
        <v>Raise</v>
      </c>
      <c r="Y97" s="10">
        <f>L90/L97-1</f>
        <v>-3.8095216240782936E-2</v>
      </c>
      <c r="Z97" s="10">
        <f>M90/M97-1</f>
        <v>-4.9019615336185263E-2</v>
      </c>
      <c r="AA97" s="10">
        <f>N90/N97-1</f>
        <v>-4.7777562017792263E-8</v>
      </c>
      <c r="AB97" s="10">
        <f>O90/O97-1</f>
        <v>-3.8835017440516317E-2</v>
      </c>
      <c r="AC97" s="14" t="str">
        <f t="shared" si="28"/>
        <v>Friday</v>
      </c>
      <c r="AD97" s="14" t="str">
        <f t="shared" si="29"/>
        <v>April</v>
      </c>
      <c r="AE97" s="12" t="str">
        <f>IF(I97&gt;0.2,"High",IF(I97&lt;-0.2,"Low","Moderate"))</f>
        <v>Moderate</v>
      </c>
    </row>
    <row r="98" spans="2:31" x14ac:dyDescent="0.25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7">
        <f t="shared" si="23"/>
        <v>3.9763317563929063E-2</v>
      </c>
      <c r="I98" s="10">
        <f t="shared" si="36"/>
        <v>6.1529171460528609E-2</v>
      </c>
      <c r="J98" s="10">
        <f t="shared" si="38"/>
        <v>4.0000000000000036E-2</v>
      </c>
      <c r="K98" s="10">
        <f t="shared" si="37"/>
        <v>2.0701126404354619E-2</v>
      </c>
      <c r="L98" s="7">
        <f t="shared" si="24"/>
        <v>0.2141999822642397</v>
      </c>
      <c r="M98" s="7">
        <f t="shared" si="25"/>
        <v>0.34340003434000343</v>
      </c>
      <c r="N98" s="7">
        <f t="shared" si="26"/>
        <v>0.66639982527664532</v>
      </c>
      <c r="O98" s="7">
        <f t="shared" si="27"/>
        <v>0.81120005663303496</v>
      </c>
      <c r="P98" s="7">
        <f t="shared" si="30"/>
        <v>-4.8299976781248311E-2</v>
      </c>
      <c r="Q98" s="7">
        <f t="shared" si="31"/>
        <v>-6.4599988598743552E-2</v>
      </c>
      <c r="R98" s="7">
        <f t="shared" si="32"/>
        <v>-0.10010021358296561</v>
      </c>
      <c r="S98" s="7">
        <f t="shared" si="33"/>
        <v>-3.3399800119652046E-2</v>
      </c>
      <c r="T98" s="7">
        <f t="shared" si="34"/>
        <v>-2.957169716242794E-2</v>
      </c>
      <c r="U98" s="7" t="str">
        <f t="shared" si="35"/>
        <v>Raise</v>
      </c>
      <c r="V98" s="7" t="str">
        <f t="shared" si="39"/>
        <v>Drop</v>
      </c>
      <c r="W98" s="7" t="str">
        <f t="shared" si="40"/>
        <v>Drop</v>
      </c>
      <c r="X98" s="7" t="str">
        <f t="shared" si="41"/>
        <v>Drop</v>
      </c>
      <c r="Y98" s="10">
        <f>L91/L98-1</f>
        <v>2.9411862941186362E-2</v>
      </c>
      <c r="Z98" s="10">
        <f>M91/M98-1</f>
        <v>-2.3121356607092025E-7</v>
      </c>
      <c r="AA98" s="10">
        <f>N91/N98-1</f>
        <v>2.0408501442584992E-2</v>
      </c>
      <c r="AB98" s="10">
        <f>O91/O98-1</f>
        <v>-6.7307962013168576E-2</v>
      </c>
      <c r="AC98" s="14" t="str">
        <f t="shared" si="28"/>
        <v>Saturday</v>
      </c>
      <c r="AD98" s="14" t="str">
        <f t="shared" si="29"/>
        <v>April</v>
      </c>
      <c r="AE98" s="12" t="str">
        <f>IF(I98&gt;0.2,"High",IF(I98&lt;-0.2,"Low","Moderate"))</f>
        <v>Moderate</v>
      </c>
    </row>
    <row r="99" spans="2:31" x14ac:dyDescent="0.25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7">
        <f t="shared" si="23"/>
        <v>3.4898000100245602E-2</v>
      </c>
      <c r="I99" s="10">
        <f t="shared" si="36"/>
        <v>-8.3514783877319365E-2</v>
      </c>
      <c r="J99" s="10">
        <f t="shared" si="38"/>
        <v>1.0526303941424953E-2</v>
      </c>
      <c r="K99" s="10">
        <f t="shared" si="37"/>
        <v>-9.306149424507737E-2</v>
      </c>
      <c r="L99" s="7">
        <f t="shared" si="24"/>
        <v>0.20159998477751973</v>
      </c>
      <c r="M99" s="7">
        <f t="shared" si="25"/>
        <v>0.3433999610027047</v>
      </c>
      <c r="N99" s="7">
        <f t="shared" si="26"/>
        <v>0.6527999747937242</v>
      </c>
      <c r="O99" s="7">
        <f t="shared" si="27"/>
        <v>0.77219978095589692</v>
      </c>
      <c r="P99" s="7">
        <f t="shared" si="30"/>
        <v>-1.2599997486719972E-2</v>
      </c>
      <c r="Q99" s="7">
        <f t="shared" si="31"/>
        <v>-7.3337298733822109E-8</v>
      </c>
      <c r="R99" s="7">
        <f t="shared" si="32"/>
        <v>-1.3599850482921116E-2</v>
      </c>
      <c r="S99" s="7">
        <f t="shared" si="33"/>
        <v>-3.9000275677138041E-2</v>
      </c>
      <c r="T99" s="7">
        <f t="shared" si="34"/>
        <v>-4.8653174636834606E-3</v>
      </c>
      <c r="U99" s="7" t="str">
        <f t="shared" si="35"/>
        <v>Drop</v>
      </c>
      <c r="V99" s="7" t="str">
        <f t="shared" si="39"/>
        <v>Drop</v>
      </c>
      <c r="W99" s="7" t="str">
        <f t="shared" si="40"/>
        <v>Drop</v>
      </c>
      <c r="X99" s="7" t="str">
        <f t="shared" si="41"/>
        <v>Drop</v>
      </c>
      <c r="Y99" s="10">
        <f>L92/L99-1</f>
        <v>7.3088971763723976E-8</v>
      </c>
      <c r="Z99" s="10">
        <f>M92/M99-1</f>
        <v>-4.950512165836285E-2</v>
      </c>
      <c r="AA99" s="10">
        <f>N92/N99-1</f>
        <v>9.3749910126073477E-2</v>
      </c>
      <c r="AB99" s="10">
        <f>O92/O99-1</f>
        <v>6.0606576691317526E-2</v>
      </c>
      <c r="AC99" s="14" t="str">
        <f t="shared" si="28"/>
        <v>Sunday</v>
      </c>
      <c r="AD99" s="14" t="str">
        <f t="shared" si="29"/>
        <v>April</v>
      </c>
      <c r="AE99" s="12" t="str">
        <f>IF(I99&gt;0.2,"High",IF(I99&lt;-0.2,"Low","Moderate"))</f>
        <v>Moderate</v>
      </c>
    </row>
    <row r="100" spans="2:31" x14ac:dyDescent="0.25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7">
        <f t="shared" si="23"/>
        <v>5.8585824007785614E-2</v>
      </c>
      <c r="I100" s="10">
        <f t="shared" si="36"/>
        <v>-7.6010929963872487E-2</v>
      </c>
      <c r="J100" s="10">
        <f t="shared" si="38"/>
        <v>2.0618565999329652E-2</v>
      </c>
      <c r="K100" s="10">
        <f t="shared" si="37"/>
        <v>-9.46773840710885E-2</v>
      </c>
      <c r="L100" s="7">
        <f t="shared" si="24"/>
        <v>0.25749999988372185</v>
      </c>
      <c r="M100" s="7">
        <f t="shared" si="25"/>
        <v>0.39199984538390581</v>
      </c>
      <c r="N100" s="7">
        <f t="shared" si="26"/>
        <v>0.70079982453440337</v>
      </c>
      <c r="O100" s="7">
        <f t="shared" si="27"/>
        <v>0.82820038740372437</v>
      </c>
      <c r="P100" s="7">
        <f t="shared" si="30"/>
        <v>5.5900015106202128E-2</v>
      </c>
      <c r="Q100" s="7">
        <f t="shared" si="31"/>
        <v>4.8599884381201108E-2</v>
      </c>
      <c r="R100" s="7">
        <f t="shared" si="32"/>
        <v>4.7999849740679168E-2</v>
      </c>
      <c r="S100" s="7">
        <f t="shared" si="33"/>
        <v>5.600060644782745E-2</v>
      </c>
      <c r="T100" s="7">
        <f t="shared" si="34"/>
        <v>2.3687823907540012E-2</v>
      </c>
      <c r="U100" s="7" t="str">
        <f t="shared" si="35"/>
        <v>Raise</v>
      </c>
      <c r="V100" s="7" t="str">
        <f t="shared" si="39"/>
        <v>Raise</v>
      </c>
      <c r="W100" s="7" t="str">
        <f t="shared" si="40"/>
        <v>Raise</v>
      </c>
      <c r="X100" s="7" t="str">
        <f t="shared" si="41"/>
        <v>Raise</v>
      </c>
      <c r="Y100" s="10">
        <f>L93/L100-1</f>
        <v>-1.1937628086045038E-7</v>
      </c>
      <c r="Z100" s="10">
        <f>M93/M100-1</f>
        <v>7.142891878588209E-2</v>
      </c>
      <c r="AA100" s="10">
        <f>N93/N100-1</f>
        <v>2.0833634525230016E-2</v>
      </c>
      <c r="AB100" s="10">
        <f>O93/O100-1</f>
        <v>9.899941939183865E-3</v>
      </c>
      <c r="AC100" s="14" t="str">
        <f t="shared" si="28"/>
        <v>Monday</v>
      </c>
      <c r="AD100" s="14" t="str">
        <f t="shared" si="29"/>
        <v>April</v>
      </c>
      <c r="AE100" s="12" t="str">
        <f>IF(I100&gt;0.2,"High",IF(I100&lt;-0.2,"Low","Moderate"))</f>
        <v>Moderate</v>
      </c>
    </row>
    <row r="101" spans="2:31" x14ac:dyDescent="0.25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7">
        <f t="shared" si="23"/>
        <v>6.088660029266936E-2</v>
      </c>
      <c r="I101" s="10">
        <f t="shared" si="36"/>
        <v>9.8032926600166714E-3</v>
      </c>
      <c r="J101" s="10">
        <f t="shared" si="38"/>
        <v>-4.7619047619047672E-2</v>
      </c>
      <c r="K101" s="10">
        <f t="shared" si="37"/>
        <v>6.0293457293017383E-2</v>
      </c>
      <c r="L101" s="7">
        <f t="shared" si="24"/>
        <v>0.25749999769769227</v>
      </c>
      <c r="M101" s="7">
        <f t="shared" si="25"/>
        <v>0.39599997496519718</v>
      </c>
      <c r="N101" s="7">
        <f t="shared" si="26"/>
        <v>0.69349975638028516</v>
      </c>
      <c r="O101" s="7">
        <f t="shared" si="27"/>
        <v>0.86099974800864976</v>
      </c>
      <c r="P101" s="7">
        <f t="shared" si="30"/>
        <v>-2.1860295795761431E-9</v>
      </c>
      <c r="Q101" s="7">
        <f t="shared" si="31"/>
        <v>4.0001295812913673E-3</v>
      </c>
      <c r="R101" s="7">
        <f t="shared" si="32"/>
        <v>-7.3000681541182111E-3</v>
      </c>
      <c r="S101" s="7">
        <f t="shared" si="33"/>
        <v>3.2799360604925387E-2</v>
      </c>
      <c r="T101" s="7">
        <f t="shared" si="34"/>
        <v>2.300776284883746E-3</v>
      </c>
      <c r="U101" s="7" t="str">
        <f t="shared" si="35"/>
        <v>Drop</v>
      </c>
      <c r="V101" s="7" t="str">
        <f t="shared" si="39"/>
        <v>Drop</v>
      </c>
      <c r="W101" s="7" t="str">
        <f t="shared" si="40"/>
        <v>Drop</v>
      </c>
      <c r="X101" s="7" t="str">
        <f t="shared" si="41"/>
        <v>Drop</v>
      </c>
      <c r="Y101" s="10">
        <f>L94/L101-1</f>
        <v>-2.9126332640235453E-2</v>
      </c>
      <c r="Z101" s="10">
        <f>M94/M101-1</f>
        <v>-2.360184658822817E-8</v>
      </c>
      <c r="AA101" s="10">
        <f>N94/N101-1</f>
        <v>3.2606012201341628E-7</v>
      </c>
      <c r="AB101" s="10">
        <f>O94/O101-1</f>
        <v>-2.8570998263327207E-2</v>
      </c>
      <c r="AC101" s="14" t="str">
        <f t="shared" si="28"/>
        <v>Tuesday</v>
      </c>
      <c r="AD101" s="14" t="str">
        <f t="shared" si="29"/>
        <v>April</v>
      </c>
      <c r="AE101" s="12" t="str">
        <f>IF(I101&gt;0.2,"High",IF(I101&lt;-0.2,"Low","Moderate"))</f>
        <v>Moderate</v>
      </c>
    </row>
    <row r="102" spans="2:31" x14ac:dyDescent="0.25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7">
        <f t="shared" si="23"/>
        <v>5.6299004561220382E-2</v>
      </c>
      <c r="I102" s="10">
        <f t="shared" si="36"/>
        <v>-9.3912999215507775E-2</v>
      </c>
      <c r="J102" s="10">
        <f t="shared" si="38"/>
        <v>-3.8834924980530983E-2</v>
      </c>
      <c r="K102" s="10">
        <f t="shared" si="37"/>
        <v>-5.7303449393291017E-2</v>
      </c>
      <c r="L102" s="7">
        <f t="shared" si="24"/>
        <v>0.24999996511655004</v>
      </c>
      <c r="M102" s="7">
        <f t="shared" si="25"/>
        <v>0.38400004762754369</v>
      </c>
      <c r="N102" s="7">
        <f t="shared" si="26"/>
        <v>0.73730000155037556</v>
      </c>
      <c r="O102" s="7">
        <f t="shared" si="27"/>
        <v>0.79539939242961788</v>
      </c>
      <c r="P102" s="7">
        <f t="shared" si="30"/>
        <v>-7.5000325811422353E-3</v>
      </c>
      <c r="Q102" s="7">
        <f t="shared" si="31"/>
        <v>-1.1999927337653482E-2</v>
      </c>
      <c r="R102" s="7">
        <f t="shared" si="32"/>
        <v>4.3800245170090402E-2</v>
      </c>
      <c r="S102" s="7">
        <f t="shared" si="33"/>
        <v>-6.5600355579031877E-2</v>
      </c>
      <c r="T102" s="7">
        <f t="shared" si="34"/>
        <v>-4.5875957314489776E-3</v>
      </c>
      <c r="U102" s="7" t="str">
        <f t="shared" si="35"/>
        <v>Drop</v>
      </c>
      <c r="V102" s="7" t="str">
        <f t="shared" si="39"/>
        <v>Drop</v>
      </c>
      <c r="W102" s="7" t="str">
        <f t="shared" si="40"/>
        <v>Raise</v>
      </c>
      <c r="X102" s="7" t="str">
        <f t="shared" si="41"/>
        <v>Drop</v>
      </c>
      <c r="Y102" s="10">
        <f>L95/L102-1</f>
        <v>-9.9998350385120949E-3</v>
      </c>
      <c r="Z102" s="10">
        <f>M95/M102-1</f>
        <v>8.3332781269233047E-2</v>
      </c>
      <c r="AA102" s="10">
        <f>N95/N102-1</f>
        <v>-5.9405806829847307E-2</v>
      </c>
      <c r="AB102" s="10">
        <f>O95/O102-1</f>
        <v>5.154687445594841E-2</v>
      </c>
      <c r="AC102" s="14" t="str">
        <f t="shared" si="28"/>
        <v>Wednesday</v>
      </c>
      <c r="AD102" s="14" t="str">
        <f t="shared" si="29"/>
        <v>April</v>
      </c>
      <c r="AE102" s="12" t="str">
        <f>IF(I102&gt;0.2,"High",IF(I102&lt;-0.2,"Low","Moderate"))</f>
        <v>Moderate</v>
      </c>
    </row>
    <row r="103" spans="2:31" x14ac:dyDescent="0.25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7">
        <f t="shared" si="23"/>
        <v>5.8587237081908793E-2</v>
      </c>
      <c r="I103" s="10">
        <f t="shared" si="36"/>
        <v>0.9239043412518404</v>
      </c>
      <c r="J103" s="10">
        <f t="shared" si="38"/>
        <v>-6.8627459389436152E-2</v>
      </c>
      <c r="K103" s="10">
        <f t="shared" si="37"/>
        <v>1.0656657324153227</v>
      </c>
      <c r="L103" s="7">
        <f t="shared" si="24"/>
        <v>0.24749997249348119</v>
      </c>
      <c r="M103" s="7">
        <f t="shared" si="25"/>
        <v>0.38799997414952425</v>
      </c>
      <c r="N103" s="7">
        <f t="shared" si="26"/>
        <v>0.75919979406836124</v>
      </c>
      <c r="O103" s="7">
        <f t="shared" si="27"/>
        <v>0.80360028906556957</v>
      </c>
      <c r="P103" s="7">
        <f t="shared" si="30"/>
        <v>-2.4999926230688529E-3</v>
      </c>
      <c r="Q103" s="7">
        <f t="shared" si="31"/>
        <v>3.9999265219805569E-3</v>
      </c>
      <c r="R103" s="7">
        <f t="shared" si="32"/>
        <v>2.1899792517985683E-2</v>
      </c>
      <c r="S103" s="7">
        <f t="shared" si="33"/>
        <v>8.2008966359516933E-3</v>
      </c>
      <c r="T103" s="7">
        <f t="shared" si="34"/>
        <v>2.2882325206884102E-3</v>
      </c>
      <c r="U103" s="7" t="str">
        <f t="shared" si="35"/>
        <v>Drop</v>
      </c>
      <c r="V103" s="7" t="str">
        <f t="shared" si="39"/>
        <v>Drop</v>
      </c>
      <c r="W103" s="7" t="str">
        <f t="shared" si="40"/>
        <v>Drop</v>
      </c>
      <c r="X103" s="7" t="str">
        <f t="shared" si="41"/>
        <v>Drop</v>
      </c>
      <c r="Y103" s="10">
        <f>L96/L103-1</f>
        <v>6.0606025721516632E-2</v>
      </c>
      <c r="Z103" s="10">
        <f>M96/M103-1</f>
        <v>-0.48453622542474029</v>
      </c>
      <c r="AA103" s="10">
        <f>N96/N103-1</f>
        <v>-8.6538033113281121E-2</v>
      </c>
      <c r="AB103" s="10">
        <f>O96/O103-1</f>
        <v>-3.0612879042323127E-2</v>
      </c>
      <c r="AC103" s="14" t="str">
        <f t="shared" si="28"/>
        <v>Thursday</v>
      </c>
      <c r="AD103" s="14" t="str">
        <f t="shared" si="29"/>
        <v>April</v>
      </c>
      <c r="AE103" s="12" t="str">
        <f>IF(I103&gt;0.2,"High",IF(I103&lt;-0.2,"Low","Moderate"))</f>
        <v>High</v>
      </c>
    </row>
    <row r="104" spans="2:31" x14ac:dyDescent="0.25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7">
        <f t="shared" si="23"/>
        <v>5.5172357300906243E-2</v>
      </c>
      <c r="I104" s="10">
        <f t="shared" si="36"/>
        <v>-0.27312591355188975</v>
      </c>
      <c r="J104" s="10">
        <f t="shared" si="38"/>
        <v>-8.6538477715919493E-2</v>
      </c>
      <c r="K104" s="10">
        <f t="shared" si="37"/>
        <v>-0.20426414390111858</v>
      </c>
      <c r="L104" s="7">
        <f t="shared" si="24"/>
        <v>0.24499995710437156</v>
      </c>
      <c r="M104" s="7">
        <f t="shared" si="25"/>
        <v>0.38000003956705725</v>
      </c>
      <c r="N104" s="7">
        <f t="shared" si="26"/>
        <v>0.72999963556661585</v>
      </c>
      <c r="O104" s="7">
        <f t="shared" si="27"/>
        <v>0.8118003731343284</v>
      </c>
      <c r="P104" s="7">
        <f t="shared" si="30"/>
        <v>-2.5000153891096277E-3</v>
      </c>
      <c r="Q104" s="7">
        <f t="shared" si="31"/>
        <v>-7.9999345824670054E-3</v>
      </c>
      <c r="R104" s="7">
        <f t="shared" si="32"/>
        <v>-2.9200158501745399E-2</v>
      </c>
      <c r="S104" s="7">
        <f t="shared" si="33"/>
        <v>8.2000840687588283E-3</v>
      </c>
      <c r="T104" s="7">
        <f t="shared" si="34"/>
        <v>-3.41487978100255E-3</v>
      </c>
      <c r="U104" s="7" t="str">
        <f t="shared" si="35"/>
        <v>Drop</v>
      </c>
      <c r="V104" s="7" t="str">
        <f t="shared" si="39"/>
        <v>Drop</v>
      </c>
      <c r="W104" s="7" t="str">
        <f t="shared" si="40"/>
        <v>Drop</v>
      </c>
      <c r="X104" s="7" t="str">
        <f t="shared" si="41"/>
        <v>Drop</v>
      </c>
      <c r="Y104" s="10">
        <f>L97/L104-1</f>
        <v>7.142859185751349E-2</v>
      </c>
      <c r="Z104" s="10">
        <f>M97/M104-1</f>
        <v>7.3684159095327439E-2</v>
      </c>
      <c r="AA104" s="10">
        <f>N97/N104-1</f>
        <v>5.0000577417636638E-2</v>
      </c>
      <c r="AB104" s="10">
        <f>O97/O104-1</f>
        <v>4.0403385738443376E-2</v>
      </c>
      <c r="AC104" s="14" t="str">
        <f t="shared" si="28"/>
        <v>Friday</v>
      </c>
      <c r="AD104" s="14" t="str">
        <f t="shared" si="29"/>
        <v>April</v>
      </c>
      <c r="AE104" s="12" t="str">
        <f>IF(I104&gt;0.2,"High",IF(I104&lt;-0.2,"Low","Moderate"))</f>
        <v>Low</v>
      </c>
    </row>
    <row r="105" spans="2:31" x14ac:dyDescent="0.25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7">
        <f t="shared" si="23"/>
        <v>3.7101778988150598E-2</v>
      </c>
      <c r="I105" s="10">
        <f t="shared" si="36"/>
        <v>-0.13870878771620221</v>
      </c>
      <c r="J105" s="10">
        <f t="shared" si="38"/>
        <v>-7.6923076923076872E-2</v>
      </c>
      <c r="K105" s="10">
        <f t="shared" si="37"/>
        <v>-6.6934520025885735E-2</v>
      </c>
      <c r="L105" s="7">
        <f t="shared" si="24"/>
        <v>0.21209999220311987</v>
      </c>
      <c r="M105" s="7">
        <f t="shared" si="25"/>
        <v>0.3399999846831675</v>
      </c>
      <c r="N105" s="7">
        <f t="shared" si="26"/>
        <v>0.67999981980196234</v>
      </c>
      <c r="O105" s="7">
        <f t="shared" si="27"/>
        <v>0.75660008612408491</v>
      </c>
      <c r="P105" s="7">
        <f t="shared" si="30"/>
        <v>-3.2899964901251688E-2</v>
      </c>
      <c r="Q105" s="7">
        <f t="shared" si="31"/>
        <v>-4.0000054883889746E-2</v>
      </c>
      <c r="R105" s="7">
        <f t="shared" si="32"/>
        <v>-4.999981576465351E-2</v>
      </c>
      <c r="S105" s="7">
        <f t="shared" si="33"/>
        <v>-5.5200287010243487E-2</v>
      </c>
      <c r="T105" s="7">
        <f t="shared" si="34"/>
        <v>-1.8070578312755645E-2</v>
      </c>
      <c r="U105" s="7" t="str">
        <f t="shared" si="35"/>
        <v>Raise</v>
      </c>
      <c r="V105" s="7" t="str">
        <f t="shared" si="39"/>
        <v>Drop</v>
      </c>
      <c r="W105" s="7" t="str">
        <f t="shared" si="40"/>
        <v>Drop</v>
      </c>
      <c r="X105" s="7" t="str">
        <f t="shared" si="41"/>
        <v>Drop</v>
      </c>
      <c r="Y105" s="10">
        <f>L98/L105-1</f>
        <v>9.9009436035657483E-3</v>
      </c>
      <c r="Z105" s="10">
        <f>M98/M105-1</f>
        <v>1.0000146500019236E-2</v>
      </c>
      <c r="AA105" s="10">
        <f>N98/N105-1</f>
        <v>-1.9999997248937196E-2</v>
      </c>
      <c r="AB105" s="10">
        <f>O98/O105-1</f>
        <v>7.2164901260658221E-2</v>
      </c>
      <c r="AC105" s="14" t="str">
        <f t="shared" si="28"/>
        <v>Saturday</v>
      </c>
      <c r="AD105" s="14" t="str">
        <f t="shared" si="29"/>
        <v>April</v>
      </c>
      <c r="AE105" s="12" t="str">
        <f>IF(I105&gt;0.2,"High",IF(I105&lt;-0.2,"Low","Moderate"))</f>
        <v>Moderate</v>
      </c>
    </row>
    <row r="106" spans="2:31" x14ac:dyDescent="0.25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7">
        <f t="shared" si="23"/>
        <v>4.1354652231300019E-2</v>
      </c>
      <c r="I106" s="10">
        <f t="shared" si="36"/>
        <v>0.28376620785956508</v>
      </c>
      <c r="J106" s="10">
        <f t="shared" si="38"/>
        <v>8.3333333333333259E-2</v>
      </c>
      <c r="K106" s="10">
        <f t="shared" si="37"/>
        <v>0.18501496110113713</v>
      </c>
      <c r="L106" s="7">
        <f t="shared" si="24"/>
        <v>0.20999999143199985</v>
      </c>
      <c r="M106" s="7">
        <f t="shared" si="25"/>
        <v>0.35359995250879722</v>
      </c>
      <c r="N106" s="7">
        <f t="shared" si="26"/>
        <v>0.68000003461539127</v>
      </c>
      <c r="O106" s="7">
        <f t="shared" si="27"/>
        <v>0.81900011580883991</v>
      </c>
      <c r="P106" s="7">
        <f t="shared" si="30"/>
        <v>-2.1000007711200197E-3</v>
      </c>
      <c r="Q106" s="7">
        <f t="shared" si="31"/>
        <v>1.3599967825629722E-2</v>
      </c>
      <c r="R106" s="7">
        <f t="shared" si="32"/>
        <v>2.1481342893370226E-7</v>
      </c>
      <c r="S106" s="7">
        <f t="shared" si="33"/>
        <v>6.2400029684754998E-2</v>
      </c>
      <c r="T106" s="7">
        <f t="shared" si="34"/>
        <v>4.2528732431494215E-3</v>
      </c>
      <c r="U106" s="7" t="str">
        <f t="shared" si="35"/>
        <v>Drop</v>
      </c>
      <c r="V106" s="7" t="str">
        <f t="shared" si="39"/>
        <v>Drop</v>
      </c>
      <c r="W106" s="7" t="str">
        <f t="shared" si="40"/>
        <v>Drop</v>
      </c>
      <c r="X106" s="7" t="str">
        <f t="shared" si="41"/>
        <v>Raise</v>
      </c>
      <c r="Y106" s="10">
        <f>L99/L106-1</f>
        <v>-4.0000033320002015E-2</v>
      </c>
      <c r="Z106" s="10">
        <f>M99/M106-1</f>
        <v>-2.884613369918021E-2</v>
      </c>
      <c r="AA106" s="10">
        <f>N99/N106-1</f>
        <v>-4.0000085936835905E-2</v>
      </c>
      <c r="AB106" s="10">
        <f>O99/O106-1</f>
        <v>-5.7143257918496393E-2</v>
      </c>
      <c r="AC106" s="14" t="str">
        <f t="shared" si="28"/>
        <v>Sunday</v>
      </c>
      <c r="AD106" s="14" t="str">
        <f t="shared" si="29"/>
        <v>April</v>
      </c>
      <c r="AE106" s="12" t="str">
        <f>IF(I106&gt;0.2,"High",IF(I106&lt;-0.2,"Low","Moderate"))</f>
        <v>High</v>
      </c>
    </row>
    <row r="107" spans="2:31" x14ac:dyDescent="0.25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7">
        <f t="shared" si="23"/>
        <v>6.732811730091684E-2</v>
      </c>
      <c r="I107" s="10">
        <f t="shared" si="36"/>
        <v>0.12600537470079898</v>
      </c>
      <c r="J107" s="10">
        <f t="shared" si="38"/>
        <v>-2.0202029128424948E-2</v>
      </c>
      <c r="K107" s="10">
        <f t="shared" si="37"/>
        <v>0.14922199083466747</v>
      </c>
      <c r="L107" s="7">
        <f t="shared" si="24"/>
        <v>0.25999999050594758</v>
      </c>
      <c r="M107" s="7">
        <f t="shared" si="25"/>
        <v>0.41199989848666624</v>
      </c>
      <c r="N107" s="7">
        <f t="shared" si="26"/>
        <v>0.76650004209929223</v>
      </c>
      <c r="O107" s="7">
        <f t="shared" si="27"/>
        <v>0.81999998843704058</v>
      </c>
      <c r="P107" s="7">
        <f t="shared" si="30"/>
        <v>4.9999999073947726E-2</v>
      </c>
      <c r="Q107" s="7">
        <f t="shared" si="31"/>
        <v>5.8399945977869017E-2</v>
      </c>
      <c r="R107" s="7">
        <f t="shared" si="32"/>
        <v>8.6500007483900965E-2</v>
      </c>
      <c r="S107" s="7">
        <f t="shared" si="33"/>
        <v>9.9987262820067091E-4</v>
      </c>
      <c r="T107" s="7">
        <f t="shared" si="34"/>
        <v>2.597346506961682E-2</v>
      </c>
      <c r="U107" s="7" t="str">
        <f t="shared" si="35"/>
        <v>Raise</v>
      </c>
      <c r="V107" s="7" t="str">
        <f t="shared" si="39"/>
        <v>Raise</v>
      </c>
      <c r="W107" s="7" t="str">
        <f t="shared" si="40"/>
        <v>Raise</v>
      </c>
      <c r="X107" s="7" t="str">
        <f t="shared" si="41"/>
        <v>Drop</v>
      </c>
      <c r="Y107" s="10">
        <f>L100/L107-1</f>
        <v>-9.6153488981320923E-3</v>
      </c>
      <c r="Z107" s="10">
        <f>M100/M107-1</f>
        <v>-4.8543830171374869E-2</v>
      </c>
      <c r="AA107" s="10">
        <f>N100/N107-1</f>
        <v>-8.5714564848488384E-2</v>
      </c>
      <c r="AB107" s="10">
        <f>O100/O107-1</f>
        <v>1.0000486685754817E-2</v>
      </c>
      <c r="AC107" s="14" t="str">
        <f t="shared" si="28"/>
        <v>Monday</v>
      </c>
      <c r="AD107" s="14" t="str">
        <f t="shared" si="29"/>
        <v>April</v>
      </c>
      <c r="AE107" s="12" t="str">
        <f>IF(I107&gt;0.2,"High",IF(I107&lt;-0.2,"Low","Moderate"))</f>
        <v>Moderate</v>
      </c>
    </row>
    <row r="108" spans="2:31" x14ac:dyDescent="0.25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7">
        <f t="shared" si="23"/>
        <v>5.7391572154721807E-2</v>
      </c>
      <c r="I108" s="10">
        <f t="shared" si="36"/>
        <v>-1.9698327529031001E-2</v>
      </c>
      <c r="J108" s="10">
        <f t="shared" si="38"/>
        <v>4.0000018418461902E-2</v>
      </c>
      <c r="K108" s="10">
        <f t="shared" si="37"/>
        <v>-5.7402254702145883E-2</v>
      </c>
      <c r="L108" s="7">
        <f t="shared" si="24"/>
        <v>0.25999996280887561</v>
      </c>
      <c r="M108" s="7">
        <f t="shared" si="25"/>
        <v>0.3839999468698147</v>
      </c>
      <c r="N108" s="7">
        <f t="shared" si="26"/>
        <v>0.70810012820461654</v>
      </c>
      <c r="O108" s="7">
        <f t="shared" si="27"/>
        <v>0.81179990956675963</v>
      </c>
      <c r="P108" s="7">
        <f t="shared" si="30"/>
        <v>-2.7697071969257081E-8</v>
      </c>
      <c r="Q108" s="7">
        <f t="shared" si="31"/>
        <v>-2.7999951616851537E-2</v>
      </c>
      <c r="R108" s="7">
        <f t="shared" si="32"/>
        <v>-5.8399913894675692E-2</v>
      </c>
      <c r="S108" s="7">
        <f t="shared" si="33"/>
        <v>-8.2000788702809579E-3</v>
      </c>
      <c r="T108" s="7">
        <f t="shared" si="34"/>
        <v>-9.9365451461950333E-3</v>
      </c>
      <c r="U108" s="7" t="str">
        <f t="shared" si="35"/>
        <v>Drop</v>
      </c>
      <c r="V108" s="7" t="str">
        <f t="shared" si="39"/>
        <v>Drop</v>
      </c>
      <c r="W108" s="7" t="str">
        <f t="shared" si="40"/>
        <v>Drop</v>
      </c>
      <c r="X108" s="7" t="str">
        <f t="shared" si="41"/>
        <v>Drop</v>
      </c>
      <c r="Y108" s="10">
        <f>L101/L108-1</f>
        <v>-9.6152518030205858E-3</v>
      </c>
      <c r="Z108" s="10">
        <f>M101/M108-1</f>
        <v>3.1250077488814698E-2</v>
      </c>
      <c r="AA108" s="10">
        <f>N101/N108-1</f>
        <v>-2.0619078069298635E-2</v>
      </c>
      <c r="AB108" s="10">
        <f>O101/O108-1</f>
        <v>6.0605868345251501E-2</v>
      </c>
      <c r="AC108" s="14" t="str">
        <f t="shared" si="28"/>
        <v>Tuesday</v>
      </c>
      <c r="AD108" s="14" t="str">
        <f t="shared" si="29"/>
        <v>April</v>
      </c>
      <c r="AE108" s="12" t="str">
        <f>IF(I108&gt;0.2,"High",IF(I108&lt;-0.2,"Low","Moderate"))</f>
        <v>Moderate</v>
      </c>
    </row>
    <row r="109" spans="2:31" x14ac:dyDescent="0.25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7">
        <f t="shared" si="23"/>
        <v>6.0912498946295274E-2</v>
      </c>
      <c r="I109" s="10">
        <f t="shared" si="36"/>
        <v>0.10380374707337348</v>
      </c>
      <c r="J109" s="10">
        <f t="shared" si="38"/>
        <v>2.0201982617158221E-2</v>
      </c>
      <c r="K109" s="10">
        <f t="shared" si="37"/>
        <v>8.1946286990884687E-2</v>
      </c>
      <c r="L109" s="7">
        <f t="shared" si="24"/>
        <v>0.24249998164992312</v>
      </c>
      <c r="M109" s="7">
        <f t="shared" si="25"/>
        <v>0.41199999473597038</v>
      </c>
      <c r="N109" s="7">
        <f t="shared" si="26"/>
        <v>0.70810006219549648</v>
      </c>
      <c r="O109" s="7">
        <f t="shared" si="27"/>
        <v>0.86099942968903553</v>
      </c>
      <c r="P109" s="7">
        <f t="shared" si="30"/>
        <v>-1.7499981158952488E-2</v>
      </c>
      <c r="Q109" s="7">
        <f t="shared" si="31"/>
        <v>2.8000047866155675E-2</v>
      </c>
      <c r="R109" s="7">
        <f t="shared" si="32"/>
        <v>-6.6009120058829751E-8</v>
      </c>
      <c r="S109" s="7">
        <f t="shared" si="33"/>
        <v>4.9199520122275908E-2</v>
      </c>
      <c r="T109" s="7">
        <f t="shared" si="34"/>
        <v>3.5209267915734671E-3</v>
      </c>
      <c r="U109" s="7" t="str">
        <f t="shared" si="35"/>
        <v>Drop</v>
      </c>
      <c r="V109" s="7" t="str">
        <f t="shared" si="39"/>
        <v>Drop</v>
      </c>
      <c r="W109" s="7" t="str">
        <f t="shared" si="40"/>
        <v>Drop</v>
      </c>
      <c r="X109" s="7" t="str">
        <f t="shared" si="41"/>
        <v>Raise</v>
      </c>
      <c r="Y109" s="10">
        <f>L102/L109-1</f>
        <v>3.0927769213005663E-2</v>
      </c>
      <c r="Z109" s="10">
        <f>M102/M109-1</f>
        <v>-6.7961037539261193E-2</v>
      </c>
      <c r="AA109" s="10">
        <f>N102/N109-1</f>
        <v>4.1237024135181377E-2</v>
      </c>
      <c r="AB109" s="10">
        <f>O102/O109-1</f>
        <v>-7.6190569932328756E-2</v>
      </c>
      <c r="AC109" s="14" t="str">
        <f t="shared" si="28"/>
        <v>Wednesday</v>
      </c>
      <c r="AD109" s="14" t="str">
        <f t="shared" si="29"/>
        <v>April</v>
      </c>
      <c r="AE109" s="12" t="str">
        <f>IF(I109&gt;0.2,"High",IF(I109&lt;-0.2,"Low","Moderate"))</f>
        <v>Moderate</v>
      </c>
    </row>
    <row r="110" spans="2:31" x14ac:dyDescent="0.25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7">
        <f t="shared" si="23"/>
        <v>9.1715082005789803E-2</v>
      </c>
      <c r="I110" s="10">
        <f t="shared" si="36"/>
        <v>0.7302283946685022</v>
      </c>
      <c r="J110" s="10">
        <f t="shared" si="38"/>
        <v>0.10526315789473695</v>
      </c>
      <c r="K110" s="10">
        <f t="shared" si="37"/>
        <v>0.56544473803340667</v>
      </c>
      <c r="L110" s="7">
        <f t="shared" si="24"/>
        <v>0.23749997094706898</v>
      </c>
      <c r="M110" s="7">
        <f t="shared" si="25"/>
        <v>0.67199992761866711</v>
      </c>
      <c r="N110" s="7">
        <f t="shared" si="26"/>
        <v>0.73000015661961026</v>
      </c>
      <c r="O110" s="7">
        <f t="shared" si="27"/>
        <v>0.78719987834787986</v>
      </c>
      <c r="P110" s="7">
        <f t="shared" si="30"/>
        <v>-5.0000107028541352E-3</v>
      </c>
      <c r="Q110" s="7">
        <f t="shared" si="31"/>
        <v>0.25999993288269674</v>
      </c>
      <c r="R110" s="7">
        <f t="shared" si="32"/>
        <v>2.1900094424113781E-2</v>
      </c>
      <c r="S110" s="7">
        <f t="shared" si="33"/>
        <v>-7.3799551341155678E-2</v>
      </c>
      <c r="T110" s="7">
        <f t="shared" si="34"/>
        <v>3.0802583059494529E-2</v>
      </c>
      <c r="U110" s="7" t="str">
        <f t="shared" si="35"/>
        <v>Drop</v>
      </c>
      <c r="V110" s="7" t="str">
        <f t="shared" si="39"/>
        <v>Raise</v>
      </c>
      <c r="W110" s="7" t="str">
        <f t="shared" si="40"/>
        <v>Drop</v>
      </c>
      <c r="X110" s="7" t="str">
        <f t="shared" si="41"/>
        <v>Drop</v>
      </c>
      <c r="Y110" s="10">
        <f>L103/L110-1</f>
        <v>4.2105274819763672E-2</v>
      </c>
      <c r="Z110" s="10">
        <f>M103/M110-1</f>
        <v>-0.42261902389712969</v>
      </c>
      <c r="AA110" s="10">
        <f>N103/N110-1</f>
        <v>3.99994947726654E-2</v>
      </c>
      <c r="AB110" s="10">
        <f>O103/O110-1</f>
        <v>2.0833858297983676E-2</v>
      </c>
      <c r="AC110" s="14" t="str">
        <f t="shared" si="28"/>
        <v>Thursday</v>
      </c>
      <c r="AD110" s="14" t="str">
        <f t="shared" si="29"/>
        <v>April</v>
      </c>
      <c r="AE110" s="12" t="str">
        <f>IF(I110&gt;0.2,"High",IF(I110&lt;-0.2,"Low","Moderate"))</f>
        <v>High</v>
      </c>
    </row>
    <row r="111" spans="2:31" x14ac:dyDescent="0.25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7">
        <f t="shared" si="23"/>
        <v>6.409119088762856E-2</v>
      </c>
      <c r="I111" s="10">
        <f t="shared" si="36"/>
        <v>0.2472495952251057</v>
      </c>
      <c r="J111" s="10">
        <f t="shared" si="38"/>
        <v>7.3684220220243013E-2</v>
      </c>
      <c r="K111" s="10">
        <f t="shared" si="37"/>
        <v>0.16165402428030418</v>
      </c>
      <c r="L111" s="7">
        <f t="shared" si="24"/>
        <v>0.24999996614253353</v>
      </c>
      <c r="M111" s="7">
        <f t="shared" si="25"/>
        <v>0.41199991838092309</v>
      </c>
      <c r="N111" s="7">
        <f t="shared" si="26"/>
        <v>0.76649998707060718</v>
      </c>
      <c r="O111" s="7">
        <f t="shared" si="27"/>
        <v>0.81180011710458899</v>
      </c>
      <c r="P111" s="7">
        <f t="shared" si="30"/>
        <v>1.2499995195464547E-2</v>
      </c>
      <c r="Q111" s="7">
        <f t="shared" si="31"/>
        <v>-0.26000000923774402</v>
      </c>
      <c r="R111" s="7">
        <f t="shared" si="32"/>
        <v>3.6499830450996917E-2</v>
      </c>
      <c r="S111" s="7">
        <f t="shared" si="33"/>
        <v>2.4600238756709136E-2</v>
      </c>
      <c r="T111" s="7">
        <f t="shared" si="34"/>
        <v>-2.7623891118161242E-2</v>
      </c>
      <c r="U111" s="7" t="str">
        <f t="shared" si="35"/>
        <v>Drop</v>
      </c>
      <c r="V111" s="7" t="str">
        <f t="shared" si="39"/>
        <v>Drop</v>
      </c>
      <c r="W111" s="7" t="str">
        <f t="shared" si="40"/>
        <v>Drop</v>
      </c>
      <c r="X111" s="7" t="str">
        <f t="shared" si="41"/>
        <v>Drop</v>
      </c>
      <c r="Y111" s="10">
        <f>L104/L111-1</f>
        <v>-2.0000038861250458E-2</v>
      </c>
      <c r="Z111" s="10">
        <f>M104/M111-1</f>
        <v>-7.7669624158225425E-2</v>
      </c>
      <c r="AA111" s="10">
        <f>N104/N111-1</f>
        <v>-4.7619507005456807E-2</v>
      </c>
      <c r="AB111" s="10">
        <f>O104/O111-1</f>
        <v>3.1538519640328389E-7</v>
      </c>
      <c r="AC111" s="14" t="str">
        <f t="shared" si="28"/>
        <v>Friday</v>
      </c>
      <c r="AD111" s="14" t="str">
        <f t="shared" si="29"/>
        <v>April</v>
      </c>
      <c r="AE111" s="12" t="str">
        <f>IF(I111&gt;0.2,"High",IF(I111&lt;-0.2,"Low","Moderate"))</f>
        <v>High</v>
      </c>
    </row>
    <row r="112" spans="2:31" x14ac:dyDescent="0.25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7">
        <f t="shared" si="23"/>
        <v>3.5929823399204329E-2</v>
      </c>
      <c r="I112" s="10">
        <f t="shared" si="36"/>
        <v>-1.3246855591761975E-3</v>
      </c>
      <c r="J112" s="10">
        <f t="shared" si="38"/>
        <v>3.1250011602500294E-2</v>
      </c>
      <c r="K112" s="10">
        <f t="shared" si="37"/>
        <v>-3.1587584771085031E-2</v>
      </c>
      <c r="L112" s="7">
        <f t="shared" si="24"/>
        <v>0.21629998866133376</v>
      </c>
      <c r="M112" s="7">
        <f t="shared" si="25"/>
        <v>0.34339992401604735</v>
      </c>
      <c r="N112" s="7">
        <f t="shared" si="26"/>
        <v>0.64599989518172185</v>
      </c>
      <c r="O112" s="7">
        <f t="shared" si="27"/>
        <v>0.74880018608018895</v>
      </c>
      <c r="P112" s="7">
        <f t="shared" si="30"/>
        <v>-3.3699977481199767E-2</v>
      </c>
      <c r="Q112" s="7">
        <f t="shared" si="31"/>
        <v>-6.8599994364875738E-2</v>
      </c>
      <c r="R112" s="7">
        <f t="shared" si="32"/>
        <v>-0.12050009188888533</v>
      </c>
      <c r="S112" s="7">
        <f t="shared" si="33"/>
        <v>-6.2999931024400047E-2</v>
      </c>
      <c r="T112" s="7">
        <f t="shared" si="34"/>
        <v>-2.8161367488424231E-2</v>
      </c>
      <c r="U112" s="7" t="str">
        <f t="shared" si="35"/>
        <v>Raise</v>
      </c>
      <c r="V112" s="7" t="str">
        <f t="shared" si="39"/>
        <v>Drop</v>
      </c>
      <c r="W112" s="7" t="str">
        <f t="shared" si="40"/>
        <v>Drop</v>
      </c>
      <c r="X112" s="7" t="str">
        <f t="shared" si="41"/>
        <v>Drop</v>
      </c>
      <c r="Y112" s="10">
        <f>L105/L112-1</f>
        <v>-1.941746037162273E-2</v>
      </c>
      <c r="Z112" s="10">
        <f>M105/M112-1</f>
        <v>-9.9008156237126999E-3</v>
      </c>
      <c r="AA112" s="10">
        <f>N105/N112-1</f>
        <v>5.2631470800279523E-2</v>
      </c>
      <c r="AB112" s="10">
        <f>O105/O112-1</f>
        <v>1.0416530589724804E-2</v>
      </c>
      <c r="AC112" s="14" t="str">
        <f t="shared" si="28"/>
        <v>Saturday</v>
      </c>
      <c r="AD112" s="14" t="str">
        <f t="shared" si="29"/>
        <v>April</v>
      </c>
      <c r="AE112" s="12" t="str">
        <f>IF(I112&gt;0.2,"High",IF(I112&lt;-0.2,"Low","Moderate"))</f>
        <v>Moderate</v>
      </c>
    </row>
    <row r="113" spans="2:31" x14ac:dyDescent="0.25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7">
        <f t="shared" si="23"/>
        <v>4.1341993011082281E-2</v>
      </c>
      <c r="I113" s="10">
        <f t="shared" si="36"/>
        <v>-3.0611356968823777E-4</v>
      </c>
      <c r="J113" s="10">
        <f t="shared" si="38"/>
        <v>0</v>
      </c>
      <c r="K113" s="10">
        <f t="shared" si="37"/>
        <v>-3.0611356968823777E-4</v>
      </c>
      <c r="L113" s="7">
        <f t="shared" si="24"/>
        <v>0.21629999910035999</v>
      </c>
      <c r="M113" s="7">
        <f t="shared" si="25"/>
        <v>0.35019997447029072</v>
      </c>
      <c r="N113" s="7">
        <f t="shared" si="26"/>
        <v>0.66639991199923765</v>
      </c>
      <c r="O113" s="7">
        <f t="shared" si="27"/>
        <v>0.81899990325093819</v>
      </c>
      <c r="P113" s="7">
        <f t="shared" si="30"/>
        <v>1.043902622677173E-8</v>
      </c>
      <c r="Q113" s="7">
        <f t="shared" si="31"/>
        <v>6.8000504542433671E-3</v>
      </c>
      <c r="R113" s="7">
        <f t="shared" si="32"/>
        <v>2.0400016817515798E-2</v>
      </c>
      <c r="S113" s="7">
        <f t="shared" si="33"/>
        <v>7.0199717170749243E-2</v>
      </c>
      <c r="T113" s="7">
        <f t="shared" si="34"/>
        <v>5.4121696118779525E-3</v>
      </c>
      <c r="U113" s="7" t="str">
        <f t="shared" si="35"/>
        <v>Drop</v>
      </c>
      <c r="V113" s="7" t="str">
        <f t="shared" si="39"/>
        <v>Drop</v>
      </c>
      <c r="W113" s="7" t="str">
        <f t="shared" si="40"/>
        <v>Drop</v>
      </c>
      <c r="X113" s="7" t="str">
        <f t="shared" si="41"/>
        <v>Raise</v>
      </c>
      <c r="Y113" s="10">
        <f>L106/L113-1</f>
        <v>-2.9126249165803419E-2</v>
      </c>
      <c r="Z113" s="10">
        <f>M106/M113-1</f>
        <v>9.708675860554461E-3</v>
      </c>
      <c r="AA113" s="10">
        <f>N106/N113-1</f>
        <v>2.0408349958139116E-2</v>
      </c>
      <c r="AB113" s="10">
        <f>O106/O113-1</f>
        <v>2.5953348825602518E-7</v>
      </c>
      <c r="AC113" s="14" t="str">
        <f t="shared" si="28"/>
        <v>Sunday</v>
      </c>
      <c r="AD113" s="14" t="str">
        <f t="shared" si="29"/>
        <v>April</v>
      </c>
      <c r="AE113" s="12" t="str">
        <f>IF(I113&gt;0.2,"High",IF(I113&lt;-0.2,"Low","Moderate"))</f>
        <v>Moderate</v>
      </c>
    </row>
    <row r="114" spans="2:31" x14ac:dyDescent="0.25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7">
        <f t="shared" si="23"/>
        <v>7.0014762589378707E-2</v>
      </c>
      <c r="I114" s="10">
        <f t="shared" si="36"/>
        <v>2.9183076903552152E-2</v>
      </c>
      <c r="J114" s="10">
        <f t="shared" si="38"/>
        <v>-1.030930673479602E-2</v>
      </c>
      <c r="K114" s="10">
        <f t="shared" si="37"/>
        <v>3.9903763779018941E-2</v>
      </c>
      <c r="L114" s="7">
        <f t="shared" si="24"/>
        <v>0.2574999834521628</v>
      </c>
      <c r="M114" s="7">
        <f t="shared" si="25"/>
        <v>0.41199986737514172</v>
      </c>
      <c r="N114" s="7">
        <f t="shared" si="26"/>
        <v>0.76649989691802989</v>
      </c>
      <c r="O114" s="7">
        <f t="shared" si="27"/>
        <v>0.86100017164404918</v>
      </c>
      <c r="P114" s="7">
        <f t="shared" si="30"/>
        <v>4.1199984351802804E-2</v>
      </c>
      <c r="Q114" s="7">
        <f t="shared" si="31"/>
        <v>6.1799892904850995E-2</v>
      </c>
      <c r="R114" s="7">
        <f t="shared" si="32"/>
        <v>0.10009998491879224</v>
      </c>
      <c r="S114" s="7">
        <f t="shared" si="33"/>
        <v>4.2000268393110995E-2</v>
      </c>
      <c r="T114" s="7">
        <f t="shared" si="34"/>
        <v>2.8672769578296425E-2</v>
      </c>
      <c r="U114" s="7" t="str">
        <f t="shared" si="35"/>
        <v>Raise</v>
      </c>
      <c r="V114" s="7" t="str">
        <f t="shared" si="39"/>
        <v>Raise</v>
      </c>
      <c r="W114" s="7" t="str">
        <f t="shared" si="40"/>
        <v>Raise</v>
      </c>
      <c r="X114" s="7" t="str">
        <f t="shared" si="41"/>
        <v>Raise</v>
      </c>
      <c r="Y114" s="10">
        <f>L107/L114-1</f>
        <v>9.7087658813352906E-3</v>
      </c>
      <c r="Z114" s="10">
        <f>M107/M114-1</f>
        <v>7.5513433284157827E-8</v>
      </c>
      <c r="AA114" s="10">
        <f>N107/N114-1</f>
        <v>1.894080650099994E-7</v>
      </c>
      <c r="AB114" s="10">
        <f>O107/O114-1</f>
        <v>-4.7619250909927469E-2</v>
      </c>
      <c r="AC114" s="14" t="str">
        <f t="shared" si="28"/>
        <v>Monday</v>
      </c>
      <c r="AD114" s="14" t="str">
        <f t="shared" si="29"/>
        <v>April</v>
      </c>
      <c r="AE114" s="12" t="str">
        <f>IF(I114&gt;0.2,"High",IF(I114&lt;-0.2,"Low","Moderate"))</f>
        <v>Moderate</v>
      </c>
    </row>
    <row r="115" spans="2:31" x14ac:dyDescent="0.25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7">
        <f t="shared" si="23"/>
        <v>5.5667765457173127E-2</v>
      </c>
      <c r="I115" s="10">
        <f t="shared" si="36"/>
        <v>-0.11397510352957152</v>
      </c>
      <c r="J115" s="10">
        <f t="shared" si="38"/>
        <v>-8.6538477715919493E-2</v>
      </c>
      <c r="K115" s="10">
        <f t="shared" si="37"/>
        <v>-3.0035885633198478E-2</v>
      </c>
      <c r="L115" s="7">
        <f t="shared" si="24"/>
        <v>0.23749995940667931</v>
      </c>
      <c r="M115" s="7">
        <f t="shared" si="25"/>
        <v>0.38399999673467655</v>
      </c>
      <c r="N115" s="7">
        <f t="shared" si="26"/>
        <v>0.75189972310652164</v>
      </c>
      <c r="O115" s="7">
        <f t="shared" si="27"/>
        <v>0.81180010560042748</v>
      </c>
      <c r="P115" s="7">
        <f t="shared" si="30"/>
        <v>-2.0000024045483483E-2</v>
      </c>
      <c r="Q115" s="7">
        <f t="shared" si="31"/>
        <v>-2.7999870640465163E-2</v>
      </c>
      <c r="R115" s="7">
        <f t="shared" si="32"/>
        <v>-1.4600173811508244E-2</v>
      </c>
      <c r="S115" s="7">
        <f t="shared" si="33"/>
        <v>-4.9200066043621704E-2</v>
      </c>
      <c r="T115" s="7">
        <f t="shared" si="34"/>
        <v>-1.434699713220558E-2</v>
      </c>
      <c r="U115" s="7" t="str">
        <f t="shared" si="35"/>
        <v>Drop</v>
      </c>
      <c r="V115" s="7" t="str">
        <f t="shared" si="39"/>
        <v>Drop</v>
      </c>
      <c r="W115" s="7" t="str">
        <f t="shared" si="40"/>
        <v>Drop</v>
      </c>
      <c r="X115" s="7" t="str">
        <f t="shared" si="41"/>
        <v>Drop</v>
      </c>
      <c r="Y115" s="10">
        <f>L108/L115-1</f>
        <v>9.4736872622654955E-2</v>
      </c>
      <c r="Z115" s="10">
        <f>M108/M115-1</f>
        <v>-1.2985641217877486E-7</v>
      </c>
      <c r="AA115" s="10">
        <f>N108/N115-1</f>
        <v>-5.82519098703006E-2</v>
      </c>
      <c r="AB115" s="10">
        <f>O108/O115-1</f>
        <v>-2.4148021970926692E-7</v>
      </c>
      <c r="AC115" s="14" t="str">
        <f t="shared" si="28"/>
        <v>Tuesday</v>
      </c>
      <c r="AD115" s="14" t="str">
        <f t="shared" si="29"/>
        <v>April</v>
      </c>
      <c r="AE115" s="12" t="str">
        <f>IF(I115&gt;0.2,"High",IF(I115&lt;-0.2,"Low","Moderate"))</f>
        <v>Moderate</v>
      </c>
    </row>
    <row r="116" spans="2:31" x14ac:dyDescent="0.25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7">
        <f t="shared" si="23"/>
        <v>6.8007914413091106E-2</v>
      </c>
      <c r="I116" s="10">
        <f t="shared" si="36"/>
        <v>0.10543108751981545</v>
      </c>
      <c r="J116" s="10">
        <f t="shared" si="38"/>
        <v>-9.9009720434640736E-3</v>
      </c>
      <c r="K116" s="10">
        <f t="shared" si="37"/>
        <v>0.11648537803467307</v>
      </c>
      <c r="L116" s="7">
        <f t="shared" si="24"/>
        <v>0.2624999654653839</v>
      </c>
      <c r="M116" s="7">
        <f t="shared" si="25"/>
        <v>0.40800003367947768</v>
      </c>
      <c r="N116" s="7">
        <f t="shared" si="26"/>
        <v>0.7591996653377342</v>
      </c>
      <c r="O116" s="7">
        <f t="shared" si="27"/>
        <v>0.83639995175108994</v>
      </c>
      <c r="P116" s="7">
        <f t="shared" si="30"/>
        <v>2.5000006058704588E-2</v>
      </c>
      <c r="Q116" s="7">
        <f t="shared" si="31"/>
        <v>2.4000036944801129E-2</v>
      </c>
      <c r="R116" s="7">
        <f t="shared" si="32"/>
        <v>7.2999422312125528E-3</v>
      </c>
      <c r="S116" s="7">
        <f t="shared" si="33"/>
        <v>2.4599846150662463E-2</v>
      </c>
      <c r="T116" s="7">
        <f t="shared" si="34"/>
        <v>1.2340148955917979E-2</v>
      </c>
      <c r="U116" s="7" t="str">
        <f t="shared" si="35"/>
        <v>Raise</v>
      </c>
      <c r="V116" s="7" t="str">
        <f t="shared" si="39"/>
        <v>Drop</v>
      </c>
      <c r="W116" s="7" t="str">
        <f t="shared" si="40"/>
        <v>Drop</v>
      </c>
      <c r="X116" s="7" t="str">
        <f t="shared" si="41"/>
        <v>Drop</v>
      </c>
      <c r="Y116" s="10">
        <f>L109/L116-1</f>
        <v>-7.6190424558734593E-2</v>
      </c>
      <c r="Z116" s="10">
        <f>M109/M116-1</f>
        <v>9.8038253095711347E-3</v>
      </c>
      <c r="AA116" s="10">
        <f>N109/N116-1</f>
        <v>-6.730719924580808E-2</v>
      </c>
      <c r="AB116" s="10">
        <f>O109/O116-1</f>
        <v>2.9411142225013398E-2</v>
      </c>
      <c r="AC116" s="14" t="str">
        <f t="shared" si="28"/>
        <v>Wednesday</v>
      </c>
      <c r="AD116" s="14" t="str">
        <f t="shared" si="29"/>
        <v>April</v>
      </c>
      <c r="AE116" s="12" t="str">
        <f>IF(I116&gt;0.2,"High",IF(I116&lt;-0.2,"Low","Moderate"))</f>
        <v>Moderate</v>
      </c>
    </row>
    <row r="117" spans="2:31" x14ac:dyDescent="0.25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7">
        <f t="shared" si="23"/>
        <v>5.6230073252415767E-2</v>
      </c>
      <c r="I117" s="10">
        <f t="shared" si="36"/>
        <v>-0.38690483590402214</v>
      </c>
      <c r="J117" s="10">
        <f t="shared" si="38"/>
        <v>0</v>
      </c>
      <c r="K117" s="10">
        <f t="shared" si="37"/>
        <v>-0.38690483590402214</v>
      </c>
      <c r="L117" s="7">
        <f t="shared" si="24"/>
        <v>0.24999996710988942</v>
      </c>
      <c r="M117" s="7">
        <f t="shared" si="25"/>
        <v>0.38399989755825542</v>
      </c>
      <c r="N117" s="7">
        <f t="shared" si="26"/>
        <v>0.69350013498654928</v>
      </c>
      <c r="O117" s="7">
        <f t="shared" si="27"/>
        <v>0.84459992648928361</v>
      </c>
      <c r="P117" s="7">
        <f t="shared" si="30"/>
        <v>-1.2499998355494479E-2</v>
      </c>
      <c r="Q117" s="7">
        <f t="shared" si="31"/>
        <v>-2.400013612122226E-2</v>
      </c>
      <c r="R117" s="7">
        <f t="shared" si="32"/>
        <v>-6.569953035118492E-2</v>
      </c>
      <c r="S117" s="7">
        <f t="shared" si="33"/>
        <v>8.1999747381936716E-3</v>
      </c>
      <c r="T117" s="7">
        <f t="shared" si="34"/>
        <v>-1.1777841160675338E-2</v>
      </c>
      <c r="U117" s="7" t="str">
        <f t="shared" si="35"/>
        <v>Drop</v>
      </c>
      <c r="V117" s="7" t="str">
        <f t="shared" si="39"/>
        <v>Drop</v>
      </c>
      <c r="W117" s="7" t="str">
        <f t="shared" si="40"/>
        <v>Drop</v>
      </c>
      <c r="X117" s="7" t="str">
        <f t="shared" si="41"/>
        <v>Drop</v>
      </c>
      <c r="Y117" s="10">
        <f>L110/L117-1</f>
        <v>-4.9999991229302765E-2</v>
      </c>
      <c r="Z117" s="10">
        <f>M110/M117-1</f>
        <v>0.7500002783639288</v>
      </c>
      <c r="AA117" s="10">
        <f>N110/N117-1</f>
        <v>5.2631599896904024E-2</v>
      </c>
      <c r="AB117" s="10">
        <f>O110/O117-1</f>
        <v>-6.7961227962683335E-2</v>
      </c>
      <c r="AC117" s="14" t="str">
        <f t="shared" si="28"/>
        <v>Thursday</v>
      </c>
      <c r="AD117" s="14" t="str">
        <f t="shared" si="29"/>
        <v>April</v>
      </c>
      <c r="AE117" s="12" t="str">
        <f>IF(I117&gt;0.2,"High",IF(I117&lt;-0.2,"Low","Moderate"))</f>
        <v>Low</v>
      </c>
    </row>
    <row r="118" spans="2:31" x14ac:dyDescent="0.25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7">
        <f t="shared" si="23"/>
        <v>5.9047015245385151E-2</v>
      </c>
      <c r="I118" s="10">
        <f t="shared" si="36"/>
        <v>-7.8703103693101739E-2</v>
      </c>
      <c r="J118" s="10">
        <f t="shared" si="38"/>
        <v>0</v>
      </c>
      <c r="K118" s="10">
        <f t="shared" si="37"/>
        <v>-7.8703103693101739E-2</v>
      </c>
      <c r="L118" s="7">
        <f t="shared" si="24"/>
        <v>0.25999997201116104</v>
      </c>
      <c r="M118" s="7">
        <f t="shared" si="25"/>
        <v>0.37999992360365714</v>
      </c>
      <c r="N118" s="7">
        <f t="shared" si="26"/>
        <v>0.70079996856417792</v>
      </c>
      <c r="O118" s="7">
        <f t="shared" si="27"/>
        <v>0.85279975172142208</v>
      </c>
      <c r="P118" s="7">
        <f t="shared" si="30"/>
        <v>1.000000490127162E-2</v>
      </c>
      <c r="Q118" s="7">
        <f t="shared" si="31"/>
        <v>-3.9999739545982793E-3</v>
      </c>
      <c r="R118" s="7">
        <f t="shared" si="32"/>
        <v>7.2998335776286449E-3</v>
      </c>
      <c r="S118" s="7">
        <f t="shared" si="33"/>
        <v>8.199825232138469E-3</v>
      </c>
      <c r="T118" s="7">
        <f t="shared" si="34"/>
        <v>2.8169419929693837E-3</v>
      </c>
      <c r="U118" s="7" t="str">
        <f t="shared" si="35"/>
        <v>Drop</v>
      </c>
      <c r="V118" s="7" t="str">
        <f t="shared" si="39"/>
        <v>Drop</v>
      </c>
      <c r="W118" s="7" t="str">
        <f t="shared" si="40"/>
        <v>Drop</v>
      </c>
      <c r="X118" s="7" t="str">
        <f t="shared" si="41"/>
        <v>Drop</v>
      </c>
      <c r="Y118" s="10">
        <f>L111/L118-1</f>
        <v>-3.8461565173546375E-2</v>
      </c>
      <c r="Z118" s="10">
        <f>M111/M118-1</f>
        <v>8.4210529501690612E-2</v>
      </c>
      <c r="AA118" s="10">
        <f>N111/N118-1</f>
        <v>9.3750030612925972E-2</v>
      </c>
      <c r="AB118" s="10">
        <f>O111/O118-1</f>
        <v>-4.8076508622420633E-2</v>
      </c>
      <c r="AC118" s="14" t="str">
        <f t="shared" si="28"/>
        <v>Friday</v>
      </c>
      <c r="AD118" s="14" t="str">
        <f t="shared" si="29"/>
        <v>April</v>
      </c>
      <c r="AE118" s="12" t="str">
        <f>IF(I118&gt;0.2,"High",IF(I118&lt;-0.2,"Low","Moderate"))</f>
        <v>Moderate</v>
      </c>
    </row>
    <row r="119" spans="2:31" x14ac:dyDescent="0.25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7">
        <f t="shared" si="23"/>
        <v>3.7009020915963468E-2</v>
      </c>
      <c r="I119" s="10">
        <f t="shared" si="36"/>
        <v>9.246269927953743E-2</v>
      </c>
      <c r="J119" s="10">
        <f t="shared" si="38"/>
        <v>6.0606059924187328E-2</v>
      </c>
      <c r="K119" s="10">
        <f t="shared" si="37"/>
        <v>3.0036259982926472E-2</v>
      </c>
      <c r="L119" s="7">
        <f t="shared" si="24"/>
        <v>0.21209998133416308</v>
      </c>
      <c r="M119" s="7">
        <f t="shared" si="25"/>
        <v>0.32980000042011887</v>
      </c>
      <c r="N119" s="7">
        <f t="shared" si="26"/>
        <v>0.71400004913457926</v>
      </c>
      <c r="O119" s="7">
        <f t="shared" si="27"/>
        <v>0.74099976806481949</v>
      </c>
      <c r="P119" s="7">
        <f t="shared" si="30"/>
        <v>-4.7899990676997961E-2</v>
      </c>
      <c r="Q119" s="7">
        <f t="shared" si="31"/>
        <v>-5.0199923183538275E-2</v>
      </c>
      <c r="R119" s="7">
        <f t="shared" si="32"/>
        <v>1.320008057040134E-2</v>
      </c>
      <c r="S119" s="7">
        <f t="shared" si="33"/>
        <v>-0.1117999836566026</v>
      </c>
      <c r="T119" s="7">
        <f t="shared" si="34"/>
        <v>-2.2037994329421683E-2</v>
      </c>
      <c r="U119" s="7" t="str">
        <f t="shared" si="35"/>
        <v>Raise</v>
      </c>
      <c r="V119" s="7" t="str">
        <f t="shared" si="39"/>
        <v>Drop</v>
      </c>
      <c r="W119" s="7" t="str">
        <f t="shared" si="40"/>
        <v>Drop</v>
      </c>
      <c r="X119" s="7" t="str">
        <f t="shared" si="41"/>
        <v>Drop</v>
      </c>
      <c r="Y119" s="10">
        <f>L112/L119-1</f>
        <v>1.9802016486524687E-2</v>
      </c>
      <c r="Z119" s="10">
        <f>M112/M119-1</f>
        <v>4.1236881681637749E-2</v>
      </c>
      <c r="AA119" s="10">
        <f>N112/N119-1</f>
        <v>-9.5238304304430588E-2</v>
      </c>
      <c r="AB119" s="10">
        <f>O112/O119-1</f>
        <v>1.0526883207724769E-2</v>
      </c>
      <c r="AC119" s="14" t="str">
        <f t="shared" si="28"/>
        <v>Saturday</v>
      </c>
      <c r="AD119" s="14" t="str">
        <f t="shared" si="29"/>
        <v>April</v>
      </c>
      <c r="AE119" s="12" t="str">
        <f>IF(I119&gt;0.2,"High",IF(I119&lt;-0.2,"Low","Moderate"))</f>
        <v>Moderate</v>
      </c>
    </row>
    <row r="120" spans="2:31" x14ac:dyDescent="0.25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7">
        <f t="shared" si="23"/>
        <v>3.5567744690048933E-2</v>
      </c>
      <c r="I120" s="10">
        <f t="shared" si="36"/>
        <v>-0.14794268586809256</v>
      </c>
      <c r="J120" s="10">
        <f t="shared" si="38"/>
        <v>-9.6153739053844722E-3</v>
      </c>
      <c r="K120" s="10">
        <f t="shared" si="37"/>
        <v>-0.13967029406360465</v>
      </c>
      <c r="L120" s="7">
        <f t="shared" si="24"/>
        <v>0.19949999181381664</v>
      </c>
      <c r="M120" s="7">
        <f t="shared" si="25"/>
        <v>0.3535999444936509</v>
      </c>
      <c r="N120" s="7">
        <f t="shared" si="26"/>
        <v>0.65960003262136591</v>
      </c>
      <c r="O120" s="7">
        <f t="shared" si="27"/>
        <v>0.76439984289263474</v>
      </c>
      <c r="P120" s="7">
        <f t="shared" si="30"/>
        <v>-1.2599989520346438E-2</v>
      </c>
      <c r="Q120" s="7">
        <f t="shared" si="31"/>
        <v>2.3799944073532031E-2</v>
      </c>
      <c r="R120" s="7">
        <f t="shared" si="32"/>
        <v>-5.4400016513213356E-2</v>
      </c>
      <c r="S120" s="7">
        <f t="shared" si="33"/>
        <v>2.3400074827815254E-2</v>
      </c>
      <c r="T120" s="7">
        <f t="shared" si="34"/>
        <v>-1.4412762259145354E-3</v>
      </c>
      <c r="U120" s="7" t="str">
        <f t="shared" si="35"/>
        <v>Drop</v>
      </c>
      <c r="V120" s="7" t="str">
        <f t="shared" si="39"/>
        <v>Drop</v>
      </c>
      <c r="W120" s="7" t="str">
        <f t="shared" si="40"/>
        <v>Drop</v>
      </c>
      <c r="X120" s="7" t="str">
        <f t="shared" si="41"/>
        <v>Drop</v>
      </c>
      <c r="Y120" s="10">
        <f>L113/L120-1</f>
        <v>8.4210566295270572E-2</v>
      </c>
      <c r="Z120" s="10">
        <f>M113/M120-1</f>
        <v>-9.6153013491810935E-3</v>
      </c>
      <c r="AA120" s="10">
        <f>N113/N120-1</f>
        <v>1.0309094969034316E-2</v>
      </c>
      <c r="AB120" s="10">
        <f>O113/O120-1</f>
        <v>7.1428665071000541E-2</v>
      </c>
      <c r="AC120" s="14" t="str">
        <f t="shared" si="28"/>
        <v>Sunday</v>
      </c>
      <c r="AD120" s="14" t="str">
        <f t="shared" si="29"/>
        <v>April</v>
      </c>
      <c r="AE120" s="12" t="str">
        <f>IF(I120&gt;0.2,"High",IF(I120&lt;-0.2,"Low","Moderate"))</f>
        <v>Moderate</v>
      </c>
    </row>
    <row r="121" spans="2:31" x14ac:dyDescent="0.25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7">
        <f t="shared" si="23"/>
        <v>5.8656887949784291E-2</v>
      </c>
      <c r="I121" s="10">
        <f t="shared" si="36"/>
        <v>-0.17094798772087394</v>
      </c>
      <c r="J121" s="10">
        <f t="shared" si="38"/>
        <v>-1.041664768062156E-2</v>
      </c>
      <c r="K121" s="10">
        <f t="shared" si="37"/>
        <v>-0.16222114050726522</v>
      </c>
      <c r="L121" s="7">
        <f t="shared" si="24"/>
        <v>0.25250000327170047</v>
      </c>
      <c r="M121" s="7">
        <f t="shared" si="25"/>
        <v>0.39599999769649252</v>
      </c>
      <c r="N121" s="7">
        <f t="shared" si="26"/>
        <v>0.71540000416880556</v>
      </c>
      <c r="O121" s="7">
        <f t="shared" si="27"/>
        <v>0.81999934951769449</v>
      </c>
      <c r="P121" s="7">
        <f t="shared" si="30"/>
        <v>5.3000011457883828E-2</v>
      </c>
      <c r="Q121" s="7">
        <f t="shared" si="31"/>
        <v>4.2400053202841625E-2</v>
      </c>
      <c r="R121" s="7">
        <f t="shared" si="32"/>
        <v>5.5799971547439653E-2</v>
      </c>
      <c r="S121" s="7">
        <f t="shared" si="33"/>
        <v>5.5599506625059747E-2</v>
      </c>
      <c r="T121" s="7">
        <f t="shared" si="34"/>
        <v>2.3089143259735358E-2</v>
      </c>
      <c r="U121" s="7" t="str">
        <f t="shared" si="35"/>
        <v>Raise</v>
      </c>
      <c r="V121" s="7" t="str">
        <f t="shared" si="39"/>
        <v>Raise</v>
      </c>
      <c r="W121" s="7" t="str">
        <f t="shared" si="40"/>
        <v>Raise</v>
      </c>
      <c r="X121" s="7" t="str">
        <f t="shared" si="41"/>
        <v>Raise</v>
      </c>
      <c r="Y121" s="10">
        <f>L114/L121-1</f>
        <v>1.980190144822358E-2</v>
      </c>
      <c r="Z121" s="10">
        <f>M114/M121-1</f>
        <v>4.0403711544745979E-2</v>
      </c>
      <c r="AA121" s="10">
        <f>N114/N121-1</f>
        <v>7.1428421095125927E-2</v>
      </c>
      <c r="AB121" s="10">
        <f>O114/O121-1</f>
        <v>5.0001042257497463E-2</v>
      </c>
      <c r="AC121" s="14" t="str">
        <f t="shared" si="28"/>
        <v>Monday</v>
      </c>
      <c r="AD121" s="14" t="str">
        <f t="shared" si="29"/>
        <v>April</v>
      </c>
      <c r="AE121" s="12" t="str">
        <f>IF(I121&gt;0.2,"High",IF(I121&lt;-0.2,"Low","Moderate"))</f>
        <v>Moderate</v>
      </c>
    </row>
    <row r="122" spans="2:31" x14ac:dyDescent="0.25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7">
        <f t="shared" si="23"/>
        <v>5.9170210321743945E-2</v>
      </c>
      <c r="I122" s="10">
        <f t="shared" si="36"/>
        <v>8.5294138133996444E-2</v>
      </c>
      <c r="J122" s="10">
        <f t="shared" si="38"/>
        <v>2.105264127287465E-2</v>
      </c>
      <c r="K122" s="10">
        <f t="shared" si="37"/>
        <v>6.2916929318195036E-2</v>
      </c>
      <c r="L122" s="7">
        <f t="shared" si="24"/>
        <v>0.25249997389135576</v>
      </c>
      <c r="M122" s="7">
        <f t="shared" si="25"/>
        <v>0.40399998571191958</v>
      </c>
      <c r="N122" s="7">
        <f t="shared" si="26"/>
        <v>0.69350009586192907</v>
      </c>
      <c r="O122" s="7">
        <f t="shared" si="27"/>
        <v>0.83639976138696182</v>
      </c>
      <c r="P122" s="7">
        <f t="shared" si="30"/>
        <v>-2.9380344712670592E-8</v>
      </c>
      <c r="Q122" s="7">
        <f t="shared" si="31"/>
        <v>7.9999880154270619E-3</v>
      </c>
      <c r="R122" s="7">
        <f t="shared" si="32"/>
        <v>-2.1899908306876492E-2</v>
      </c>
      <c r="S122" s="7">
        <f t="shared" si="33"/>
        <v>1.6400411869267328E-2</v>
      </c>
      <c r="T122" s="7">
        <f t="shared" si="34"/>
        <v>5.1332237195965413E-4</v>
      </c>
      <c r="U122" s="7" t="str">
        <f t="shared" si="35"/>
        <v>Drop</v>
      </c>
      <c r="V122" s="7" t="str">
        <f t="shared" si="39"/>
        <v>Drop</v>
      </c>
      <c r="W122" s="7" t="str">
        <f t="shared" si="40"/>
        <v>Drop</v>
      </c>
      <c r="X122" s="7" t="str">
        <f t="shared" si="41"/>
        <v>Drop</v>
      </c>
      <c r="Y122" s="10">
        <f>L115/L122-1</f>
        <v>-5.9406004101729359E-2</v>
      </c>
      <c r="Z122" s="10">
        <f>M115/M122-1</f>
        <v>-4.9504924961815355E-2</v>
      </c>
      <c r="AA122" s="10">
        <f>N115/N122-1</f>
        <v>8.4209977176729289E-2</v>
      </c>
      <c r="AB122" s="10">
        <f>O115/O122-1</f>
        <v>-2.9411361554840587E-2</v>
      </c>
      <c r="AC122" s="14" t="str">
        <f t="shared" si="28"/>
        <v>Tuesday</v>
      </c>
      <c r="AD122" s="14" t="str">
        <f t="shared" si="29"/>
        <v>April</v>
      </c>
      <c r="AE122" s="12" t="str">
        <f>IF(I122&gt;0.2,"High",IF(I122&lt;-0.2,"Low","Moderate"))</f>
        <v>Moderate</v>
      </c>
    </row>
    <row r="123" spans="2:31" x14ac:dyDescent="0.25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7">
        <f t="shared" si="23"/>
        <v>6.4052350180393486E-2</v>
      </c>
      <c r="I123" s="10">
        <f t="shared" si="36"/>
        <v>-1.1071457346926161E-2</v>
      </c>
      <c r="J123" s="10">
        <f t="shared" si="38"/>
        <v>5.0000000000000044E-2</v>
      </c>
      <c r="K123" s="10">
        <f t="shared" si="37"/>
        <v>-5.8163292711358228E-2</v>
      </c>
      <c r="L123" s="7">
        <f t="shared" si="24"/>
        <v>0.24249996941219715</v>
      </c>
      <c r="M123" s="7">
        <f t="shared" si="25"/>
        <v>0.41199997757594925</v>
      </c>
      <c r="N123" s="7">
        <f t="shared" si="26"/>
        <v>0.7445998451455228</v>
      </c>
      <c r="O123" s="7">
        <f t="shared" si="27"/>
        <v>0.86100018981394699</v>
      </c>
      <c r="P123" s="7">
        <f t="shared" si="30"/>
        <v>-1.0000004479158608E-2</v>
      </c>
      <c r="Q123" s="7">
        <f t="shared" si="31"/>
        <v>7.9999918640296652E-3</v>
      </c>
      <c r="R123" s="7">
        <f t="shared" si="32"/>
        <v>5.1099749283593732E-2</v>
      </c>
      <c r="S123" s="7">
        <f t="shared" si="33"/>
        <v>2.4600428426985177E-2</v>
      </c>
      <c r="T123" s="7">
        <f t="shared" si="34"/>
        <v>4.882139858649541E-3</v>
      </c>
      <c r="U123" s="7" t="str">
        <f t="shared" si="35"/>
        <v>Drop</v>
      </c>
      <c r="V123" s="7" t="str">
        <f t="shared" si="39"/>
        <v>Drop</v>
      </c>
      <c r="W123" s="7" t="str">
        <f t="shared" si="40"/>
        <v>Raise</v>
      </c>
      <c r="X123" s="7" t="str">
        <f t="shared" si="41"/>
        <v>Drop</v>
      </c>
      <c r="Y123" s="10">
        <f>L116/L123-1</f>
        <v>8.2474220931513242E-2</v>
      </c>
      <c r="Z123" s="10">
        <f>M116/M123-1</f>
        <v>-9.7086022188780374E-3</v>
      </c>
      <c r="AA123" s="10">
        <f>N116/N123-1</f>
        <v>1.960760573265774E-2</v>
      </c>
      <c r="AB123" s="10">
        <f>O116/O123-1</f>
        <v>-2.8571698768350862E-2</v>
      </c>
      <c r="AC123" s="14" t="str">
        <f t="shared" si="28"/>
        <v>Wednesday</v>
      </c>
      <c r="AD123" s="14" t="str">
        <f t="shared" si="29"/>
        <v>May</v>
      </c>
      <c r="AE123" s="12" t="str">
        <f>IF(I123&gt;0.2,"High",IF(I123&lt;-0.2,"Low","Moderate"))</f>
        <v>Moderate</v>
      </c>
    </row>
    <row r="124" spans="2:31" x14ac:dyDescent="0.25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7">
        <f t="shared" si="23"/>
        <v>6.0362609713774752E-2</v>
      </c>
      <c r="I124" s="10">
        <f t="shared" si="36"/>
        <v>1.9271173724444424E-3</v>
      </c>
      <c r="J124" s="10">
        <f t="shared" si="38"/>
        <v>-6.6666675437362821E-2</v>
      </c>
      <c r="K124" s="10">
        <f t="shared" si="37"/>
        <v>7.3493350129709034E-2</v>
      </c>
      <c r="L124" s="7">
        <f t="shared" si="24"/>
        <v>0.25999999154254289</v>
      </c>
      <c r="M124" s="7">
        <f t="shared" si="25"/>
        <v>0.39199989590821704</v>
      </c>
      <c r="N124" s="7">
        <f t="shared" si="26"/>
        <v>0.74459998838261043</v>
      </c>
      <c r="O124" s="7">
        <f t="shared" si="27"/>
        <v>0.79540020233314634</v>
      </c>
      <c r="P124" s="7">
        <f t="shared" si="30"/>
        <v>1.7500022130345738E-2</v>
      </c>
      <c r="Q124" s="7">
        <f t="shared" si="31"/>
        <v>-2.0000081667732206E-2</v>
      </c>
      <c r="R124" s="7">
        <f t="shared" si="32"/>
        <v>1.4323708763530618E-7</v>
      </c>
      <c r="S124" s="7">
        <f t="shared" si="33"/>
        <v>-6.5599987480800648E-2</v>
      </c>
      <c r="T124" s="7">
        <f t="shared" si="34"/>
        <v>-3.6897404666187336E-3</v>
      </c>
      <c r="U124" s="7" t="str">
        <f t="shared" si="35"/>
        <v>Drop</v>
      </c>
      <c r="V124" s="7" t="str">
        <f t="shared" si="39"/>
        <v>Drop</v>
      </c>
      <c r="W124" s="7" t="str">
        <f t="shared" si="40"/>
        <v>Drop</v>
      </c>
      <c r="X124" s="7" t="str">
        <f t="shared" si="41"/>
        <v>Drop</v>
      </c>
      <c r="Y124" s="10">
        <f>L117/L124-1</f>
        <v>-3.8461633684388818E-2</v>
      </c>
      <c r="Z124" s="10">
        <f>M117/M124-1</f>
        <v>-2.0408164475213875E-2</v>
      </c>
      <c r="AA124" s="10">
        <f>N117/N124-1</f>
        <v>-6.8627255161604506E-2</v>
      </c>
      <c r="AB124" s="10">
        <f>O117/O124-1</f>
        <v>6.1855307569472329E-2</v>
      </c>
      <c r="AC124" s="14" t="str">
        <f t="shared" si="28"/>
        <v>Thursday</v>
      </c>
      <c r="AD124" s="14" t="str">
        <f t="shared" si="29"/>
        <v>May</v>
      </c>
      <c r="AE124" s="12" t="str">
        <f>IF(I124&gt;0.2,"High",IF(I124&lt;-0.2,"Low","Moderate"))</f>
        <v>Moderate</v>
      </c>
    </row>
    <row r="125" spans="2:31" x14ac:dyDescent="0.25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7">
        <f t="shared" si="23"/>
        <v>6.0440567699216532E-2</v>
      </c>
      <c r="I125" s="10">
        <f t="shared" si="36"/>
        <v>-3.6611108180407914E-2</v>
      </c>
      <c r="J125" s="10">
        <f t="shared" si="38"/>
        <v>-5.8823555966640351E-2</v>
      </c>
      <c r="K125" s="10">
        <f t="shared" si="37"/>
        <v>2.3600726438755881E-2</v>
      </c>
      <c r="L125" s="7">
        <f t="shared" si="24"/>
        <v>0.25249999448405425</v>
      </c>
      <c r="M125" s="7">
        <f t="shared" si="25"/>
        <v>0.40799991185884193</v>
      </c>
      <c r="N125" s="7">
        <f t="shared" si="26"/>
        <v>0.72270019885214221</v>
      </c>
      <c r="O125" s="7">
        <f t="shared" si="27"/>
        <v>0.81179975970133389</v>
      </c>
      <c r="P125" s="7">
        <f t="shared" si="30"/>
        <v>-7.4999970584886388E-3</v>
      </c>
      <c r="Q125" s="7">
        <f t="shared" si="31"/>
        <v>1.6000015950624891E-2</v>
      </c>
      <c r="R125" s="7">
        <f t="shared" si="32"/>
        <v>-2.1899789530468228E-2</v>
      </c>
      <c r="S125" s="7">
        <f t="shared" si="33"/>
        <v>1.6399557368187545E-2</v>
      </c>
      <c r="T125" s="7">
        <f t="shared" si="34"/>
        <v>7.7957985441780286E-5</v>
      </c>
      <c r="U125" s="7" t="str">
        <f t="shared" si="35"/>
        <v>Drop</v>
      </c>
      <c r="V125" s="7" t="str">
        <f t="shared" si="39"/>
        <v>Drop</v>
      </c>
      <c r="W125" s="7" t="str">
        <f t="shared" si="40"/>
        <v>Drop</v>
      </c>
      <c r="X125" s="7" t="str">
        <f t="shared" si="41"/>
        <v>Drop</v>
      </c>
      <c r="Y125" s="10">
        <f>L118/L125-1</f>
        <v>2.9702881944341675E-2</v>
      </c>
      <c r="Z125" s="10">
        <f>M118/M125-1</f>
        <v>-6.8627437019819992E-2</v>
      </c>
      <c r="AA125" s="10">
        <f>N118/N125-1</f>
        <v>-3.0303340614473595E-2</v>
      </c>
      <c r="AB125" s="10">
        <f>O118/O125-1</f>
        <v>5.0505055625013062E-2</v>
      </c>
      <c r="AC125" s="14" t="str">
        <f t="shared" si="28"/>
        <v>Friday</v>
      </c>
      <c r="AD125" s="14" t="str">
        <f t="shared" si="29"/>
        <v>May</v>
      </c>
      <c r="AE125" s="12" t="str">
        <f>IF(I125&gt;0.2,"High",IF(I125&lt;-0.2,"Low","Moderate"))</f>
        <v>Moderate</v>
      </c>
    </row>
    <row r="126" spans="2:31" x14ac:dyDescent="0.25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7">
        <f t="shared" si="23"/>
        <v>3.4510592618582192E-2</v>
      </c>
      <c r="I126" s="10">
        <f t="shared" si="36"/>
        <v>-0.14743647070153953</v>
      </c>
      <c r="J126" s="10">
        <f t="shared" si="38"/>
        <v>-8.5714295413028663E-2</v>
      </c>
      <c r="K126" s="10">
        <f t="shared" si="37"/>
        <v>-6.750862993794049E-2</v>
      </c>
      <c r="L126" s="7">
        <f t="shared" si="24"/>
        <v>0.21629998125035968</v>
      </c>
      <c r="M126" s="7">
        <f t="shared" si="25"/>
        <v>0.32639997614058003</v>
      </c>
      <c r="N126" s="7">
        <f t="shared" si="26"/>
        <v>0.65279982224915944</v>
      </c>
      <c r="O126" s="7">
        <f t="shared" si="27"/>
        <v>0.74879992024643049</v>
      </c>
      <c r="P126" s="7">
        <f t="shared" si="30"/>
        <v>-3.6200013233694567E-2</v>
      </c>
      <c r="Q126" s="7">
        <f t="shared" si="31"/>
        <v>-8.1599935718261907E-2</v>
      </c>
      <c r="R126" s="7">
        <f t="shared" si="32"/>
        <v>-6.9900376602982761E-2</v>
      </c>
      <c r="S126" s="7">
        <f t="shared" si="33"/>
        <v>-6.2999839454903395E-2</v>
      </c>
      <c r="T126" s="7">
        <f t="shared" si="34"/>
        <v>-2.592997508063434E-2</v>
      </c>
      <c r="U126" s="7" t="str">
        <f t="shared" si="35"/>
        <v>Raise</v>
      </c>
      <c r="V126" s="7" t="str">
        <f t="shared" si="39"/>
        <v>Drop</v>
      </c>
      <c r="W126" s="7" t="str">
        <f t="shared" si="40"/>
        <v>Drop</v>
      </c>
      <c r="X126" s="7" t="str">
        <f t="shared" si="41"/>
        <v>Drop</v>
      </c>
      <c r="Y126" s="10">
        <f>L119/L126-1</f>
        <v>-1.9417477023889518E-2</v>
      </c>
      <c r="Z126" s="10">
        <f>M119/M126-1</f>
        <v>1.0416741813959129E-2</v>
      </c>
      <c r="AA126" s="10">
        <f>N119/N126-1</f>
        <v>9.3750373084600769E-2</v>
      </c>
      <c r="AB126" s="10">
        <f>O119/O126-1</f>
        <v>-1.0416871010141104E-2</v>
      </c>
      <c r="AC126" s="14" t="str">
        <f t="shared" si="28"/>
        <v>Saturday</v>
      </c>
      <c r="AD126" s="14" t="str">
        <f t="shared" si="29"/>
        <v>May</v>
      </c>
      <c r="AE126" s="12" t="str">
        <f>IF(I126&gt;0.2,"High",IF(I126&lt;-0.2,"Low","Moderate"))</f>
        <v>Moderate</v>
      </c>
    </row>
    <row r="127" spans="2:31" x14ac:dyDescent="0.25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7">
        <f t="shared" si="23"/>
        <v>3.4841870519280171E-2</v>
      </c>
      <c r="I127" s="10">
        <f t="shared" si="36"/>
        <v>-6.796122408523797E-2</v>
      </c>
      <c r="J127" s="10">
        <f t="shared" si="38"/>
        <v>-4.8543699609418511E-2</v>
      </c>
      <c r="K127" s="10">
        <f t="shared" si="37"/>
        <v>-2.040821472079013E-2</v>
      </c>
      <c r="L127" s="7">
        <f t="shared" si="24"/>
        <v>0.2015999970903771</v>
      </c>
      <c r="M127" s="7">
        <f t="shared" si="25"/>
        <v>0.35360001118530648</v>
      </c>
      <c r="N127" s="7">
        <f t="shared" si="26"/>
        <v>0.65959980867346935</v>
      </c>
      <c r="O127" s="7">
        <f t="shared" si="27"/>
        <v>0.74099990089460743</v>
      </c>
      <c r="P127" s="7">
        <f t="shared" si="30"/>
        <v>-1.4699984159982582E-2</v>
      </c>
      <c r="Q127" s="7">
        <f t="shared" si="31"/>
        <v>2.7200035044726456E-2</v>
      </c>
      <c r="R127" s="7">
        <f t="shared" si="32"/>
        <v>6.7999864243099006E-3</v>
      </c>
      <c r="S127" s="7">
        <f t="shared" si="33"/>
        <v>-7.8000193518230621E-3</v>
      </c>
      <c r="T127" s="7">
        <f t="shared" si="34"/>
        <v>3.3127790069797936E-4</v>
      </c>
      <c r="U127" s="7" t="str">
        <f t="shared" si="35"/>
        <v>Drop</v>
      </c>
      <c r="V127" s="7" t="str">
        <f t="shared" si="39"/>
        <v>Drop</v>
      </c>
      <c r="W127" s="7" t="str">
        <f t="shared" si="40"/>
        <v>Drop</v>
      </c>
      <c r="X127" s="7" t="str">
        <f t="shared" si="41"/>
        <v>Drop</v>
      </c>
      <c r="Y127" s="10">
        <f>L120/L127-1</f>
        <v>-1.0416692990422138E-2</v>
      </c>
      <c r="Z127" s="10">
        <f>M120/M127-1</f>
        <v>-1.8860761730188358E-7</v>
      </c>
      <c r="AA127" s="10">
        <f>N120/N127-1</f>
        <v>3.3952086342381449E-7</v>
      </c>
      <c r="AB127" s="10">
        <f>O120/O127-1</f>
        <v>3.1578873316685518E-2</v>
      </c>
      <c r="AC127" s="14" t="str">
        <f t="shared" si="28"/>
        <v>Sunday</v>
      </c>
      <c r="AD127" s="14" t="str">
        <f t="shared" si="29"/>
        <v>May</v>
      </c>
      <c r="AE127" s="12" t="str">
        <f>IF(I127&gt;0.2,"High",IF(I127&lt;-0.2,"Low","Moderate"))</f>
        <v>Moderate</v>
      </c>
    </row>
    <row r="128" spans="2:31" x14ac:dyDescent="0.25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7">
        <f t="shared" si="23"/>
        <v>5.3483391612416623E-2</v>
      </c>
      <c r="I128" s="10">
        <f t="shared" si="36"/>
        <v>-4.0209787320542922E-2</v>
      </c>
      <c r="J128" s="10">
        <f t="shared" si="38"/>
        <v>5.2631578947368363E-2</v>
      </c>
      <c r="K128" s="10">
        <f t="shared" si="37"/>
        <v>-8.8199297954515754E-2</v>
      </c>
      <c r="L128" s="7">
        <f t="shared" si="24"/>
        <v>0.23749998848846129</v>
      </c>
      <c r="M128" s="7">
        <f t="shared" si="25"/>
        <v>0.37999983714201296</v>
      </c>
      <c r="N128" s="7">
        <f t="shared" si="26"/>
        <v>0.73000001530620839</v>
      </c>
      <c r="O128" s="7">
        <f t="shared" si="27"/>
        <v>0.81180003802090028</v>
      </c>
      <c r="P128" s="7">
        <f t="shared" si="30"/>
        <v>3.5899991398084197E-2</v>
      </c>
      <c r="Q128" s="7">
        <f t="shared" si="31"/>
        <v>2.639982595670648E-2</v>
      </c>
      <c r="R128" s="7">
        <f t="shared" si="32"/>
        <v>7.0400206632739049E-2</v>
      </c>
      <c r="S128" s="7">
        <f t="shared" si="33"/>
        <v>7.080013712629285E-2</v>
      </c>
      <c r="T128" s="7">
        <f t="shared" si="34"/>
        <v>1.8641521093136451E-2</v>
      </c>
      <c r="U128" s="7" t="str">
        <f t="shared" si="35"/>
        <v>Raise</v>
      </c>
      <c r="V128" s="7" t="str">
        <f t="shared" si="39"/>
        <v>Drop</v>
      </c>
      <c r="W128" s="7" t="str">
        <f t="shared" si="40"/>
        <v>Raise</v>
      </c>
      <c r="X128" s="7" t="str">
        <f t="shared" si="41"/>
        <v>Raise</v>
      </c>
      <c r="Y128" s="10">
        <f>L121/L128-1</f>
        <v>6.3157960043302985E-2</v>
      </c>
      <c r="Z128" s="10">
        <f>M121/M128-1</f>
        <v>4.2105703715078269E-2</v>
      </c>
      <c r="AA128" s="10">
        <f>N121/N128-1</f>
        <v>-2.0000014837367686E-2</v>
      </c>
      <c r="AB128" s="10">
        <f>O121/O128-1</f>
        <v>1.0100161508717731E-2</v>
      </c>
      <c r="AC128" s="14" t="str">
        <f t="shared" si="28"/>
        <v>Monday</v>
      </c>
      <c r="AD128" s="14" t="str">
        <f t="shared" si="29"/>
        <v>May</v>
      </c>
      <c r="AE128" s="12" t="str">
        <f>IF(I128&gt;0.2,"High",IF(I128&lt;-0.2,"Low","Moderate"))</f>
        <v>Moderate</v>
      </c>
    </row>
    <row r="129" spans="2:31" x14ac:dyDescent="0.25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7">
        <f t="shared" si="23"/>
        <v>5.9077396678636714E-2</v>
      </c>
      <c r="I129" s="10">
        <f t="shared" si="36"/>
        <v>4.9896948901256177E-2</v>
      </c>
      <c r="J129" s="10">
        <f t="shared" si="38"/>
        <v>5.154639126319327E-2</v>
      </c>
      <c r="K129" s="10">
        <f t="shared" si="37"/>
        <v>-1.5685873449249321E-3</v>
      </c>
      <c r="L129" s="7">
        <f t="shared" si="24"/>
        <v>0.26249996219249577</v>
      </c>
      <c r="M129" s="7">
        <f t="shared" si="25"/>
        <v>0.4079999422165822</v>
      </c>
      <c r="N129" s="7">
        <f t="shared" si="26"/>
        <v>0.70809987165139765</v>
      </c>
      <c r="O129" s="7">
        <f t="shared" si="27"/>
        <v>0.77900005238319736</v>
      </c>
      <c r="P129" s="7">
        <f t="shared" si="30"/>
        <v>2.4999973704034478E-2</v>
      </c>
      <c r="Q129" s="7">
        <f t="shared" si="31"/>
        <v>2.8000105074569237E-2</v>
      </c>
      <c r="R129" s="7">
        <f t="shared" si="32"/>
        <v>-2.1900143654810744E-2</v>
      </c>
      <c r="S129" s="7">
        <f t="shared" si="33"/>
        <v>-3.2799985637702922E-2</v>
      </c>
      <c r="T129" s="7">
        <f t="shared" si="34"/>
        <v>5.594005066220091E-3</v>
      </c>
      <c r="U129" s="7" t="str">
        <f t="shared" si="35"/>
        <v>Raise</v>
      </c>
      <c r="V129" s="7" t="str">
        <f t="shared" si="39"/>
        <v>Drop</v>
      </c>
      <c r="W129" s="7" t="str">
        <f t="shared" si="40"/>
        <v>Drop</v>
      </c>
      <c r="X129" s="7" t="str">
        <f t="shared" si="41"/>
        <v>Drop</v>
      </c>
      <c r="Y129" s="10">
        <f>L122/L129-1</f>
        <v>-3.8095199014950176E-2</v>
      </c>
      <c r="Z129" s="10">
        <f>M122/M129-1</f>
        <v>-9.8038163508838982E-3</v>
      </c>
      <c r="AA129" s="10">
        <f>N122/N129-1</f>
        <v>-2.0618243801428293E-2</v>
      </c>
      <c r="AB129" s="10">
        <f>O122/O129-1</f>
        <v>7.3683832020500217E-2</v>
      </c>
      <c r="AC129" s="14" t="str">
        <f t="shared" si="28"/>
        <v>Tuesday</v>
      </c>
      <c r="AD129" s="14" t="str">
        <f t="shared" si="29"/>
        <v>May</v>
      </c>
      <c r="AE129" s="12" t="str">
        <f>IF(I129&gt;0.2,"High",IF(I129&lt;-0.2,"Low","Moderate"))</f>
        <v>Moderate</v>
      </c>
    </row>
    <row r="130" spans="2:31" x14ac:dyDescent="0.25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7">
        <f t="shared" si="23"/>
        <v>5.8538432773951488E-2</v>
      </c>
      <c r="I130" s="10">
        <f t="shared" si="36"/>
        <v>-8.6084544765537951E-2</v>
      </c>
      <c r="J130" s="10">
        <f t="shared" si="38"/>
        <v>0</v>
      </c>
      <c r="K130" s="10">
        <f t="shared" si="37"/>
        <v>-8.6084544765537951E-2</v>
      </c>
      <c r="L130" s="7">
        <f t="shared" si="24"/>
        <v>0.25249996634245347</v>
      </c>
      <c r="M130" s="7">
        <f t="shared" si="25"/>
        <v>0.37999992705558661</v>
      </c>
      <c r="N130" s="7">
        <f t="shared" si="26"/>
        <v>0.71540018656588511</v>
      </c>
      <c r="O130" s="7">
        <f t="shared" si="27"/>
        <v>0.85280002453247739</v>
      </c>
      <c r="P130" s="7">
        <f t="shared" si="30"/>
        <v>-9.9999958500422981E-3</v>
      </c>
      <c r="Q130" s="7">
        <f t="shared" si="31"/>
        <v>-2.8000015160995595E-2</v>
      </c>
      <c r="R130" s="7">
        <f t="shared" si="32"/>
        <v>7.3003149144874602E-3</v>
      </c>
      <c r="S130" s="7">
        <f t="shared" si="33"/>
        <v>7.3799972149280024E-2</v>
      </c>
      <c r="T130" s="7">
        <f t="shared" si="34"/>
        <v>-5.3896390468522598E-4</v>
      </c>
      <c r="U130" s="7" t="str">
        <f t="shared" si="35"/>
        <v>Drop</v>
      </c>
      <c r="V130" s="7" t="str">
        <f t="shared" si="39"/>
        <v>Drop</v>
      </c>
      <c r="W130" s="7" t="str">
        <f t="shared" si="40"/>
        <v>Drop</v>
      </c>
      <c r="X130" s="7" t="str">
        <f t="shared" si="41"/>
        <v>Raise</v>
      </c>
      <c r="Y130" s="10">
        <f>L123/L130-1</f>
        <v>-3.9603953517735602E-2</v>
      </c>
      <c r="Z130" s="10">
        <f>M123/M130-1</f>
        <v>8.4210675429107873E-2</v>
      </c>
      <c r="AA130" s="10">
        <f>N123/N130-1</f>
        <v>4.0815838642430213E-2</v>
      </c>
      <c r="AB130" s="10">
        <f>O123/O130-1</f>
        <v>9.6155781491271686E-3</v>
      </c>
      <c r="AC130" s="14" t="str">
        <f t="shared" si="28"/>
        <v>Wednesday</v>
      </c>
      <c r="AD130" s="14" t="str">
        <f t="shared" si="29"/>
        <v>May</v>
      </c>
      <c r="AE130" s="12" t="str">
        <f>IF(I130&gt;0.2,"High",IF(I130&lt;-0.2,"Low","Moderate"))</f>
        <v>Moderate</v>
      </c>
    </row>
    <row r="131" spans="2:31" x14ac:dyDescent="0.25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7">
        <f t="shared" ref="H131:H194" si="42">Orders/Listing</f>
        <v>5.7471914219337297E-2</v>
      </c>
      <c r="I131" s="10">
        <f t="shared" si="36"/>
        <v>-5.7604244424950046E-2</v>
      </c>
      <c r="J131" s="10">
        <f t="shared" si="38"/>
        <v>-1.0204062934193514E-2</v>
      </c>
      <c r="K131" s="10">
        <f t="shared" si="37"/>
        <v>-4.7888842250930708E-2</v>
      </c>
      <c r="L131" s="7">
        <f t="shared" ref="L131:L194" si="43">Menu/Listing</f>
        <v>0.24249998338540821</v>
      </c>
      <c r="M131" s="7">
        <f t="shared" ref="M131:M194" si="44">Carts/Menu</f>
        <v>0.40399995223610397</v>
      </c>
      <c r="N131" s="7">
        <f t="shared" ref="N131:N194" si="45">Payments/Carts</f>
        <v>0.72999993216456105</v>
      </c>
      <c r="O131" s="7">
        <f t="shared" ref="O131:O194" si="46">Orders/Payments</f>
        <v>0.80359979211290156</v>
      </c>
      <c r="P131" s="7">
        <f t="shared" si="30"/>
        <v>-9.999982957045267E-3</v>
      </c>
      <c r="Q131" s="7">
        <f t="shared" si="31"/>
        <v>2.4000025180517359E-2</v>
      </c>
      <c r="R131" s="7">
        <f t="shared" si="32"/>
        <v>1.4599745598675939E-2</v>
      </c>
      <c r="S131" s="7">
        <f t="shared" si="33"/>
        <v>-4.9200232419575829E-2</v>
      </c>
      <c r="T131" s="7">
        <f t="shared" si="34"/>
        <v>-1.0665185546141903E-3</v>
      </c>
      <c r="U131" s="7" t="str">
        <f t="shared" si="35"/>
        <v>Drop</v>
      </c>
      <c r="V131" s="7" t="str">
        <f t="shared" si="39"/>
        <v>Drop</v>
      </c>
      <c r="W131" s="7" t="str">
        <f t="shared" si="40"/>
        <v>Drop</v>
      </c>
      <c r="X131" s="7" t="str">
        <f t="shared" si="41"/>
        <v>Drop</v>
      </c>
      <c r="Y131" s="10">
        <f>L124/L131-1</f>
        <v>7.2164987035573169E-2</v>
      </c>
      <c r="Z131" s="10">
        <f>M124/M131-1</f>
        <v>-2.970311323421615E-2</v>
      </c>
      <c r="AA131" s="10">
        <f>N124/N131-1</f>
        <v>2.000007886953914E-2</v>
      </c>
      <c r="AB131" s="10">
        <f>O124/O131-1</f>
        <v>-1.0203573794109744E-2</v>
      </c>
      <c r="AC131" s="14" t="str">
        <f t="shared" si="28"/>
        <v>Thursday</v>
      </c>
      <c r="AD131" s="14" t="str">
        <f t="shared" si="29"/>
        <v>May</v>
      </c>
      <c r="AE131" s="12" t="str">
        <f>IF(I131&gt;0.2,"High",IF(I131&lt;-0.2,"Low","Moderate"))</f>
        <v>Moderate</v>
      </c>
    </row>
    <row r="132" spans="2:31" x14ac:dyDescent="0.25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7">
        <f t="shared" si="42"/>
        <v>6.3480794955999814E-2</v>
      </c>
      <c r="I132" s="10">
        <f t="shared" si="36"/>
        <v>6.1241770520528371E-2</v>
      </c>
      <c r="J132" s="10">
        <f t="shared" si="38"/>
        <v>1.0416695645367069E-2</v>
      </c>
      <c r="K132" s="10">
        <f t="shared" si="37"/>
        <v>5.030110358845441E-2</v>
      </c>
      <c r="L132" s="7">
        <f t="shared" si="43"/>
        <v>0.247499978638382</v>
      </c>
      <c r="M132" s="7">
        <f t="shared" si="44"/>
        <v>0.41599987724860416</v>
      </c>
      <c r="N132" s="7">
        <f t="shared" si="45"/>
        <v>0.72999987090444352</v>
      </c>
      <c r="O132" s="7">
        <f t="shared" si="46"/>
        <v>0.84460024897004593</v>
      </c>
      <c r="P132" s="7">
        <f t="shared" si="30"/>
        <v>4.9999952529737879E-3</v>
      </c>
      <c r="Q132" s="7">
        <f t="shared" si="31"/>
        <v>1.199992501250019E-2</v>
      </c>
      <c r="R132" s="7">
        <f t="shared" si="32"/>
        <v>-6.1260117534267522E-8</v>
      </c>
      <c r="S132" s="7">
        <f t="shared" si="33"/>
        <v>4.1000456857144374E-2</v>
      </c>
      <c r="T132" s="7">
        <f t="shared" si="34"/>
        <v>6.0088807366625169E-3</v>
      </c>
      <c r="U132" s="7" t="str">
        <f t="shared" si="35"/>
        <v>Drop</v>
      </c>
      <c r="V132" s="7" t="str">
        <f t="shared" si="39"/>
        <v>Drop</v>
      </c>
      <c r="W132" s="7" t="str">
        <f t="shared" si="40"/>
        <v>Drop</v>
      </c>
      <c r="X132" s="7" t="str">
        <f t="shared" si="41"/>
        <v>Raise</v>
      </c>
      <c r="Y132" s="10">
        <f>L125/L132-1</f>
        <v>2.0202085968571648E-2</v>
      </c>
      <c r="Z132" s="10">
        <f>M125/M132-1</f>
        <v>-1.9230691707587622E-2</v>
      </c>
      <c r="AA132" s="10">
        <f>N125/N132-1</f>
        <v>-9.9995525249302331E-3</v>
      </c>
      <c r="AB132" s="10">
        <f>O125/O132-1</f>
        <v>-3.8835519298876409E-2</v>
      </c>
      <c r="AC132" s="14" t="str">
        <f t="shared" ref="AC132:AC195" si="47">TEXT($B132,"dddd")</f>
        <v>Friday</v>
      </c>
      <c r="AD132" s="14" t="str">
        <f t="shared" ref="AD132:AD195" si="48">TEXT($B132,"mmmm")</f>
        <v>May</v>
      </c>
      <c r="AE132" s="12" t="str">
        <f>IF(I132&gt;0.2,"High",IF(I132&lt;-0.2,"Low","Moderate"))</f>
        <v>Moderate</v>
      </c>
    </row>
    <row r="133" spans="2:31" x14ac:dyDescent="0.25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7">
        <f t="shared" si="42"/>
        <v>3.6658025670518041E-2</v>
      </c>
      <c r="I133" s="10">
        <f t="shared" si="36"/>
        <v>0.12861441428720322</v>
      </c>
      <c r="J133" s="10">
        <f t="shared" si="38"/>
        <v>6.25E-2</v>
      </c>
      <c r="K133" s="10">
        <f t="shared" si="37"/>
        <v>6.2225331093838321E-2</v>
      </c>
      <c r="L133" s="7">
        <f t="shared" si="43"/>
        <v>0.22049998531259976</v>
      </c>
      <c r="M133" s="7">
        <f t="shared" si="44"/>
        <v>0.33659999011504677</v>
      </c>
      <c r="N133" s="7">
        <f t="shared" si="45"/>
        <v>0.6527998022578505</v>
      </c>
      <c r="O133" s="7">
        <f t="shared" si="46"/>
        <v>0.75660009772580161</v>
      </c>
      <c r="P133" s="7">
        <f t="shared" ref="P133:P196" si="49">L133-L132</f>
        <v>-2.6999993325782234E-2</v>
      </c>
      <c r="Q133" s="7">
        <f t="shared" ref="Q133:Q196" si="50">M133-M132</f>
        <v>-7.939988713355739E-2</v>
      </c>
      <c r="R133" s="7">
        <f t="shared" ref="R133:R196" si="51">N133-N132</f>
        <v>-7.7200068646593012E-2</v>
      </c>
      <c r="S133" s="7">
        <f t="shared" ref="S133:S196" si="52">O133-O132</f>
        <v>-8.8000151244244318E-2</v>
      </c>
      <c r="T133" s="7">
        <f t="shared" ref="T133:T196" si="53">H133-H132</f>
        <v>-2.6822769285481773E-2</v>
      </c>
      <c r="U133" s="7" t="str">
        <f t="shared" ref="U133:U196" si="54">IF(ABS($P133)&gt;$L$370,"Raise","Drop")</f>
        <v>Raise</v>
      </c>
      <c r="V133" s="7" t="str">
        <f t="shared" si="39"/>
        <v>Drop</v>
      </c>
      <c r="W133" s="7" t="str">
        <f t="shared" si="40"/>
        <v>Drop</v>
      </c>
      <c r="X133" s="7" t="str">
        <f t="shared" si="41"/>
        <v>Drop</v>
      </c>
      <c r="Y133" s="10">
        <f>L126/L133-1</f>
        <v>-1.9047638739230766E-2</v>
      </c>
      <c r="Z133" s="10">
        <f>M126/M133-1</f>
        <v>-3.0303072709480627E-2</v>
      </c>
      <c r="AA133" s="10">
        <f>N126/N133-1</f>
        <v>3.0623950708630332E-8</v>
      </c>
      <c r="AB133" s="10">
        <f>O126/O133-1</f>
        <v>-1.0309511593795673E-2</v>
      </c>
      <c r="AC133" s="14" t="str">
        <f t="shared" si="47"/>
        <v>Saturday</v>
      </c>
      <c r="AD133" s="14" t="str">
        <f t="shared" si="48"/>
        <v>May</v>
      </c>
      <c r="AE133" s="12" t="str">
        <f>IF(I133&gt;0.2,"High",IF(I133&lt;-0.2,"Low","Moderate"))</f>
        <v>Moderate</v>
      </c>
    </row>
    <row r="134" spans="2:31" x14ac:dyDescent="0.25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7">
        <f t="shared" si="42"/>
        <v>3.6675656098075889E-2</v>
      </c>
      <c r="I134" s="10">
        <f t="shared" si="36"/>
        <v>2.0408256467735919E-2</v>
      </c>
      <c r="J134" s="10">
        <f t="shared" si="38"/>
        <v>-3.0612233532244737E-2</v>
      </c>
      <c r="K134" s="10">
        <f t="shared" si="37"/>
        <v>5.2631662751314368E-2</v>
      </c>
      <c r="L134" s="7">
        <f t="shared" si="43"/>
        <v>0.20999999460666943</v>
      </c>
      <c r="M134" s="7">
        <f t="shared" si="44"/>
        <v>0.35359993657532435</v>
      </c>
      <c r="N134" s="7">
        <f t="shared" si="45"/>
        <v>0.65960003360000707</v>
      </c>
      <c r="O134" s="7">
        <f t="shared" si="46"/>
        <v>0.74879987054353048</v>
      </c>
      <c r="P134" s="7">
        <f t="shared" si="49"/>
        <v>-1.0499990705930329E-2</v>
      </c>
      <c r="Q134" s="7">
        <f t="shared" si="50"/>
        <v>1.6999946460277582E-2</v>
      </c>
      <c r="R134" s="7">
        <f t="shared" si="51"/>
        <v>6.8002313421565708E-3</v>
      </c>
      <c r="S134" s="7">
        <f t="shared" si="52"/>
        <v>-7.8002271822711355E-3</v>
      </c>
      <c r="T134" s="7">
        <f t="shared" si="53"/>
        <v>1.7630427557847883E-5</v>
      </c>
      <c r="U134" s="7" t="str">
        <f t="shared" si="54"/>
        <v>Drop</v>
      </c>
      <c r="V134" s="7" t="str">
        <f t="shared" si="39"/>
        <v>Drop</v>
      </c>
      <c r="W134" s="7" t="str">
        <f t="shared" si="40"/>
        <v>Drop</v>
      </c>
      <c r="X134" s="7" t="str">
        <f t="shared" si="41"/>
        <v>Drop</v>
      </c>
      <c r="Y134" s="10">
        <f>L127/L134-1</f>
        <v>-3.9999989200121377E-2</v>
      </c>
      <c r="Z134" s="10">
        <f>M127/M134-1</f>
        <v>2.110011185774141E-7</v>
      </c>
      <c r="AA134" s="10">
        <f>N127/N134-1</f>
        <v>-3.4100443646600809E-7</v>
      </c>
      <c r="AB134" s="10">
        <f>O127/O134-1</f>
        <v>-1.0416627934592526E-2</v>
      </c>
      <c r="AC134" s="14" t="str">
        <f t="shared" si="47"/>
        <v>Sunday</v>
      </c>
      <c r="AD134" s="14" t="str">
        <f t="shared" si="48"/>
        <v>May</v>
      </c>
      <c r="AE134" s="12" t="str">
        <f>IF(I134&gt;0.2,"High",IF(I134&lt;-0.2,"Low","Moderate"))</f>
        <v>Moderate</v>
      </c>
    </row>
    <row r="135" spans="2:31" x14ac:dyDescent="0.25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7">
        <f t="shared" si="42"/>
        <v>5.8993807079845854E-2</v>
      </c>
      <c r="I135" s="10">
        <f t="shared" si="36"/>
        <v>5.8909167924360961E-2</v>
      </c>
      <c r="J135" s="10">
        <f t="shared" si="38"/>
        <v>-4.0000018418461902E-2</v>
      </c>
      <c r="K135" s="10">
        <f t="shared" si="37"/>
        <v>0.10303040441717126</v>
      </c>
      <c r="L135" s="7">
        <f t="shared" si="43"/>
        <v>0.2600000019185898</v>
      </c>
      <c r="M135" s="7">
        <f t="shared" si="44"/>
        <v>0.37999995572485062</v>
      </c>
      <c r="N135" s="7">
        <f t="shared" si="45"/>
        <v>0.69349990241988968</v>
      </c>
      <c r="O135" s="7">
        <f t="shared" si="46"/>
        <v>0.86099994189721685</v>
      </c>
      <c r="P135" s="7">
        <f t="shared" si="49"/>
        <v>5.0000007311920364E-2</v>
      </c>
      <c r="Q135" s="7">
        <f t="shared" si="50"/>
        <v>2.6400019149526277E-2</v>
      </c>
      <c r="R135" s="7">
        <f t="shared" si="51"/>
        <v>3.3899868819882606E-2</v>
      </c>
      <c r="S135" s="7">
        <f t="shared" si="52"/>
        <v>0.11220007135368637</v>
      </c>
      <c r="T135" s="7">
        <f t="shared" si="53"/>
        <v>2.2318150981769966E-2</v>
      </c>
      <c r="U135" s="7" t="str">
        <f t="shared" si="54"/>
        <v>Raise</v>
      </c>
      <c r="V135" s="7" t="str">
        <f t="shared" si="39"/>
        <v>Drop</v>
      </c>
      <c r="W135" s="7" t="str">
        <f t="shared" si="40"/>
        <v>Drop</v>
      </c>
      <c r="X135" s="7" t="str">
        <f t="shared" si="41"/>
        <v>Raise</v>
      </c>
      <c r="Y135" s="10">
        <f>L128/L135-1</f>
        <v>-8.6538512554217628E-2</v>
      </c>
      <c r="Z135" s="10">
        <f>M128/M135-1</f>
        <v>-3.1206013550999501E-7</v>
      </c>
      <c r="AA135" s="10">
        <f>N128/N135-1</f>
        <v>5.2631749130685801E-2</v>
      </c>
      <c r="AB135" s="10">
        <f>O128/O135-1</f>
        <v>-5.7142749357107281E-2</v>
      </c>
      <c r="AC135" s="14" t="str">
        <f t="shared" si="47"/>
        <v>Monday</v>
      </c>
      <c r="AD135" s="14" t="str">
        <f t="shared" si="48"/>
        <v>May</v>
      </c>
      <c r="AE135" s="12" t="str">
        <f>IF(I135&gt;0.2,"High",IF(I135&lt;-0.2,"Low","Moderate"))</f>
        <v>Moderate</v>
      </c>
    </row>
    <row r="136" spans="2:31" x14ac:dyDescent="0.25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7">
        <f t="shared" si="42"/>
        <v>6.287694533492591E-2</v>
      </c>
      <c r="I136" s="10">
        <f t="shared" ref="I136:I199" si="55">IFERROR($G136/$G129-1,"")</f>
        <v>9.5618126577945217E-2</v>
      </c>
      <c r="J136" s="10">
        <f t="shared" si="38"/>
        <v>2.9411755411675955E-2</v>
      </c>
      <c r="K136" s="10">
        <f t="shared" ref="K136:K199" si="56">IFERROR(H136/H129-1,"")</f>
        <v>6.4314761142194588E-2</v>
      </c>
      <c r="L136" s="7">
        <f t="shared" si="43"/>
        <v>0.24999996710988942</v>
      </c>
      <c r="M136" s="7">
        <f t="shared" si="44"/>
        <v>0.39999992983442151</v>
      </c>
      <c r="N136" s="7">
        <f t="shared" si="45"/>
        <v>0.75920002455795677</v>
      </c>
      <c r="O136" s="7">
        <f t="shared" si="46"/>
        <v>0.82820024502965828</v>
      </c>
      <c r="P136" s="7">
        <f t="shared" si="49"/>
        <v>-1.0000034808700375E-2</v>
      </c>
      <c r="Q136" s="7">
        <f t="shared" si="50"/>
        <v>1.9999974109570884E-2</v>
      </c>
      <c r="R136" s="7">
        <f t="shared" si="51"/>
        <v>6.5700122138067085E-2</v>
      </c>
      <c r="S136" s="7">
        <f t="shared" si="52"/>
        <v>-3.279969686755857E-2</v>
      </c>
      <c r="T136" s="7">
        <f t="shared" si="53"/>
        <v>3.8831382550800556E-3</v>
      </c>
      <c r="U136" s="7" t="str">
        <f t="shared" si="54"/>
        <v>Drop</v>
      </c>
      <c r="V136" s="7" t="str">
        <f t="shared" si="39"/>
        <v>Drop</v>
      </c>
      <c r="W136" s="7" t="str">
        <f t="shared" si="40"/>
        <v>Raise</v>
      </c>
      <c r="X136" s="7" t="str">
        <f t="shared" si="41"/>
        <v>Drop</v>
      </c>
      <c r="Y136" s="10">
        <f>L129/L136-1</f>
        <v>4.9999986908445759E-2</v>
      </c>
      <c r="Z136" s="10">
        <f>M129/M136-1</f>
        <v>2.0000034463686811E-2</v>
      </c>
      <c r="AA136" s="10">
        <f>N129/N136-1</f>
        <v>-6.7307891535319797E-2</v>
      </c>
      <c r="AB136" s="10">
        <f>O129/O136-1</f>
        <v>-5.9406155626890778E-2</v>
      </c>
      <c r="AC136" s="14" t="str">
        <f t="shared" si="47"/>
        <v>Tuesday</v>
      </c>
      <c r="AD136" s="14" t="str">
        <f t="shared" si="48"/>
        <v>May</v>
      </c>
      <c r="AE136" s="12" t="str">
        <f>IF(I136&gt;0.2,"High",IF(I136&lt;-0.2,"Low","Moderate"))</f>
        <v>Moderate</v>
      </c>
    </row>
    <row r="137" spans="2:31" x14ac:dyDescent="0.25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7">
        <f t="shared" si="42"/>
        <v>5.8516138470911118E-2</v>
      </c>
      <c r="I137" s="10">
        <f t="shared" si="55"/>
        <v>-3.8461596087691285E-2</v>
      </c>
      <c r="J137" s="10">
        <f t="shared" si="38"/>
        <v>-3.809525563663041E-2</v>
      </c>
      <c r="K137" s="10">
        <f t="shared" si="56"/>
        <v>-3.808489907213275E-4</v>
      </c>
      <c r="L137" s="7">
        <f t="shared" si="43"/>
        <v>0.24999998860243672</v>
      </c>
      <c r="M137" s="7">
        <f t="shared" si="44"/>
        <v>0.41999986140562418</v>
      </c>
      <c r="N137" s="7">
        <f t="shared" si="45"/>
        <v>0.71539991567970973</v>
      </c>
      <c r="O137" s="7">
        <f t="shared" si="46"/>
        <v>0.7790003240971709</v>
      </c>
      <c r="P137" s="7">
        <f t="shared" si="49"/>
        <v>2.1492547297441433E-8</v>
      </c>
      <c r="Q137" s="7">
        <f t="shared" si="50"/>
        <v>1.9999931571202667E-2</v>
      </c>
      <c r="R137" s="7">
        <f t="shared" si="51"/>
        <v>-4.3800108878247035E-2</v>
      </c>
      <c r="S137" s="7">
        <f t="shared" si="52"/>
        <v>-4.9199920932487373E-2</v>
      </c>
      <c r="T137" s="7">
        <f t="shared" si="53"/>
        <v>-4.3608068640147921E-3</v>
      </c>
      <c r="U137" s="7" t="str">
        <f t="shared" si="54"/>
        <v>Drop</v>
      </c>
      <c r="V137" s="7" t="str">
        <f t="shared" si="39"/>
        <v>Drop</v>
      </c>
      <c r="W137" s="7" t="str">
        <f t="shared" si="40"/>
        <v>Drop</v>
      </c>
      <c r="X137" s="7" t="str">
        <f t="shared" si="41"/>
        <v>Drop</v>
      </c>
      <c r="Y137" s="10">
        <f>L130/L137-1</f>
        <v>9.9999114159654567E-3</v>
      </c>
      <c r="Z137" s="10">
        <f>M130/M137-1</f>
        <v>-9.5237970355915746E-2</v>
      </c>
      <c r="AA137" s="10">
        <f>N130/N137-1</f>
        <v>3.786499962465939E-7</v>
      </c>
      <c r="AB137" s="10">
        <f>O130/O137-1</f>
        <v>9.4736418140566547E-2</v>
      </c>
      <c r="AC137" s="14" t="str">
        <f t="shared" si="47"/>
        <v>Wednesday</v>
      </c>
      <c r="AD137" s="14" t="str">
        <f t="shared" si="48"/>
        <v>May</v>
      </c>
      <c r="AE137" s="12" t="str">
        <f>IF(I137&gt;0.2,"High",IF(I137&lt;-0.2,"Low","Moderate"))</f>
        <v>Moderate</v>
      </c>
    </row>
    <row r="138" spans="2:31" x14ac:dyDescent="0.25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7">
        <f t="shared" si="42"/>
        <v>6.5404432393327203E-2</v>
      </c>
      <c r="I138" s="10">
        <f t="shared" si="55"/>
        <v>0.13802425552968423</v>
      </c>
      <c r="J138" s="10">
        <f t="shared" ref="J138:J201" si="57">IFERROR(C138/C131-1,"")</f>
        <v>0</v>
      </c>
      <c r="K138" s="10">
        <f t="shared" si="56"/>
        <v>0.13802425552968423</v>
      </c>
      <c r="L138" s="7">
        <f t="shared" si="43"/>
        <v>0.25749996914432954</v>
      </c>
      <c r="M138" s="7">
        <f t="shared" si="44"/>
        <v>0.41599993215899572</v>
      </c>
      <c r="N138" s="7">
        <f t="shared" si="45"/>
        <v>0.74459999025069024</v>
      </c>
      <c r="O138" s="7">
        <f t="shared" si="46"/>
        <v>0.81999973813295945</v>
      </c>
      <c r="P138" s="7">
        <f t="shared" si="49"/>
        <v>7.4999805418928256E-3</v>
      </c>
      <c r="Q138" s="7">
        <f t="shared" si="50"/>
        <v>-3.9999292466284531E-3</v>
      </c>
      <c r="R138" s="7">
        <f t="shared" si="51"/>
        <v>2.9200074570980505E-2</v>
      </c>
      <c r="S138" s="7">
        <f t="shared" si="52"/>
        <v>4.0999414035788551E-2</v>
      </c>
      <c r="T138" s="7">
        <f t="shared" si="53"/>
        <v>6.8882939224160847E-3</v>
      </c>
      <c r="U138" s="7" t="str">
        <f t="shared" si="54"/>
        <v>Drop</v>
      </c>
      <c r="V138" s="7" t="str">
        <f t="shared" si="39"/>
        <v>Drop</v>
      </c>
      <c r="W138" s="7" t="str">
        <f t="shared" si="40"/>
        <v>Drop</v>
      </c>
      <c r="X138" s="7" t="str">
        <f t="shared" si="41"/>
        <v>Raise</v>
      </c>
      <c r="Y138" s="10">
        <f>L131/L138-1</f>
        <v>-5.8252378859563247E-2</v>
      </c>
      <c r="Z138" s="10">
        <f>M131/M138-1</f>
        <v>-2.884611028807893E-2</v>
      </c>
      <c r="AA138" s="10">
        <f>N131/N138-1</f>
        <v>-1.9607921403831385E-2</v>
      </c>
      <c r="AB138" s="10">
        <f>O131/O138-1</f>
        <v>-1.9999940557784313E-2</v>
      </c>
      <c r="AC138" s="14" t="str">
        <f t="shared" si="47"/>
        <v>Thursday</v>
      </c>
      <c r="AD138" s="14" t="str">
        <f t="shared" si="48"/>
        <v>May</v>
      </c>
      <c r="AE138" s="12" t="str">
        <f>IF(I138&gt;0.2,"High",IF(I138&lt;-0.2,"Low","Moderate"))</f>
        <v>Moderate</v>
      </c>
    </row>
    <row r="139" spans="2:31" x14ac:dyDescent="0.25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7">
        <f t="shared" si="42"/>
        <v>5.7437779648598045E-2</v>
      </c>
      <c r="I139" s="10">
        <f t="shared" si="55"/>
        <v>-0.11385018040418016</v>
      </c>
      <c r="J139" s="10">
        <f t="shared" si="57"/>
        <v>-2.0618565999329763E-2</v>
      </c>
      <c r="K139" s="10">
        <f t="shared" si="56"/>
        <v>-9.5194386138206633E-2</v>
      </c>
      <c r="L139" s="7">
        <f t="shared" si="43"/>
        <v>0.25749998558028309</v>
      </c>
      <c r="M139" s="7">
        <f t="shared" si="44"/>
        <v>0.39199985543812416</v>
      </c>
      <c r="N139" s="7">
        <f t="shared" si="45"/>
        <v>0.71539994429878895</v>
      </c>
      <c r="O139" s="7">
        <f t="shared" si="46"/>
        <v>0.79540007074542451</v>
      </c>
      <c r="P139" s="7">
        <f t="shared" si="49"/>
        <v>1.6435953542615067E-8</v>
      </c>
      <c r="Q139" s="7">
        <f t="shared" si="50"/>
        <v>-2.4000076720871566E-2</v>
      </c>
      <c r="R139" s="7">
        <f t="shared" si="51"/>
        <v>-2.9200045951901288E-2</v>
      </c>
      <c r="S139" s="7">
        <f t="shared" si="52"/>
        <v>-2.459966738753494E-2</v>
      </c>
      <c r="T139" s="7">
        <f t="shared" si="53"/>
        <v>-7.966652744729158E-3</v>
      </c>
      <c r="U139" s="7" t="str">
        <f t="shared" si="54"/>
        <v>Drop</v>
      </c>
      <c r="V139" s="7" t="str">
        <f t="shared" si="39"/>
        <v>Drop</v>
      </c>
      <c r="W139" s="7" t="str">
        <f t="shared" si="40"/>
        <v>Drop</v>
      </c>
      <c r="X139" s="7" t="str">
        <f t="shared" si="41"/>
        <v>Drop</v>
      </c>
      <c r="Y139" s="10">
        <f>L132/L139-1</f>
        <v>-3.8834980589866119E-2</v>
      </c>
      <c r="Z139" s="10">
        <f>M132/M139-1</f>
        <v>6.122456801331233E-2</v>
      </c>
      <c r="AA139" s="10">
        <f>N132/N139-1</f>
        <v>2.0408062262242677E-2</v>
      </c>
      <c r="AB139" s="10">
        <f>O132/O139-1</f>
        <v>6.1855888670606429E-2</v>
      </c>
      <c r="AC139" s="14" t="str">
        <f t="shared" si="47"/>
        <v>Friday</v>
      </c>
      <c r="AD139" s="14" t="str">
        <f t="shared" si="48"/>
        <v>May</v>
      </c>
      <c r="AE139" s="12" t="str">
        <f>IF(I139&gt;0.2,"High",IF(I139&lt;-0.2,"Low","Moderate"))</f>
        <v>Moderate</v>
      </c>
    </row>
    <row r="140" spans="2:31" x14ac:dyDescent="0.25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7">
        <f t="shared" si="42"/>
        <v>3.8894045968177589E-2</v>
      </c>
      <c r="I140" s="10">
        <f t="shared" si="55"/>
        <v>4.0192888689237538E-2</v>
      </c>
      <c r="J140" s="10">
        <f t="shared" si="57"/>
        <v>-1.9607843137254943E-2</v>
      </c>
      <c r="K140" s="10">
        <f t="shared" si="56"/>
        <v>6.0996746463022111E-2</v>
      </c>
      <c r="L140" s="7">
        <f t="shared" si="43"/>
        <v>0.20789999944307999</v>
      </c>
      <c r="M140" s="7">
        <f t="shared" si="44"/>
        <v>0.35699992467248337</v>
      </c>
      <c r="N140" s="7">
        <f t="shared" si="45"/>
        <v>0.64600012606063517</v>
      </c>
      <c r="O140" s="7">
        <f t="shared" si="46"/>
        <v>0.81119993606833252</v>
      </c>
      <c r="P140" s="7">
        <f t="shared" si="49"/>
        <v>-4.9599986137203095E-2</v>
      </c>
      <c r="Q140" s="7">
        <f t="shared" si="50"/>
        <v>-3.4999930765640785E-2</v>
      </c>
      <c r="R140" s="7">
        <f t="shared" si="51"/>
        <v>-6.9399818238153776E-2</v>
      </c>
      <c r="S140" s="7">
        <f t="shared" si="52"/>
        <v>1.5799865322908002E-2</v>
      </c>
      <c r="T140" s="7">
        <f t="shared" si="53"/>
        <v>-1.8543733680420456E-2</v>
      </c>
      <c r="U140" s="7" t="str">
        <f t="shared" si="54"/>
        <v>Raise</v>
      </c>
      <c r="V140" s="7" t="str">
        <f t="shared" si="39"/>
        <v>Drop</v>
      </c>
      <c r="W140" s="7" t="str">
        <f t="shared" si="40"/>
        <v>Drop</v>
      </c>
      <c r="X140" s="7" t="str">
        <f t="shared" si="41"/>
        <v>Drop</v>
      </c>
      <c r="Y140" s="10">
        <f>L133/L140-1</f>
        <v>6.0605992800733421E-2</v>
      </c>
      <c r="Z140" s="10">
        <f>M133/M140-1</f>
        <v>-5.7142685887544009E-2</v>
      </c>
      <c r="AA140" s="10">
        <f>N133/N140-1</f>
        <v>1.0525812492762743E-2</v>
      </c>
      <c r="AB140" s="10">
        <f>O133/O140-1</f>
        <v>-6.730749833038896E-2</v>
      </c>
      <c r="AC140" s="14" t="str">
        <f t="shared" si="47"/>
        <v>Saturday</v>
      </c>
      <c r="AD140" s="14" t="str">
        <f t="shared" si="48"/>
        <v>May</v>
      </c>
      <c r="AE140" s="12" t="str">
        <f>IF(I140&gt;0.2,"High",IF(I140&lt;-0.2,"Low","Moderate"))</f>
        <v>Moderate</v>
      </c>
    </row>
    <row r="141" spans="2:31" x14ac:dyDescent="0.25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7">
        <f t="shared" si="42"/>
        <v>3.2824865016381509E-2</v>
      </c>
      <c r="I141" s="10">
        <f t="shared" si="55"/>
        <v>-1.0784869725448676E-2</v>
      </c>
      <c r="J141" s="10">
        <f t="shared" si="57"/>
        <v>0.10526315666056507</v>
      </c>
      <c r="K141" s="10">
        <f t="shared" si="56"/>
        <v>-0.10499583351411135</v>
      </c>
      <c r="L141" s="7">
        <f t="shared" si="43"/>
        <v>0.19949998979510394</v>
      </c>
      <c r="M141" s="7">
        <f t="shared" si="44"/>
        <v>0.32639993704324449</v>
      </c>
      <c r="N141" s="7">
        <f t="shared" si="45"/>
        <v>0.67320011859652096</v>
      </c>
      <c r="O141" s="7">
        <f t="shared" si="46"/>
        <v>0.74879997444591684</v>
      </c>
      <c r="P141" s="7">
        <f t="shared" si="49"/>
        <v>-8.4000096479760478E-3</v>
      </c>
      <c r="Q141" s="7">
        <f t="shared" si="50"/>
        <v>-3.0599987629238878E-2</v>
      </c>
      <c r="R141" s="7">
        <f t="shared" si="51"/>
        <v>2.7199992535885786E-2</v>
      </c>
      <c r="S141" s="7">
        <f t="shared" si="52"/>
        <v>-6.2399961622415678E-2</v>
      </c>
      <c r="T141" s="7">
        <f t="shared" si="53"/>
        <v>-6.0691809517960799E-3</v>
      </c>
      <c r="U141" s="7" t="str">
        <f t="shared" si="54"/>
        <v>Drop</v>
      </c>
      <c r="V141" s="7" t="str">
        <f t="shared" si="39"/>
        <v>Drop</v>
      </c>
      <c r="W141" s="7" t="str">
        <f t="shared" si="40"/>
        <v>Drop</v>
      </c>
      <c r="X141" s="7" t="str">
        <f t="shared" si="41"/>
        <v>Drop</v>
      </c>
      <c r="Y141" s="10">
        <f>L134/L141-1</f>
        <v>5.2631605757722077E-2</v>
      </c>
      <c r="Z141" s="10">
        <f>M134/M141-1</f>
        <v>8.3333347973275407E-2</v>
      </c>
      <c r="AA141" s="10">
        <f>N134/N141-1</f>
        <v>-2.0202142900490272E-2</v>
      </c>
      <c r="AB141" s="10">
        <f>O134/O141-1</f>
        <v>-1.387585335521635E-7</v>
      </c>
      <c r="AC141" s="14" t="str">
        <f t="shared" si="47"/>
        <v>Sunday</v>
      </c>
      <c r="AD141" s="14" t="str">
        <f t="shared" si="48"/>
        <v>May</v>
      </c>
      <c r="AE141" s="12" t="str">
        <f>IF(I141&gt;0.2,"High",IF(I141&lt;-0.2,"Low","Moderate"))</f>
        <v>Moderate</v>
      </c>
    </row>
    <row r="142" spans="2:31" x14ac:dyDescent="0.25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7">
        <f t="shared" si="42"/>
        <v>5.8593330192061643E-2</v>
      </c>
      <c r="I142" s="10">
        <f t="shared" si="55"/>
        <v>6.5633229561417927E-2</v>
      </c>
      <c r="J142" s="10">
        <f t="shared" si="57"/>
        <v>7.2916677658587448E-2</v>
      </c>
      <c r="K142" s="10">
        <f t="shared" si="56"/>
        <v>-6.7884564093682043E-3</v>
      </c>
      <c r="L142" s="7">
        <f t="shared" si="43"/>
        <v>0.24499996870649643</v>
      </c>
      <c r="M142" s="7">
        <f t="shared" si="44"/>
        <v>0.39199999270122271</v>
      </c>
      <c r="N142" s="7">
        <f t="shared" si="45"/>
        <v>0.71539981520314855</v>
      </c>
      <c r="O142" s="7">
        <f t="shared" si="46"/>
        <v>0.85280015511774698</v>
      </c>
      <c r="P142" s="7">
        <f t="shared" si="49"/>
        <v>4.5499978911392486E-2</v>
      </c>
      <c r="Q142" s="7">
        <f t="shared" si="50"/>
        <v>6.5600055657978218E-2</v>
      </c>
      <c r="R142" s="7">
        <f t="shared" si="51"/>
        <v>4.219969660662759E-2</v>
      </c>
      <c r="S142" s="7">
        <f t="shared" si="52"/>
        <v>0.10400018067183014</v>
      </c>
      <c r="T142" s="7">
        <f t="shared" si="53"/>
        <v>2.5768465175680134E-2</v>
      </c>
      <c r="U142" s="7" t="str">
        <f t="shared" si="54"/>
        <v>Raise</v>
      </c>
      <c r="V142" s="7" t="str">
        <f t="shared" si="39"/>
        <v>Raise</v>
      </c>
      <c r="W142" s="7" t="str">
        <f t="shared" si="40"/>
        <v>Drop</v>
      </c>
      <c r="X142" s="7" t="str">
        <f t="shared" si="41"/>
        <v>Raise</v>
      </c>
      <c r="Y142" s="10">
        <f>L135/L142-1</f>
        <v>6.1224633175618992E-2</v>
      </c>
      <c r="Z142" s="10">
        <f>M135/M142-1</f>
        <v>-3.0612339795420218E-2</v>
      </c>
      <c r="AA142" s="10">
        <f>N135/N142-1</f>
        <v>-3.0612130892206157E-2</v>
      </c>
      <c r="AB142" s="10">
        <f>O135/O142-1</f>
        <v>9.6151328423923488E-3</v>
      </c>
      <c r="AC142" s="14" t="str">
        <f t="shared" si="47"/>
        <v>Monday</v>
      </c>
      <c r="AD142" s="14" t="str">
        <f t="shared" si="48"/>
        <v>May</v>
      </c>
      <c r="AE142" s="12" t="str">
        <f>IF(I142&gt;0.2,"High",IF(I142&lt;-0.2,"Low","Moderate"))</f>
        <v>Moderate</v>
      </c>
    </row>
    <row r="143" spans="2:31" x14ac:dyDescent="0.25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7">
        <f t="shared" si="42"/>
        <v>5.5201427341402286E-2</v>
      </c>
      <c r="I143" s="10">
        <f t="shared" si="55"/>
        <v>-0.13879450075185029</v>
      </c>
      <c r="J143" s="10">
        <f t="shared" si="57"/>
        <v>-1.9047627818315149E-2</v>
      </c>
      <c r="K143" s="10">
        <f t="shared" si="56"/>
        <v>-0.12207205602369087</v>
      </c>
      <c r="L143" s="7">
        <f t="shared" si="43"/>
        <v>0.24249997541224722</v>
      </c>
      <c r="M143" s="7">
        <f t="shared" si="44"/>
        <v>0.39599992478497353</v>
      </c>
      <c r="N143" s="7">
        <f t="shared" si="45"/>
        <v>0.7080999273304871</v>
      </c>
      <c r="O143" s="7">
        <f t="shared" si="46"/>
        <v>0.81179982854017207</v>
      </c>
      <c r="P143" s="7">
        <f t="shared" si="49"/>
        <v>-2.4999932942492142E-3</v>
      </c>
      <c r="Q143" s="7">
        <f t="shared" si="50"/>
        <v>3.9999320837508234E-3</v>
      </c>
      <c r="R143" s="7">
        <f t="shared" si="51"/>
        <v>-7.299887872661448E-3</v>
      </c>
      <c r="S143" s="7">
        <f t="shared" si="52"/>
        <v>-4.1000326577574908E-2</v>
      </c>
      <c r="T143" s="7">
        <f t="shared" si="53"/>
        <v>-3.3919028506593576E-3</v>
      </c>
      <c r="U143" s="7" t="str">
        <f t="shared" si="54"/>
        <v>Drop</v>
      </c>
      <c r="V143" s="7" t="str">
        <f t="shared" si="39"/>
        <v>Drop</v>
      </c>
      <c r="W143" s="7" t="str">
        <f t="shared" si="40"/>
        <v>Drop</v>
      </c>
      <c r="X143" s="7" t="str">
        <f t="shared" si="41"/>
        <v>Drop</v>
      </c>
      <c r="Y143" s="10">
        <f>L136/L143-1</f>
        <v>3.0927803950875798E-2</v>
      </c>
      <c r="Z143" s="10">
        <f>M136/M143-1</f>
        <v>1.0101024770698963E-2</v>
      </c>
      <c r="AA143" s="10">
        <f>N136/N143-1</f>
        <v>7.2165093167168237E-2</v>
      </c>
      <c r="AB143" s="10">
        <f>O136/O143-1</f>
        <v>2.0202537513439145E-2</v>
      </c>
      <c r="AC143" s="14" t="str">
        <f t="shared" si="47"/>
        <v>Tuesday</v>
      </c>
      <c r="AD143" s="14" t="str">
        <f t="shared" si="48"/>
        <v>May</v>
      </c>
      <c r="AE143" s="12" t="str">
        <f>IF(I143&gt;0.2,"High",IF(I143&lt;-0.2,"Low","Moderate"))</f>
        <v>Moderate</v>
      </c>
    </row>
    <row r="144" spans="2:31" x14ac:dyDescent="0.25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7">
        <f t="shared" si="42"/>
        <v>6.7295727058084218E-2</v>
      </c>
      <c r="I144" s="10">
        <f t="shared" si="55"/>
        <v>0.15003704647287197</v>
      </c>
      <c r="J144" s="10">
        <f t="shared" si="57"/>
        <v>0</v>
      </c>
      <c r="K144" s="10">
        <f t="shared" si="56"/>
        <v>0.15003704647287197</v>
      </c>
      <c r="L144" s="7">
        <f t="shared" si="43"/>
        <v>0.25749999555495034</v>
      </c>
      <c r="M144" s="7">
        <f t="shared" si="44"/>
        <v>0.41999990439325391</v>
      </c>
      <c r="N144" s="7">
        <f t="shared" si="45"/>
        <v>0.76649986067885023</v>
      </c>
      <c r="O144" s="7">
        <f t="shared" si="46"/>
        <v>0.81179989704691846</v>
      </c>
      <c r="P144" s="7">
        <f t="shared" si="49"/>
        <v>1.500002014270313E-2</v>
      </c>
      <c r="Q144" s="7">
        <f t="shared" si="50"/>
        <v>2.3999979608280375E-2</v>
      </c>
      <c r="R144" s="7">
        <f t="shared" si="51"/>
        <v>5.8399933348363131E-2</v>
      </c>
      <c r="S144" s="7">
        <f t="shared" si="52"/>
        <v>6.8506746386809425E-8</v>
      </c>
      <c r="T144" s="7">
        <f t="shared" si="53"/>
        <v>1.2094299716681932E-2</v>
      </c>
      <c r="U144" s="7" t="str">
        <f t="shared" si="54"/>
        <v>Drop</v>
      </c>
      <c r="V144" s="7" t="str">
        <f t="shared" si="39"/>
        <v>Drop</v>
      </c>
      <c r="W144" s="7" t="str">
        <f t="shared" si="40"/>
        <v>Raise</v>
      </c>
      <c r="X144" s="7" t="str">
        <f t="shared" si="41"/>
        <v>Drop</v>
      </c>
      <c r="Y144" s="10">
        <f>L137/L144-1</f>
        <v>-2.9126241095072669E-2</v>
      </c>
      <c r="Z144" s="10">
        <f>M137/M144-1</f>
        <v>-1.0235152270166026E-7</v>
      </c>
      <c r="AA144" s="10">
        <f>N137/N144-1</f>
        <v>-6.6666607028322056E-2</v>
      </c>
      <c r="AB144" s="10">
        <f>O137/O144-1</f>
        <v>-4.0403519474518812E-2</v>
      </c>
      <c r="AC144" s="14" t="str">
        <f t="shared" si="47"/>
        <v>Wednesday</v>
      </c>
      <c r="AD144" s="14" t="str">
        <f t="shared" si="48"/>
        <v>May</v>
      </c>
      <c r="AE144" s="12" t="str">
        <f>IF(I144&gt;0.2,"High",IF(I144&lt;-0.2,"Low","Moderate"))</f>
        <v>Moderate</v>
      </c>
    </row>
    <row r="145" spans="2:31" x14ac:dyDescent="0.25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7">
        <f t="shared" si="42"/>
        <v>6.2218228390824568E-2</v>
      </c>
      <c r="I145" s="10">
        <f t="shared" si="55"/>
        <v>-4.8715414015697567E-2</v>
      </c>
      <c r="J145" s="10">
        <f t="shared" si="57"/>
        <v>0</v>
      </c>
      <c r="K145" s="10">
        <f t="shared" si="56"/>
        <v>-4.8715414015697567E-2</v>
      </c>
      <c r="L145" s="7">
        <f t="shared" si="43"/>
        <v>0.25249997389135576</v>
      </c>
      <c r="M145" s="7">
        <f t="shared" si="44"/>
        <v>0.42000000376002117</v>
      </c>
      <c r="N145" s="7">
        <f t="shared" si="45"/>
        <v>0.72269978469402829</v>
      </c>
      <c r="O145" s="7">
        <f t="shared" si="46"/>
        <v>0.81180006850278064</v>
      </c>
      <c r="P145" s="7">
        <f t="shared" si="49"/>
        <v>-5.0000216635945893E-3</v>
      </c>
      <c r="Q145" s="7">
        <f t="shared" si="50"/>
        <v>9.936676725885718E-8</v>
      </c>
      <c r="R145" s="7">
        <f t="shared" si="51"/>
        <v>-4.380007598482194E-2</v>
      </c>
      <c r="S145" s="7">
        <f t="shared" si="52"/>
        <v>1.7145586217459652E-7</v>
      </c>
      <c r="T145" s="7">
        <f t="shared" si="53"/>
        <v>-5.07749866725965E-3</v>
      </c>
      <c r="U145" s="7" t="str">
        <f t="shared" si="54"/>
        <v>Drop</v>
      </c>
      <c r="V145" s="7" t="str">
        <f t="shared" si="39"/>
        <v>Drop</v>
      </c>
      <c r="W145" s="7" t="str">
        <f t="shared" si="40"/>
        <v>Drop</v>
      </c>
      <c r="X145" s="7" t="str">
        <f t="shared" si="41"/>
        <v>Drop</v>
      </c>
      <c r="Y145" s="10">
        <f>L138/L145-1</f>
        <v>1.9801963445450266E-2</v>
      </c>
      <c r="Z145" s="10">
        <f>M138/M145-1</f>
        <v>-9.5239799171787931E-3</v>
      </c>
      <c r="AA145" s="10">
        <f>N138/N145-1</f>
        <v>3.0303323759718337E-2</v>
      </c>
      <c r="AB145" s="10">
        <f>O138/O145-1</f>
        <v>1.0100602289060623E-2</v>
      </c>
      <c r="AC145" s="14" t="str">
        <f t="shared" si="47"/>
        <v>Thursday</v>
      </c>
      <c r="AD145" s="14" t="str">
        <f t="shared" si="48"/>
        <v>May</v>
      </c>
      <c r="AE145" s="12" t="str">
        <f>IF(I145&gt;0.2,"High",IF(I145&lt;-0.2,"Low","Moderate"))</f>
        <v>Moderate</v>
      </c>
    </row>
    <row r="146" spans="2:31" x14ac:dyDescent="0.25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7">
        <f t="shared" si="42"/>
        <v>5.7930980836752521E-2</v>
      </c>
      <c r="I146" s="10">
        <f t="shared" si="55"/>
        <v>9.352031094676394E-2</v>
      </c>
      <c r="J146" s="10">
        <f t="shared" si="57"/>
        <v>8.4210516621862075E-2</v>
      </c>
      <c r="K146" s="10">
        <f t="shared" si="56"/>
        <v>8.5867035803239844E-3</v>
      </c>
      <c r="L146" s="7">
        <f t="shared" si="43"/>
        <v>0.23749998882374873</v>
      </c>
      <c r="M146" s="7">
        <f t="shared" si="44"/>
        <v>0.39199985543812416</v>
      </c>
      <c r="N146" s="7">
        <f t="shared" si="45"/>
        <v>0.72270016422253591</v>
      </c>
      <c r="O146" s="7">
        <f t="shared" si="46"/>
        <v>0.86100015148978237</v>
      </c>
      <c r="P146" s="7">
        <f t="shared" si="49"/>
        <v>-1.4999985067607025E-2</v>
      </c>
      <c r="Q146" s="7">
        <f t="shared" si="50"/>
        <v>-2.8000148321897012E-2</v>
      </c>
      <c r="R146" s="7">
        <f t="shared" si="51"/>
        <v>3.7952850762135171E-7</v>
      </c>
      <c r="S146" s="7">
        <f t="shared" si="52"/>
        <v>4.9200082987001736E-2</v>
      </c>
      <c r="T146" s="7">
        <f t="shared" si="53"/>
        <v>-4.2872475540720462E-3</v>
      </c>
      <c r="U146" s="7" t="str">
        <f t="shared" si="54"/>
        <v>Drop</v>
      </c>
      <c r="V146" s="7" t="str">
        <f t="shared" si="39"/>
        <v>Drop</v>
      </c>
      <c r="W146" s="7" t="str">
        <f t="shared" si="40"/>
        <v>Drop</v>
      </c>
      <c r="X146" s="7" t="str">
        <f t="shared" si="41"/>
        <v>Raise</v>
      </c>
      <c r="Y146" s="10">
        <f>L139/L146-1</f>
        <v>8.4210516621862075E-2</v>
      </c>
      <c r="Z146" s="10">
        <f>M139/M146-1</f>
        <v>0</v>
      </c>
      <c r="AA146" s="10">
        <f>N139/N146-1</f>
        <v>-1.0101312114132899E-2</v>
      </c>
      <c r="AB146" s="10">
        <f>O139/O146-1</f>
        <v>-7.6190556564770029E-2</v>
      </c>
      <c r="AC146" s="14" t="str">
        <f t="shared" si="47"/>
        <v>Friday</v>
      </c>
      <c r="AD146" s="14" t="str">
        <f t="shared" si="48"/>
        <v>May</v>
      </c>
      <c r="AE146" s="12" t="str">
        <f>IF(I146&gt;0.2,"High",IF(I146&lt;-0.2,"Low","Moderate"))</f>
        <v>Moderate</v>
      </c>
    </row>
    <row r="147" spans="2:31" x14ac:dyDescent="0.25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7">
        <f t="shared" si="42"/>
        <v>3.9322349923212929E-2</v>
      </c>
      <c r="I147" s="10">
        <f t="shared" si="55"/>
        <v>6.1562684713828197E-2</v>
      </c>
      <c r="J147" s="10">
        <f t="shared" si="57"/>
        <v>5.0000011138400247E-2</v>
      </c>
      <c r="K147" s="10">
        <f t="shared" si="56"/>
        <v>1.1012069955020243E-2</v>
      </c>
      <c r="L147" s="7">
        <f t="shared" si="43"/>
        <v>0.21000000042432002</v>
      </c>
      <c r="M147" s="7">
        <f t="shared" si="44"/>
        <v>0.35360000161645716</v>
      </c>
      <c r="N147" s="7">
        <f t="shared" si="45"/>
        <v>0.70720000000000005</v>
      </c>
      <c r="O147" s="7">
        <f t="shared" si="46"/>
        <v>0.74879969295410476</v>
      </c>
      <c r="P147" s="7">
        <f t="shared" si="49"/>
        <v>-2.7499988399428715E-2</v>
      </c>
      <c r="Q147" s="7">
        <f t="shared" si="50"/>
        <v>-3.8399853821666996E-2</v>
      </c>
      <c r="R147" s="7">
        <f t="shared" si="51"/>
        <v>-1.5500164222535862E-2</v>
      </c>
      <c r="S147" s="7">
        <f t="shared" si="52"/>
        <v>-0.11220045853567762</v>
      </c>
      <c r="T147" s="7">
        <f t="shared" si="53"/>
        <v>-1.8608630913539592E-2</v>
      </c>
      <c r="U147" s="7" t="str">
        <f t="shared" si="54"/>
        <v>Raise</v>
      </c>
      <c r="V147" s="7" t="str">
        <f t="shared" ref="V147:V210" si="58">IF((Q147)&gt;$M$370,"Raise","Drop")</f>
        <v>Drop</v>
      </c>
      <c r="W147" s="7" t="str">
        <f t="shared" ref="W147:W210" si="59">IF((R147)&gt;$N$370,"Raise","Drop")</f>
        <v>Drop</v>
      </c>
      <c r="X147" s="7" t="str">
        <f t="shared" ref="X147:X210" si="60">IF((S147)&gt;$O$370,"Raise","Drop")</f>
        <v>Drop</v>
      </c>
      <c r="Y147" s="10">
        <f>L140/L147-1</f>
        <v>-1.0000004652365835E-2</v>
      </c>
      <c r="Z147" s="10">
        <f>M140/M147-1</f>
        <v>9.615166969693778E-3</v>
      </c>
      <c r="AA147" s="10">
        <f>N140/N147-1</f>
        <v>-8.6538283285300999E-2</v>
      </c>
      <c r="AB147" s="10">
        <f>O140/O147-1</f>
        <v>8.3333692176142948E-2</v>
      </c>
      <c r="AC147" s="14" t="str">
        <f t="shared" si="47"/>
        <v>Saturday</v>
      </c>
      <c r="AD147" s="14" t="str">
        <f t="shared" si="48"/>
        <v>May</v>
      </c>
      <c r="AE147" s="12" t="str">
        <f>IF(I147&gt;0.2,"High",IF(I147&lt;-0.2,"Low","Moderate"))</f>
        <v>Moderate</v>
      </c>
    </row>
    <row r="148" spans="2:31" x14ac:dyDescent="0.25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7">
        <f t="shared" si="42"/>
        <v>3.5973425517136823E-2</v>
      </c>
      <c r="I148" s="10">
        <f t="shared" si="55"/>
        <v>9.5919983195178249E-2</v>
      </c>
      <c r="J148" s="10">
        <f t="shared" si="57"/>
        <v>0</v>
      </c>
      <c r="K148" s="10">
        <f t="shared" si="56"/>
        <v>9.5919983195178471E-2</v>
      </c>
      <c r="L148" s="7">
        <f t="shared" si="43"/>
        <v>0.2078999982984768</v>
      </c>
      <c r="M148" s="7">
        <f t="shared" si="44"/>
        <v>0.34339999722426545</v>
      </c>
      <c r="N148" s="7">
        <f t="shared" si="45"/>
        <v>0.67999980980954799</v>
      </c>
      <c r="O148" s="7">
        <f t="shared" si="46"/>
        <v>0.74100003845763895</v>
      </c>
      <c r="P148" s="7">
        <f t="shared" si="49"/>
        <v>-2.1000021258432144E-3</v>
      </c>
      <c r="Q148" s="7">
        <f t="shared" si="50"/>
        <v>-1.0200004392191708E-2</v>
      </c>
      <c r="R148" s="7">
        <f t="shared" si="51"/>
        <v>-2.7200190190452056E-2</v>
      </c>
      <c r="S148" s="7">
        <f t="shared" si="52"/>
        <v>-7.7996544964658021E-3</v>
      </c>
      <c r="T148" s="7">
        <f t="shared" si="53"/>
        <v>-3.3489244060761064E-3</v>
      </c>
      <c r="U148" s="7" t="str">
        <f t="shared" si="54"/>
        <v>Drop</v>
      </c>
      <c r="V148" s="7" t="str">
        <f t="shared" si="58"/>
        <v>Drop</v>
      </c>
      <c r="W148" s="7" t="str">
        <f t="shared" si="59"/>
        <v>Drop</v>
      </c>
      <c r="X148" s="7" t="str">
        <f t="shared" si="60"/>
        <v>Drop</v>
      </c>
      <c r="Y148" s="10">
        <f>L141/L148-1</f>
        <v>-4.0404081635985301E-2</v>
      </c>
      <c r="Z148" s="10">
        <f>M141/M148-1</f>
        <v>-4.9505126145701905E-2</v>
      </c>
      <c r="AA148" s="10">
        <f>N141/N148-1</f>
        <v>-9.9995486983025517E-3</v>
      </c>
      <c r="AB148" s="10">
        <f>O141/O148-1</f>
        <v>1.0526228857576259E-2</v>
      </c>
      <c r="AC148" s="14" t="str">
        <f t="shared" si="47"/>
        <v>Sunday</v>
      </c>
      <c r="AD148" s="14" t="str">
        <f t="shared" si="48"/>
        <v>May</v>
      </c>
      <c r="AE148" s="12" t="str">
        <f>IF(I148&gt;0.2,"High",IF(I148&lt;-0.2,"Low","Moderate"))</f>
        <v>Moderate</v>
      </c>
    </row>
    <row r="149" spans="2:31" x14ac:dyDescent="0.25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7">
        <f t="shared" si="42"/>
        <v>5.3456784497351632E-2</v>
      </c>
      <c r="I149" s="10">
        <f t="shared" si="55"/>
        <v>-0.14081009196851069</v>
      </c>
      <c r="J149" s="10">
        <f t="shared" si="57"/>
        <v>-5.8252409823299045E-2</v>
      </c>
      <c r="K149" s="10">
        <f t="shared" si="56"/>
        <v>-8.7664341280365043E-2</v>
      </c>
      <c r="L149" s="7">
        <f t="shared" si="43"/>
        <v>0.2399999620237902</v>
      </c>
      <c r="M149" s="7">
        <f t="shared" si="44"/>
        <v>0.383999868665587</v>
      </c>
      <c r="N149" s="7">
        <f t="shared" si="45"/>
        <v>0.74459997167029368</v>
      </c>
      <c r="O149" s="7">
        <f t="shared" si="46"/>
        <v>0.77900019715201807</v>
      </c>
      <c r="P149" s="7">
        <f t="shared" si="49"/>
        <v>3.2099963725313402E-2</v>
      </c>
      <c r="Q149" s="7">
        <f t="shared" si="50"/>
        <v>4.0599871441321544E-2</v>
      </c>
      <c r="R149" s="7">
        <f t="shared" si="51"/>
        <v>6.4600161860745686E-2</v>
      </c>
      <c r="S149" s="7">
        <f t="shared" si="52"/>
        <v>3.8000158694379116E-2</v>
      </c>
      <c r="T149" s="7">
        <f t="shared" si="53"/>
        <v>1.748335898021481E-2</v>
      </c>
      <c r="U149" s="7" t="str">
        <f t="shared" si="54"/>
        <v>Raise</v>
      </c>
      <c r="V149" s="7" t="str">
        <f t="shared" si="58"/>
        <v>Raise</v>
      </c>
      <c r="W149" s="7" t="str">
        <f t="shared" si="59"/>
        <v>Raise</v>
      </c>
      <c r="X149" s="7" t="str">
        <f t="shared" si="60"/>
        <v>Drop</v>
      </c>
      <c r="Y149" s="10">
        <f>L142/L149-1</f>
        <v>2.0833364474493576E-2</v>
      </c>
      <c r="Z149" s="10">
        <f>M142/M149-1</f>
        <v>2.0833663468262209E-2</v>
      </c>
      <c r="AA149" s="10">
        <f>N142/N149-1</f>
        <v>-3.9215897902390551E-2</v>
      </c>
      <c r="AB149" s="10">
        <f>O142/O149-1</f>
        <v>9.4736764169685017E-2</v>
      </c>
      <c r="AC149" s="14" t="str">
        <f t="shared" si="47"/>
        <v>Monday</v>
      </c>
      <c r="AD149" s="14" t="str">
        <f t="shared" si="48"/>
        <v>May</v>
      </c>
      <c r="AE149" s="12" t="str">
        <f>IF(I149&gt;0.2,"High",IF(I149&lt;-0.2,"Low","Moderate"))</f>
        <v>Moderate</v>
      </c>
    </row>
    <row r="150" spans="2:31" x14ac:dyDescent="0.25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7">
        <f t="shared" si="42"/>
        <v>5.457624831344892E-2</v>
      </c>
      <c r="I150" s="10">
        <f t="shared" si="55"/>
        <v>-1.7266051880761024E-3</v>
      </c>
      <c r="J150" s="10">
        <f t="shared" si="57"/>
        <v>9.7087647738864913E-3</v>
      </c>
      <c r="K150" s="10">
        <f t="shared" si="56"/>
        <v>-1.1325414179724769E-2</v>
      </c>
      <c r="L150" s="7">
        <f t="shared" si="43"/>
        <v>0.24249998915258872</v>
      </c>
      <c r="M150" s="7">
        <f t="shared" si="44"/>
        <v>0.38799984590421999</v>
      </c>
      <c r="N150" s="7">
        <f t="shared" si="45"/>
        <v>0.74460018474259559</v>
      </c>
      <c r="O150" s="7">
        <f t="shared" si="46"/>
        <v>0.778999648626991</v>
      </c>
      <c r="P150" s="7">
        <f t="shared" si="49"/>
        <v>2.5000271287985154E-3</v>
      </c>
      <c r="Q150" s="7">
        <f t="shared" si="50"/>
        <v>3.9999772386329902E-3</v>
      </c>
      <c r="R150" s="7">
        <f t="shared" si="51"/>
        <v>2.1307230191336402E-7</v>
      </c>
      <c r="S150" s="7">
        <f t="shared" si="52"/>
        <v>-5.485250270664821E-7</v>
      </c>
      <c r="T150" s="7">
        <f t="shared" si="53"/>
        <v>1.1194638160972881E-3</v>
      </c>
      <c r="U150" s="7" t="str">
        <f t="shared" si="54"/>
        <v>Drop</v>
      </c>
      <c r="V150" s="7" t="str">
        <f t="shared" si="58"/>
        <v>Drop</v>
      </c>
      <c r="W150" s="7" t="str">
        <f t="shared" si="59"/>
        <v>Drop</v>
      </c>
      <c r="X150" s="7" t="str">
        <f t="shared" si="60"/>
        <v>Drop</v>
      </c>
      <c r="Y150" s="10">
        <f>L143/L150-1</f>
        <v>-5.6661204617114436E-8</v>
      </c>
      <c r="Z150" s="10">
        <f>M143/M150-1</f>
        <v>2.0618768190769909E-2</v>
      </c>
      <c r="AA150" s="10">
        <f>N143/N150-1</f>
        <v>-4.9019941386029164E-2</v>
      </c>
      <c r="AB150" s="10">
        <f>O143/O150-1</f>
        <v>4.2105513103879222E-2</v>
      </c>
      <c r="AC150" s="14" t="str">
        <f t="shared" si="47"/>
        <v>Tuesday</v>
      </c>
      <c r="AD150" s="14" t="str">
        <f t="shared" si="48"/>
        <v>May</v>
      </c>
      <c r="AE150" s="12" t="str">
        <f>IF(I150&gt;0.2,"High",IF(I150&lt;-0.2,"Low","Moderate"))</f>
        <v>Moderate</v>
      </c>
    </row>
    <row r="151" spans="2:31" x14ac:dyDescent="0.25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7">
        <f t="shared" si="42"/>
        <v>6.1643102264196066E-2</v>
      </c>
      <c r="I151" s="10">
        <f t="shared" si="55"/>
        <v>-0.13841280293530445</v>
      </c>
      <c r="J151" s="10">
        <f t="shared" si="57"/>
        <v>-5.940592344129092E-2</v>
      </c>
      <c r="K151" s="10">
        <f t="shared" si="56"/>
        <v>-8.3996786140808966E-2</v>
      </c>
      <c r="L151" s="7">
        <f t="shared" si="43"/>
        <v>0.25499997019117343</v>
      </c>
      <c r="M151" s="7">
        <f t="shared" si="44"/>
        <v>0.40799996198459426</v>
      </c>
      <c r="N151" s="7">
        <f t="shared" si="45"/>
        <v>0.71540015411148761</v>
      </c>
      <c r="O151" s="7">
        <f t="shared" si="46"/>
        <v>0.82819996027624287</v>
      </c>
      <c r="P151" s="7">
        <f t="shared" si="49"/>
        <v>1.2499981038584712E-2</v>
      </c>
      <c r="Q151" s="7">
        <f t="shared" si="50"/>
        <v>2.0000116080374275E-2</v>
      </c>
      <c r="R151" s="7">
        <f t="shared" si="51"/>
        <v>-2.9200030631107987E-2</v>
      </c>
      <c r="S151" s="7">
        <f t="shared" si="52"/>
        <v>4.9200311649251871E-2</v>
      </c>
      <c r="T151" s="7">
        <f t="shared" si="53"/>
        <v>7.0668539507471456E-3</v>
      </c>
      <c r="U151" s="7" t="str">
        <f t="shared" si="54"/>
        <v>Drop</v>
      </c>
      <c r="V151" s="7" t="str">
        <f t="shared" si="58"/>
        <v>Drop</v>
      </c>
      <c r="W151" s="7" t="str">
        <f t="shared" si="59"/>
        <v>Drop</v>
      </c>
      <c r="X151" s="7" t="str">
        <f t="shared" si="60"/>
        <v>Raise</v>
      </c>
      <c r="Y151" s="10">
        <f>L144/L151-1</f>
        <v>9.8040221804835959E-3</v>
      </c>
      <c r="Z151" s="10">
        <f>M144/M151-1</f>
        <v>2.9411626291065085E-2</v>
      </c>
      <c r="AA151" s="10">
        <f>N144/N151-1</f>
        <v>7.142814587568469E-2</v>
      </c>
      <c r="AB151" s="10">
        <f>O144/O151-1</f>
        <v>-1.9802057493282454E-2</v>
      </c>
      <c r="AC151" s="14" t="str">
        <f t="shared" si="47"/>
        <v>Wednesday</v>
      </c>
      <c r="AD151" s="14" t="str">
        <f t="shared" si="48"/>
        <v>May</v>
      </c>
      <c r="AE151" s="12" t="str">
        <f>IF(I151&gt;0.2,"High",IF(I151&lt;-0.2,"Low","Moderate"))</f>
        <v>Moderate</v>
      </c>
    </row>
    <row r="152" spans="2:31" x14ac:dyDescent="0.25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7">
        <f t="shared" si="42"/>
        <v>5.8645079361476588E-2</v>
      </c>
      <c r="I152" s="10">
        <f t="shared" si="55"/>
        <v>-3.7994839312172735E-2</v>
      </c>
      <c r="J152" s="10">
        <f t="shared" si="57"/>
        <v>2.0618565999329652E-2</v>
      </c>
      <c r="K152" s="10">
        <f t="shared" si="56"/>
        <v>-5.7429295590083362E-2</v>
      </c>
      <c r="L152" s="7">
        <f t="shared" si="43"/>
        <v>0.25249999220936281</v>
      </c>
      <c r="M152" s="7">
        <f t="shared" si="44"/>
        <v>0.39199991452978861</v>
      </c>
      <c r="N152" s="7">
        <f t="shared" si="45"/>
        <v>0.73730009031589894</v>
      </c>
      <c r="O152" s="7">
        <f t="shared" si="46"/>
        <v>0.80360004027945786</v>
      </c>
      <c r="P152" s="7">
        <f t="shared" si="49"/>
        <v>-2.4999779818106194E-3</v>
      </c>
      <c r="Q152" s="7">
        <f t="shared" si="50"/>
        <v>-1.6000047454805655E-2</v>
      </c>
      <c r="R152" s="7">
        <f t="shared" si="51"/>
        <v>2.189993620441133E-2</v>
      </c>
      <c r="S152" s="7">
        <f t="shared" si="52"/>
        <v>-2.4599919996785014E-2</v>
      </c>
      <c r="T152" s="7">
        <f t="shared" si="53"/>
        <v>-2.9980229027194785E-3</v>
      </c>
      <c r="U152" s="7" t="str">
        <f t="shared" si="54"/>
        <v>Drop</v>
      </c>
      <c r="V152" s="7" t="str">
        <f t="shared" si="58"/>
        <v>Drop</v>
      </c>
      <c r="W152" s="7" t="str">
        <f t="shared" si="59"/>
        <v>Drop</v>
      </c>
      <c r="X152" s="7" t="str">
        <f t="shared" si="60"/>
        <v>Drop</v>
      </c>
      <c r="Y152" s="10">
        <f>L145/L152-1</f>
        <v>-7.254656486654909E-8</v>
      </c>
      <c r="Z152" s="10">
        <f>M145/M152-1</f>
        <v>7.1428814630786874E-2</v>
      </c>
      <c r="AA152" s="10">
        <f>N145/N152-1</f>
        <v>-1.9802392287264103E-2</v>
      </c>
      <c r="AB152" s="10">
        <f>O145/O152-1</f>
        <v>1.0204116242292782E-2</v>
      </c>
      <c r="AC152" s="14" t="str">
        <f t="shared" si="47"/>
        <v>Thursday</v>
      </c>
      <c r="AD152" s="14" t="str">
        <f t="shared" si="48"/>
        <v>May</v>
      </c>
      <c r="AE152" s="12" t="str">
        <f>IF(I152&gt;0.2,"High",IF(I152&lt;-0.2,"Low","Moderate"))</f>
        <v>Moderate</v>
      </c>
    </row>
    <row r="153" spans="2:31" x14ac:dyDescent="0.25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7">
        <f t="shared" si="42"/>
        <v>5.8011673370927261E-2</v>
      </c>
      <c r="I153" s="10">
        <f t="shared" si="55"/>
        <v>1.3929081297989754E-3</v>
      </c>
      <c r="J153" s="10">
        <f t="shared" si="57"/>
        <v>0</v>
      </c>
      <c r="K153" s="10">
        <f t="shared" si="56"/>
        <v>1.3929081297989754E-3</v>
      </c>
      <c r="L153" s="7">
        <f t="shared" si="43"/>
        <v>0.23999998211799797</v>
      </c>
      <c r="M153" s="7">
        <f t="shared" si="44"/>
        <v>0.41199986737514172</v>
      </c>
      <c r="N153" s="7">
        <f t="shared" si="45"/>
        <v>0.72270000614874907</v>
      </c>
      <c r="O153" s="7">
        <f t="shared" si="46"/>
        <v>0.81180000387865803</v>
      </c>
      <c r="P153" s="7">
        <f t="shared" si="49"/>
        <v>-1.2500010091364838E-2</v>
      </c>
      <c r="Q153" s="7">
        <f t="shared" si="50"/>
        <v>1.9999952845353108E-2</v>
      </c>
      <c r="R153" s="7">
        <f t="shared" si="51"/>
        <v>-1.4600084167149863E-2</v>
      </c>
      <c r="S153" s="7">
        <f t="shared" si="52"/>
        <v>8.1999635992001663E-3</v>
      </c>
      <c r="T153" s="7">
        <f t="shared" si="53"/>
        <v>-6.3340599054932667E-4</v>
      </c>
      <c r="U153" s="7" t="str">
        <f t="shared" si="54"/>
        <v>Drop</v>
      </c>
      <c r="V153" s="7" t="str">
        <f t="shared" si="58"/>
        <v>Drop</v>
      </c>
      <c r="W153" s="7" t="str">
        <f t="shared" si="59"/>
        <v>Drop</v>
      </c>
      <c r="X153" s="7" t="str">
        <f t="shared" si="60"/>
        <v>Drop</v>
      </c>
      <c r="Y153" s="10">
        <f>L146/L153-1</f>
        <v>-1.0416639502165093E-2</v>
      </c>
      <c r="Z153" s="10">
        <f>M146/M153-1</f>
        <v>-4.8543733920202392E-2</v>
      </c>
      <c r="AA153" s="10">
        <f>N146/N153-1</f>
        <v>2.1872669919709153E-7</v>
      </c>
      <c r="AB153" s="10">
        <f>O146/O153-1</f>
        <v>6.0606242148378175E-2</v>
      </c>
      <c r="AC153" s="14" t="str">
        <f t="shared" si="47"/>
        <v>Friday</v>
      </c>
      <c r="AD153" s="14" t="str">
        <f t="shared" si="48"/>
        <v>May</v>
      </c>
      <c r="AE153" s="12" t="str">
        <f>IF(I153&gt;0.2,"High",IF(I153&lt;-0.2,"Low","Moderate"))</f>
        <v>Moderate</v>
      </c>
    </row>
    <row r="154" spans="2:31" x14ac:dyDescent="0.25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7">
        <f t="shared" si="42"/>
        <v>3.8169433916514263E-2</v>
      </c>
      <c r="I154" s="10">
        <f t="shared" si="55"/>
        <v>-3.8564196416479901E-2</v>
      </c>
      <c r="J154" s="10">
        <f t="shared" si="57"/>
        <v>-9.523820030781005E-3</v>
      </c>
      <c r="K154" s="10">
        <f t="shared" si="56"/>
        <v>-2.9319611085045327E-2</v>
      </c>
      <c r="L154" s="7">
        <f t="shared" si="43"/>
        <v>0.2183999945164799</v>
      </c>
      <c r="M154" s="7">
        <f t="shared" si="44"/>
        <v>0.35019994943153632</v>
      </c>
      <c r="N154" s="7">
        <f t="shared" si="45"/>
        <v>0.65959991777444316</v>
      </c>
      <c r="O154" s="7">
        <f t="shared" si="46"/>
        <v>0.75660015174861195</v>
      </c>
      <c r="P154" s="7">
        <f t="shared" si="49"/>
        <v>-2.1599987601518073E-2</v>
      </c>
      <c r="Q154" s="7">
        <f t="shared" si="50"/>
        <v>-6.1799917943605398E-2</v>
      </c>
      <c r="R154" s="7">
        <f t="shared" si="51"/>
        <v>-6.3100088374305918E-2</v>
      </c>
      <c r="S154" s="7">
        <f t="shared" si="52"/>
        <v>-5.5199852130046079E-2</v>
      </c>
      <c r="T154" s="7">
        <f t="shared" si="53"/>
        <v>-1.9842239454412998E-2</v>
      </c>
      <c r="U154" s="7" t="str">
        <f t="shared" si="54"/>
        <v>Drop</v>
      </c>
      <c r="V154" s="7" t="str">
        <f t="shared" si="58"/>
        <v>Drop</v>
      </c>
      <c r="W154" s="7" t="str">
        <f t="shared" si="59"/>
        <v>Drop</v>
      </c>
      <c r="X154" s="7" t="str">
        <f t="shared" si="60"/>
        <v>Drop</v>
      </c>
      <c r="Y154" s="10">
        <f>L147/L154-1</f>
        <v>-3.8461512376668283E-2</v>
      </c>
      <c r="Z154" s="10">
        <f>M147/M154-1</f>
        <v>9.7088882806521948E-3</v>
      </c>
      <c r="AA154" s="10">
        <f>N147/N154-1</f>
        <v>7.216508210941619E-2</v>
      </c>
      <c r="AB154" s="10">
        <f>O147/O154-1</f>
        <v>-1.0309882672477899E-2</v>
      </c>
      <c r="AC154" s="14" t="str">
        <f t="shared" si="47"/>
        <v>Saturday</v>
      </c>
      <c r="AD154" s="14" t="str">
        <f t="shared" si="48"/>
        <v>June</v>
      </c>
      <c r="AE154" s="12" t="str">
        <f>IF(I154&gt;0.2,"High",IF(I154&lt;-0.2,"Low","Moderate"))</f>
        <v>Moderate</v>
      </c>
    </row>
    <row r="155" spans="2:31" x14ac:dyDescent="0.25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7">
        <f t="shared" si="42"/>
        <v>3.935848970460458E-2</v>
      </c>
      <c r="I155" s="10">
        <f t="shared" si="55"/>
        <v>1.0739098125715163E-2</v>
      </c>
      <c r="J155" s="10">
        <f t="shared" si="57"/>
        <v>-7.6190475382247658E-2</v>
      </c>
      <c r="K155" s="10">
        <f t="shared" si="56"/>
        <v>9.4099022787118125E-2</v>
      </c>
      <c r="L155" s="7">
        <f t="shared" si="43"/>
        <v>0.2099999958661608</v>
      </c>
      <c r="M155" s="7">
        <f t="shared" si="44"/>
        <v>0.33319991312375863</v>
      </c>
      <c r="N155" s="7">
        <f t="shared" si="45"/>
        <v>0.71400002756996372</v>
      </c>
      <c r="O155" s="7">
        <f t="shared" si="46"/>
        <v>0.78780009846415233</v>
      </c>
      <c r="P155" s="7">
        <f t="shared" si="49"/>
        <v>-8.399998650319096E-3</v>
      </c>
      <c r="Q155" s="7">
        <f t="shared" si="50"/>
        <v>-1.7000036307777688E-2</v>
      </c>
      <c r="R155" s="7">
        <f t="shared" si="51"/>
        <v>5.4400109795520568E-2</v>
      </c>
      <c r="S155" s="7">
        <f t="shared" si="52"/>
        <v>3.1199946715540383E-2</v>
      </c>
      <c r="T155" s="7">
        <f t="shared" si="53"/>
        <v>1.1890557880903166E-3</v>
      </c>
      <c r="U155" s="7" t="str">
        <f t="shared" si="54"/>
        <v>Drop</v>
      </c>
      <c r="V155" s="7" t="str">
        <f t="shared" si="58"/>
        <v>Drop</v>
      </c>
      <c r="W155" s="7" t="str">
        <f t="shared" si="59"/>
        <v>Raise</v>
      </c>
      <c r="X155" s="7" t="str">
        <f t="shared" si="60"/>
        <v>Drop</v>
      </c>
      <c r="Y155" s="10">
        <f>L148/L155-1</f>
        <v>-9.999988614392108E-3</v>
      </c>
      <c r="Z155" s="10">
        <f>M148/M155-1</f>
        <v>3.0612505282131552E-2</v>
      </c>
      <c r="AA155" s="10">
        <f>N148/N155-1</f>
        <v>-4.7619350766879509E-2</v>
      </c>
      <c r="AB155" s="10">
        <f>O148/O155-1</f>
        <v>-5.9406009338856314E-2</v>
      </c>
      <c r="AC155" s="14" t="str">
        <f t="shared" si="47"/>
        <v>Sunday</v>
      </c>
      <c r="AD155" s="14" t="str">
        <f t="shared" si="48"/>
        <v>June</v>
      </c>
      <c r="AE155" s="12" t="str">
        <f>IF(I155&gt;0.2,"High",IF(I155&lt;-0.2,"Low","Moderate"))</f>
        <v>Moderate</v>
      </c>
    </row>
    <row r="156" spans="2:31" x14ac:dyDescent="0.25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7">
        <f t="shared" si="42"/>
        <v>5.5166966842629638E-2</v>
      </c>
      <c r="I156" s="10">
        <f t="shared" si="55"/>
        <v>5.3270059523439439E-2</v>
      </c>
      <c r="J156" s="10">
        <f t="shared" si="57"/>
        <v>2.0618565999329652E-2</v>
      </c>
      <c r="K156" s="10">
        <f t="shared" si="56"/>
        <v>3.1991867100849225E-2</v>
      </c>
      <c r="L156" s="7">
        <f t="shared" si="43"/>
        <v>0.24999996511655004</v>
      </c>
      <c r="M156" s="7">
        <f t="shared" si="44"/>
        <v>0.39999992558196301</v>
      </c>
      <c r="N156" s="7">
        <f t="shared" si="45"/>
        <v>0.70079990102399237</v>
      </c>
      <c r="O156" s="7">
        <f t="shared" si="46"/>
        <v>0.78720023680404794</v>
      </c>
      <c r="P156" s="7">
        <f t="shared" si="49"/>
        <v>3.9999969250389233E-2</v>
      </c>
      <c r="Q156" s="7">
        <f t="shared" si="50"/>
        <v>6.6800012458204383E-2</v>
      </c>
      <c r="R156" s="7">
        <f t="shared" si="51"/>
        <v>-1.3200126545971358E-2</v>
      </c>
      <c r="S156" s="7">
        <f t="shared" si="52"/>
        <v>-5.998616601043949E-4</v>
      </c>
      <c r="T156" s="7">
        <f t="shared" si="53"/>
        <v>1.5808477138025058E-2</v>
      </c>
      <c r="U156" s="7" t="str">
        <f t="shared" si="54"/>
        <v>Raise</v>
      </c>
      <c r="V156" s="7" t="str">
        <f t="shared" si="58"/>
        <v>Raise</v>
      </c>
      <c r="W156" s="7" t="str">
        <f t="shared" si="59"/>
        <v>Drop</v>
      </c>
      <c r="X156" s="7" t="str">
        <f t="shared" si="60"/>
        <v>Drop</v>
      </c>
      <c r="Y156" s="10">
        <f>L149/L156-1</f>
        <v>-4.0000017952393829E-2</v>
      </c>
      <c r="Z156" s="10">
        <f>M149/M156-1</f>
        <v>-4.0000149732771551E-2</v>
      </c>
      <c r="AA156" s="10">
        <f>N149/N156-1</f>
        <v>6.2500109635149403E-2</v>
      </c>
      <c r="AB156" s="10">
        <f>O149/O156-1</f>
        <v>-1.0416713904102926E-2</v>
      </c>
      <c r="AC156" s="14" t="str">
        <f t="shared" si="47"/>
        <v>Monday</v>
      </c>
      <c r="AD156" s="14" t="str">
        <f t="shared" si="48"/>
        <v>June</v>
      </c>
      <c r="AE156" s="12" t="str">
        <f>IF(I156&gt;0.2,"High",IF(I156&lt;-0.2,"Low","Moderate"))</f>
        <v>Moderate</v>
      </c>
    </row>
    <row r="157" spans="2:31" x14ac:dyDescent="0.25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7">
        <f t="shared" si="42"/>
        <v>6.2241705656881932E-2</v>
      </c>
      <c r="I157" s="10">
        <f t="shared" si="55"/>
        <v>0.12948815611104747</v>
      </c>
      <c r="J157" s="10">
        <f t="shared" si="57"/>
        <v>-9.6154110101844825E-3</v>
      </c>
      <c r="K157" s="10">
        <f t="shared" si="56"/>
        <v>0.14045409093362049</v>
      </c>
      <c r="L157" s="7">
        <f t="shared" si="43"/>
        <v>0.2574999798827477</v>
      </c>
      <c r="M157" s="7">
        <f t="shared" si="44"/>
        <v>0.3959999173608385</v>
      </c>
      <c r="N157" s="7">
        <f t="shared" si="45"/>
        <v>0.75190008382464868</v>
      </c>
      <c r="O157" s="7">
        <f t="shared" si="46"/>
        <v>0.81180001959128845</v>
      </c>
      <c r="P157" s="7">
        <f t="shared" si="49"/>
        <v>7.5000147661976602E-3</v>
      </c>
      <c r="Q157" s="7">
        <f t="shared" si="50"/>
        <v>-4.0000082211245069E-3</v>
      </c>
      <c r="R157" s="7">
        <f t="shared" si="51"/>
        <v>5.1100182800656313E-2</v>
      </c>
      <c r="S157" s="7">
        <f t="shared" si="52"/>
        <v>2.4599782787240509E-2</v>
      </c>
      <c r="T157" s="7">
        <f t="shared" si="53"/>
        <v>7.0747388142522946E-3</v>
      </c>
      <c r="U157" s="7" t="str">
        <f t="shared" si="54"/>
        <v>Drop</v>
      </c>
      <c r="V157" s="7" t="str">
        <f t="shared" si="58"/>
        <v>Drop</v>
      </c>
      <c r="W157" s="7" t="str">
        <f t="shared" si="59"/>
        <v>Raise</v>
      </c>
      <c r="X157" s="7" t="str">
        <f t="shared" si="60"/>
        <v>Drop</v>
      </c>
      <c r="Y157" s="10">
        <f>L150/L157-1</f>
        <v>-5.8252395736066442E-2</v>
      </c>
      <c r="Z157" s="10">
        <f>M150/M157-1</f>
        <v>-2.020220486391866E-2</v>
      </c>
      <c r="AA157" s="10">
        <f>N150/N157-1</f>
        <v>-9.708602564480473E-3</v>
      </c>
      <c r="AB157" s="10">
        <f>O150/O157-1</f>
        <v>-4.0404496394088829E-2</v>
      </c>
      <c r="AC157" s="14" t="str">
        <f t="shared" si="47"/>
        <v>Tuesday</v>
      </c>
      <c r="AD157" s="14" t="str">
        <f t="shared" si="48"/>
        <v>June</v>
      </c>
      <c r="AE157" s="12" t="str">
        <f>IF(I157&gt;0.2,"High",IF(I157&lt;-0.2,"Low","Moderate"))</f>
        <v>Moderate</v>
      </c>
    </row>
    <row r="158" spans="2:31" x14ac:dyDescent="0.25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7">
        <f t="shared" si="42"/>
        <v>5.5770522056108357E-2</v>
      </c>
      <c r="I158" s="10">
        <f t="shared" si="55"/>
        <v>-1.9079437767929863E-2</v>
      </c>
      <c r="J158" s="10">
        <f t="shared" si="57"/>
        <v>8.4210516621862075E-2</v>
      </c>
      <c r="K158" s="10">
        <f t="shared" si="56"/>
        <v>-9.5267434512274041E-2</v>
      </c>
      <c r="L158" s="7">
        <f t="shared" si="43"/>
        <v>0.24750000670575076</v>
      </c>
      <c r="M158" s="7">
        <f t="shared" si="44"/>
        <v>0.39199984538390581</v>
      </c>
      <c r="N158" s="7">
        <f t="shared" si="45"/>
        <v>0.70809998590008594</v>
      </c>
      <c r="O158" s="7">
        <f t="shared" si="46"/>
        <v>0.81179993713953658</v>
      </c>
      <c r="P158" s="7">
        <f t="shared" si="49"/>
        <v>-9.9999731769969402E-3</v>
      </c>
      <c r="Q158" s="7">
        <f t="shared" si="50"/>
        <v>-4.0000719769326953E-3</v>
      </c>
      <c r="R158" s="7">
        <f t="shared" si="51"/>
        <v>-4.3800097924562742E-2</v>
      </c>
      <c r="S158" s="7">
        <f t="shared" si="52"/>
        <v>-8.2451751870493695E-8</v>
      </c>
      <c r="T158" s="7">
        <f t="shared" si="53"/>
        <v>-6.4711836007735751E-3</v>
      </c>
      <c r="U158" s="7" t="str">
        <f t="shared" si="54"/>
        <v>Drop</v>
      </c>
      <c r="V158" s="7" t="str">
        <f t="shared" si="58"/>
        <v>Drop</v>
      </c>
      <c r="W158" s="7" t="str">
        <f t="shared" si="59"/>
        <v>Drop</v>
      </c>
      <c r="X158" s="7" t="str">
        <f t="shared" si="60"/>
        <v>Drop</v>
      </c>
      <c r="Y158" s="10">
        <f>L151/L158-1</f>
        <v>3.030288194835995E-2</v>
      </c>
      <c r="Z158" s="10">
        <f>M151/M158-1</f>
        <v>4.0816640080606925E-2</v>
      </c>
      <c r="AA158" s="10">
        <f>N151/N158-1</f>
        <v>1.030951610897457E-2</v>
      </c>
      <c r="AB158" s="10">
        <f>O151/O158-1</f>
        <v>2.020205026683497E-2</v>
      </c>
      <c r="AC158" s="14" t="str">
        <f t="shared" si="47"/>
        <v>Wednesday</v>
      </c>
      <c r="AD158" s="14" t="str">
        <f t="shared" si="48"/>
        <v>June</v>
      </c>
      <c r="AE158" s="12" t="str">
        <f>IF(I158&gt;0.2,"High",IF(I158&lt;-0.2,"Low","Moderate"))</f>
        <v>Moderate</v>
      </c>
    </row>
    <row r="159" spans="2:31" x14ac:dyDescent="0.25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7">
        <f t="shared" si="42"/>
        <v>6.6039440543684394E-2</v>
      </c>
      <c r="I159" s="10">
        <f t="shared" si="55"/>
        <v>0.17158506089799253</v>
      </c>
      <c r="J159" s="10">
        <f t="shared" si="57"/>
        <v>4.0404011745583279E-2</v>
      </c>
      <c r="K159" s="10">
        <f t="shared" si="56"/>
        <v>0.12608664294970828</v>
      </c>
      <c r="L159" s="7">
        <f t="shared" si="43"/>
        <v>0.25999997317699697</v>
      </c>
      <c r="M159" s="7">
        <f t="shared" si="44"/>
        <v>0.39999996561153101</v>
      </c>
      <c r="N159" s="7">
        <f t="shared" si="45"/>
        <v>0.75919988342308009</v>
      </c>
      <c r="O159" s="7">
        <f t="shared" si="46"/>
        <v>0.83639994496575365</v>
      </c>
      <c r="P159" s="7">
        <f t="shared" si="49"/>
        <v>1.249996647124621E-2</v>
      </c>
      <c r="Q159" s="7">
        <f t="shared" si="50"/>
        <v>8.0001202276251959E-3</v>
      </c>
      <c r="R159" s="7">
        <f t="shared" si="51"/>
        <v>5.1099897522994153E-2</v>
      </c>
      <c r="S159" s="7">
        <f t="shared" si="52"/>
        <v>2.4600007826217074E-2</v>
      </c>
      <c r="T159" s="7">
        <f t="shared" si="53"/>
        <v>1.0268918487576037E-2</v>
      </c>
      <c r="U159" s="7" t="str">
        <f t="shared" si="54"/>
        <v>Drop</v>
      </c>
      <c r="V159" s="7" t="str">
        <f t="shared" si="58"/>
        <v>Drop</v>
      </c>
      <c r="W159" s="7" t="str">
        <f t="shared" si="59"/>
        <v>Raise</v>
      </c>
      <c r="X159" s="7" t="str">
        <f t="shared" si="60"/>
        <v>Drop</v>
      </c>
      <c r="Y159" s="10">
        <f>L152/L159-1</f>
        <v>-2.8846083620664431E-2</v>
      </c>
      <c r="Z159" s="10">
        <f>M152/M159-1</f>
        <v>-2.0000129423790591E-2</v>
      </c>
      <c r="AA159" s="10">
        <f>N152/N159-1</f>
        <v>-2.8845885761256129E-2</v>
      </c>
      <c r="AB159" s="10">
        <f>O152/O159-1</f>
        <v>-3.9215574897770722E-2</v>
      </c>
      <c r="AC159" s="14" t="str">
        <f t="shared" si="47"/>
        <v>Thursday</v>
      </c>
      <c r="AD159" s="14" t="str">
        <f t="shared" si="48"/>
        <v>June</v>
      </c>
      <c r="AE159" s="12" t="str">
        <f>IF(I159&gt;0.2,"High",IF(I159&lt;-0.2,"Low","Moderate"))</f>
        <v>Moderate</v>
      </c>
    </row>
    <row r="160" spans="2:31" x14ac:dyDescent="0.25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7">
        <f t="shared" si="42"/>
        <v>6.4019392551536089E-2</v>
      </c>
      <c r="I160" s="10">
        <f t="shared" si="55"/>
        <v>3.9275462276182838E-2</v>
      </c>
      <c r="J160" s="10">
        <f t="shared" si="57"/>
        <v>-5.8252409823299045E-2</v>
      </c>
      <c r="K160" s="10">
        <f t="shared" si="56"/>
        <v>0.10356052207278021</v>
      </c>
      <c r="L160" s="7">
        <f t="shared" si="43"/>
        <v>0.25999999050594758</v>
      </c>
      <c r="M160" s="7">
        <f t="shared" si="44"/>
        <v>0.41599999853937647</v>
      </c>
      <c r="N160" s="7">
        <f t="shared" si="45"/>
        <v>0.7007999634844122</v>
      </c>
      <c r="O160" s="7">
        <f t="shared" si="46"/>
        <v>0.84459949472618889</v>
      </c>
      <c r="P160" s="7">
        <f t="shared" si="49"/>
        <v>1.7328950607797822E-8</v>
      </c>
      <c r="Q160" s="7">
        <f t="shared" si="50"/>
        <v>1.6000032927845464E-2</v>
      </c>
      <c r="R160" s="7">
        <f t="shared" si="51"/>
        <v>-5.8399919938667888E-2</v>
      </c>
      <c r="S160" s="7">
        <f t="shared" si="52"/>
        <v>8.199549760435243E-3</v>
      </c>
      <c r="T160" s="7">
        <f t="shared" si="53"/>
        <v>-2.020047992148305E-3</v>
      </c>
      <c r="U160" s="7" t="str">
        <f t="shared" si="54"/>
        <v>Drop</v>
      </c>
      <c r="V160" s="7" t="str">
        <f t="shared" si="58"/>
        <v>Drop</v>
      </c>
      <c r="W160" s="7" t="str">
        <f t="shared" si="59"/>
        <v>Drop</v>
      </c>
      <c r="X160" s="7" t="str">
        <f t="shared" si="60"/>
        <v>Drop</v>
      </c>
      <c r="Y160" s="10">
        <f>L153/L160-1</f>
        <v>-7.6923111993314031E-2</v>
      </c>
      <c r="Z160" s="10">
        <f>M153/M160-1</f>
        <v>-9.6156999477876592E-3</v>
      </c>
      <c r="AA160" s="10">
        <f>N153/N160-1</f>
        <v>3.1250062507778731E-2</v>
      </c>
      <c r="AB160" s="10">
        <f>O153/O160-1</f>
        <v>-3.883437185593408E-2</v>
      </c>
      <c r="AC160" s="14" t="str">
        <f t="shared" si="47"/>
        <v>Friday</v>
      </c>
      <c r="AD160" s="14" t="str">
        <f t="shared" si="48"/>
        <v>June</v>
      </c>
      <c r="AE160" s="12" t="str">
        <f>IF(I160&gt;0.2,"High",IF(I160&lt;-0.2,"Low","Moderate"))</f>
        <v>Moderate</v>
      </c>
    </row>
    <row r="161" spans="2:31" x14ac:dyDescent="0.25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7">
        <f t="shared" si="42"/>
        <v>3.3467257547456095E-2</v>
      </c>
      <c r="I161" s="10">
        <f t="shared" si="55"/>
        <v>-0.19906978466884373</v>
      </c>
      <c r="J161" s="10">
        <f t="shared" si="57"/>
        <v>-8.6538450828461344E-2</v>
      </c>
      <c r="K161" s="10">
        <f t="shared" si="56"/>
        <v>-0.12319219560193007</v>
      </c>
      <c r="L161" s="7">
        <f t="shared" si="43"/>
        <v>0.20159999951225532</v>
      </c>
      <c r="M161" s="7">
        <f t="shared" si="44"/>
        <v>0.32299999360263154</v>
      </c>
      <c r="N161" s="7">
        <f t="shared" si="45"/>
        <v>0.69359971450414726</v>
      </c>
      <c r="O161" s="7">
        <f t="shared" si="46"/>
        <v>0.7409999517152257</v>
      </c>
      <c r="P161" s="7">
        <f t="shared" si="49"/>
        <v>-5.8399990993692252E-2</v>
      </c>
      <c r="Q161" s="7">
        <f t="shared" si="50"/>
        <v>-9.3000004936744929E-2</v>
      </c>
      <c r="R161" s="7">
        <f t="shared" si="51"/>
        <v>-7.200248980264945E-3</v>
      </c>
      <c r="S161" s="7">
        <f t="shared" si="52"/>
        <v>-0.10359954301096319</v>
      </c>
      <c r="T161" s="7">
        <f t="shared" si="53"/>
        <v>-3.0552135004079994E-2</v>
      </c>
      <c r="U161" s="7" t="str">
        <f t="shared" si="54"/>
        <v>Raise</v>
      </c>
      <c r="V161" s="7" t="str">
        <f t="shared" si="58"/>
        <v>Drop</v>
      </c>
      <c r="W161" s="7" t="str">
        <f t="shared" si="59"/>
        <v>Drop</v>
      </c>
      <c r="X161" s="7" t="str">
        <f t="shared" si="60"/>
        <v>Drop</v>
      </c>
      <c r="Y161" s="10">
        <f>L154/L161-1</f>
        <v>8.3333308754315327E-2</v>
      </c>
      <c r="Z161" s="10">
        <f>M154/M161-1</f>
        <v>8.4210391231051673E-2</v>
      </c>
      <c r="AA161" s="10">
        <f>N154/N161-1</f>
        <v>-4.9019334954614968E-2</v>
      </c>
      <c r="AB161" s="10">
        <f>O154/O161-1</f>
        <v>2.1052902901377735E-2</v>
      </c>
      <c r="AC161" s="14" t="str">
        <f t="shared" si="47"/>
        <v>Saturday</v>
      </c>
      <c r="AD161" s="14" t="str">
        <f t="shared" si="48"/>
        <v>June</v>
      </c>
      <c r="AE161" s="12" t="str">
        <f>IF(I161&gt;0.2,"High",IF(I161&lt;-0.2,"Low","Moderate"))</f>
        <v>Moderate</v>
      </c>
    </row>
    <row r="162" spans="2:31" x14ac:dyDescent="0.25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7">
        <f t="shared" si="42"/>
        <v>3.6667791645086018E-2</v>
      </c>
      <c r="I162" s="10">
        <f t="shared" si="55"/>
        <v>-3.9550376388225117E-2</v>
      </c>
      <c r="J162" s="10">
        <f t="shared" si="57"/>
        <v>3.0927823213518835E-2</v>
      </c>
      <c r="K162" s="10">
        <f t="shared" si="56"/>
        <v>-6.8363854398706181E-2</v>
      </c>
      <c r="L162" s="7">
        <f t="shared" si="43"/>
        <v>0.21839999108927985</v>
      </c>
      <c r="M162" s="7">
        <f t="shared" si="44"/>
        <v>0.33999998571999918</v>
      </c>
      <c r="N162" s="7">
        <f t="shared" si="45"/>
        <v>0.64599996459999642</v>
      </c>
      <c r="O162" s="7">
        <f t="shared" si="46"/>
        <v>0.76440011832819166</v>
      </c>
      <c r="P162" s="7">
        <f t="shared" si="49"/>
        <v>1.6799991577024526E-2</v>
      </c>
      <c r="Q162" s="7">
        <f t="shared" si="50"/>
        <v>1.6999992117367635E-2</v>
      </c>
      <c r="R162" s="7">
        <f t="shared" si="51"/>
        <v>-4.7599749904150834E-2</v>
      </c>
      <c r="S162" s="7">
        <f t="shared" si="52"/>
        <v>2.3400166612965956E-2</v>
      </c>
      <c r="T162" s="7">
        <f t="shared" si="53"/>
        <v>3.2005340976299229E-3</v>
      </c>
      <c r="U162" s="7" t="str">
        <f t="shared" si="54"/>
        <v>Drop</v>
      </c>
      <c r="V162" s="7" t="str">
        <f t="shared" si="58"/>
        <v>Drop</v>
      </c>
      <c r="W162" s="7" t="str">
        <f t="shared" si="59"/>
        <v>Drop</v>
      </c>
      <c r="X162" s="7" t="str">
        <f t="shared" si="60"/>
        <v>Drop</v>
      </c>
      <c r="Y162" s="10">
        <f>L155/L162-1</f>
        <v>-3.8461518158602881E-2</v>
      </c>
      <c r="Z162" s="10">
        <f>M155/M162-1</f>
        <v>-2.0000214358363633E-2</v>
      </c>
      <c r="AA162" s="10">
        <f>N155/N162-1</f>
        <v>0.10526326113976325</v>
      </c>
      <c r="AB162" s="10">
        <f>O155/O162-1</f>
        <v>3.0612214172779595E-2</v>
      </c>
      <c r="AC162" s="14" t="str">
        <f t="shared" si="47"/>
        <v>Sunday</v>
      </c>
      <c r="AD162" s="14" t="str">
        <f t="shared" si="48"/>
        <v>June</v>
      </c>
      <c r="AE162" s="12" t="str">
        <f>IF(I162&gt;0.2,"High",IF(I162&lt;-0.2,"Low","Moderate"))</f>
        <v>Moderate</v>
      </c>
    </row>
    <row r="163" spans="2:31" x14ac:dyDescent="0.25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7">
        <f t="shared" si="42"/>
        <v>5.9746664993200443E-2</v>
      </c>
      <c r="I163" s="10">
        <f t="shared" si="55"/>
        <v>0.10489427948257268</v>
      </c>
      <c r="J163" s="10">
        <f t="shared" si="57"/>
        <v>2.0201982617158221E-2</v>
      </c>
      <c r="K163" s="10">
        <f t="shared" si="56"/>
        <v>8.3015224738292037E-2</v>
      </c>
      <c r="L163" s="7">
        <f t="shared" si="43"/>
        <v>0.24249998164992312</v>
      </c>
      <c r="M163" s="7">
        <f t="shared" si="44"/>
        <v>0.41599990524746672</v>
      </c>
      <c r="N163" s="7">
        <f t="shared" si="45"/>
        <v>0.74460005251376904</v>
      </c>
      <c r="O163" s="7">
        <f t="shared" si="46"/>
        <v>0.79540014178060903</v>
      </c>
      <c r="P163" s="7">
        <f t="shared" si="49"/>
        <v>2.409999056064327E-2</v>
      </c>
      <c r="Q163" s="7">
        <f t="shared" si="50"/>
        <v>7.5999919527467541E-2</v>
      </c>
      <c r="R163" s="7">
        <f t="shared" si="51"/>
        <v>9.8600087913772616E-2</v>
      </c>
      <c r="S163" s="7">
        <f t="shared" si="52"/>
        <v>3.1000023452417369E-2</v>
      </c>
      <c r="T163" s="7">
        <f t="shared" si="53"/>
        <v>2.3078873348114426E-2</v>
      </c>
      <c r="U163" s="7" t="str">
        <f t="shared" si="54"/>
        <v>Raise</v>
      </c>
      <c r="V163" s="7" t="str">
        <f t="shared" si="58"/>
        <v>Raise</v>
      </c>
      <c r="W163" s="7" t="str">
        <f t="shared" si="59"/>
        <v>Raise</v>
      </c>
      <c r="X163" s="7" t="str">
        <f t="shared" si="60"/>
        <v>Drop</v>
      </c>
      <c r="Y163" s="10">
        <f>L156/L163-1</f>
        <v>3.0927769213005663E-2</v>
      </c>
      <c r="Z163" s="10">
        <f>M156/M163-1</f>
        <v>-3.8461498340932931E-2</v>
      </c>
      <c r="AA163" s="10">
        <f>N156/N163-1</f>
        <v>-5.882372871437147E-2</v>
      </c>
      <c r="AB163" s="10">
        <f>O156/O163-1</f>
        <v>-1.0309157046671569E-2</v>
      </c>
      <c r="AC163" s="14" t="str">
        <f t="shared" si="47"/>
        <v>Monday</v>
      </c>
      <c r="AD163" s="14" t="str">
        <f t="shared" si="48"/>
        <v>June</v>
      </c>
      <c r="AE163" s="12" t="str">
        <f>IF(I163&gt;0.2,"High",IF(I163&lt;-0.2,"Low","Moderate"))</f>
        <v>Moderate</v>
      </c>
    </row>
    <row r="164" spans="2:31" x14ac:dyDescent="0.25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7">
        <f t="shared" si="42"/>
        <v>5.8549563992085427E-2</v>
      </c>
      <c r="I164" s="10">
        <f t="shared" si="55"/>
        <v>-5.9319416552465198E-2</v>
      </c>
      <c r="J164" s="10">
        <f t="shared" si="57"/>
        <v>0</v>
      </c>
      <c r="K164" s="10">
        <f t="shared" si="56"/>
        <v>-5.9319416552465198E-2</v>
      </c>
      <c r="L164" s="7">
        <f t="shared" si="43"/>
        <v>0.2574999798827477</v>
      </c>
      <c r="M164" s="7">
        <f t="shared" si="44"/>
        <v>0.40799995694430241</v>
      </c>
      <c r="N164" s="7">
        <f t="shared" si="45"/>
        <v>0.71539978349599498</v>
      </c>
      <c r="O164" s="7">
        <f t="shared" si="46"/>
        <v>0.77900015524246669</v>
      </c>
      <c r="P164" s="7">
        <f t="shared" si="49"/>
        <v>1.499999823282458E-2</v>
      </c>
      <c r="Q164" s="7">
        <f t="shared" si="50"/>
        <v>-7.9999483031643059E-3</v>
      </c>
      <c r="R164" s="7">
        <f t="shared" si="51"/>
        <v>-2.9200269017774061E-2</v>
      </c>
      <c r="S164" s="7">
        <f t="shared" si="52"/>
        <v>-1.6399986538142342E-2</v>
      </c>
      <c r="T164" s="7">
        <f t="shared" si="53"/>
        <v>-1.1971010011150168E-3</v>
      </c>
      <c r="U164" s="7" t="str">
        <f t="shared" si="54"/>
        <v>Drop</v>
      </c>
      <c r="V164" s="7" t="str">
        <f t="shared" si="58"/>
        <v>Drop</v>
      </c>
      <c r="W164" s="7" t="str">
        <f t="shared" si="59"/>
        <v>Drop</v>
      </c>
      <c r="X164" s="7" t="str">
        <f t="shared" si="60"/>
        <v>Drop</v>
      </c>
      <c r="Y164" s="10">
        <f>L157/L164-1</f>
        <v>0</v>
      </c>
      <c r="Z164" s="10">
        <f>M157/M164-1</f>
        <v>-2.9411864827971201E-2</v>
      </c>
      <c r="AA164" s="10">
        <f>N157/N164-1</f>
        <v>5.1020843409100625E-2</v>
      </c>
      <c r="AB164" s="10">
        <f>O157/O164-1</f>
        <v>4.2105080631996472E-2</v>
      </c>
      <c r="AC164" s="14" t="str">
        <f t="shared" si="47"/>
        <v>Tuesday</v>
      </c>
      <c r="AD164" s="14" t="str">
        <f t="shared" si="48"/>
        <v>June</v>
      </c>
      <c r="AE164" s="12" t="str">
        <f>IF(I164&gt;0.2,"High",IF(I164&lt;-0.2,"Low","Moderate"))</f>
        <v>Moderate</v>
      </c>
    </row>
    <row r="165" spans="2:31" x14ac:dyDescent="0.25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7">
        <f t="shared" si="42"/>
        <v>6.5830638683430087E-2</v>
      </c>
      <c r="I165" s="10">
        <f t="shared" si="55"/>
        <v>0.1574640307232813</v>
      </c>
      <c r="J165" s="10">
        <f t="shared" si="57"/>
        <v>-1.9417484842768062E-2</v>
      </c>
      <c r="K165" s="10">
        <f t="shared" si="56"/>
        <v>0.1803841215113724</v>
      </c>
      <c r="L165" s="7">
        <f t="shared" si="43"/>
        <v>0.26249996979645729</v>
      </c>
      <c r="M165" s="7">
        <f t="shared" si="44"/>
        <v>0.42000003820897847</v>
      </c>
      <c r="N165" s="7">
        <f t="shared" si="45"/>
        <v>0.76649974361943196</v>
      </c>
      <c r="O165" s="7">
        <f t="shared" si="46"/>
        <v>0.77900001672411312</v>
      </c>
      <c r="P165" s="7">
        <f t="shared" si="49"/>
        <v>4.9999899137095904E-3</v>
      </c>
      <c r="Q165" s="7">
        <f t="shared" si="50"/>
        <v>1.2000081264676055E-2</v>
      </c>
      <c r="R165" s="7">
        <f t="shared" si="51"/>
        <v>5.1099960123436983E-2</v>
      </c>
      <c r="S165" s="7">
        <f t="shared" si="52"/>
        <v>-1.3851835356515352E-7</v>
      </c>
      <c r="T165" s="7">
        <f t="shared" si="53"/>
        <v>7.2810746913446606E-3</v>
      </c>
      <c r="U165" s="7" t="str">
        <f t="shared" si="54"/>
        <v>Drop</v>
      </c>
      <c r="V165" s="7" t="str">
        <f t="shared" si="58"/>
        <v>Drop</v>
      </c>
      <c r="W165" s="7" t="str">
        <f t="shared" si="59"/>
        <v>Raise</v>
      </c>
      <c r="X165" s="7" t="str">
        <f t="shared" si="60"/>
        <v>Drop</v>
      </c>
      <c r="Y165" s="10">
        <f>L158/L165-1</f>
        <v>-5.7142723110930271E-2</v>
      </c>
      <c r="Z165" s="10">
        <f>M158/M165-1</f>
        <v>-6.6667119709024059E-2</v>
      </c>
      <c r="AA165" s="10">
        <f>N158/N165-1</f>
        <v>-7.6190185587774462E-2</v>
      </c>
      <c r="AB165" s="10">
        <f>O158/O165-1</f>
        <v>4.2105160091465921E-2</v>
      </c>
      <c r="AC165" s="14" t="str">
        <f t="shared" si="47"/>
        <v>Wednesday</v>
      </c>
      <c r="AD165" s="14" t="str">
        <f t="shared" si="48"/>
        <v>June</v>
      </c>
      <c r="AE165" s="12" t="str">
        <f>IF(I165&gt;0.2,"High",IF(I165&lt;-0.2,"Low","Moderate"))</f>
        <v>Moderate</v>
      </c>
    </row>
    <row r="166" spans="2:31" x14ac:dyDescent="0.25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7">
        <f t="shared" si="42"/>
        <v>6.2172715443051495E-2</v>
      </c>
      <c r="I166" s="10">
        <f t="shared" si="55"/>
        <v>-8.5972568873978084E-2</v>
      </c>
      <c r="J166" s="10">
        <f t="shared" si="57"/>
        <v>-2.9126204911649523E-2</v>
      </c>
      <c r="K166" s="10">
        <f t="shared" si="56"/>
        <v>-5.8551754357687225E-2</v>
      </c>
      <c r="L166" s="7">
        <f t="shared" si="43"/>
        <v>0.25249998388384581</v>
      </c>
      <c r="M166" s="7">
        <f t="shared" si="44"/>
        <v>0.38399997228112481</v>
      </c>
      <c r="N166" s="7">
        <f t="shared" si="45"/>
        <v>0.75189971282886126</v>
      </c>
      <c r="O166" s="7">
        <f t="shared" si="46"/>
        <v>0.85280034864222176</v>
      </c>
      <c r="P166" s="7">
        <f t="shared" si="49"/>
        <v>-9.9999859126114754E-3</v>
      </c>
      <c r="Q166" s="7">
        <f t="shared" si="50"/>
        <v>-3.6000065927853653E-2</v>
      </c>
      <c r="R166" s="7">
        <f t="shared" si="51"/>
        <v>-1.4600030790570706E-2</v>
      </c>
      <c r="S166" s="7">
        <f t="shared" si="52"/>
        <v>7.3800331918108641E-2</v>
      </c>
      <c r="T166" s="7">
        <f t="shared" si="53"/>
        <v>-3.6579232403785925E-3</v>
      </c>
      <c r="U166" s="7" t="str">
        <f t="shared" si="54"/>
        <v>Drop</v>
      </c>
      <c r="V166" s="7" t="str">
        <f t="shared" si="58"/>
        <v>Drop</v>
      </c>
      <c r="W166" s="7" t="str">
        <f t="shared" si="59"/>
        <v>Drop</v>
      </c>
      <c r="X166" s="7" t="str">
        <f t="shared" si="60"/>
        <v>Raise</v>
      </c>
      <c r="Y166" s="10">
        <f>L159/L166-1</f>
        <v>2.9702929789497734E-2</v>
      </c>
      <c r="Z166" s="10">
        <f>M159/M166-1</f>
        <v>4.1666652305622165E-2</v>
      </c>
      <c r="AA166" s="10">
        <f>N159/N166-1</f>
        <v>9.7089684563829159E-3</v>
      </c>
      <c r="AB166" s="10">
        <f>O159/O166-1</f>
        <v>-1.9231234722851487E-2</v>
      </c>
      <c r="AC166" s="14" t="str">
        <f t="shared" si="47"/>
        <v>Thursday</v>
      </c>
      <c r="AD166" s="14" t="str">
        <f t="shared" si="48"/>
        <v>June</v>
      </c>
      <c r="AE166" s="12" t="str">
        <f>IF(I166&gt;0.2,"High",IF(I166&lt;-0.2,"Low","Moderate"))</f>
        <v>Moderate</v>
      </c>
    </row>
    <row r="167" spans="2:31" x14ac:dyDescent="0.25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7">
        <f t="shared" si="42"/>
        <v>5.7379231664018641E-2</v>
      </c>
      <c r="I167" s="10">
        <f t="shared" si="55"/>
        <v>-4.8281170173087862E-2</v>
      </c>
      <c r="J167" s="10">
        <f t="shared" si="57"/>
        <v>6.1855650527727013E-2</v>
      </c>
      <c r="K167" s="10">
        <f t="shared" si="56"/>
        <v>-0.1037210854847157</v>
      </c>
      <c r="L167" s="7">
        <f t="shared" si="43"/>
        <v>0.25999997317699697</v>
      </c>
      <c r="M167" s="7">
        <f t="shared" si="44"/>
        <v>0.39200000412661629</v>
      </c>
      <c r="N167" s="7">
        <f t="shared" si="45"/>
        <v>0.72269998605161601</v>
      </c>
      <c r="O167" s="7">
        <f t="shared" si="46"/>
        <v>0.77899973052300386</v>
      </c>
      <c r="P167" s="7">
        <f t="shared" si="49"/>
        <v>7.4999892931511547E-3</v>
      </c>
      <c r="Q167" s="7">
        <f t="shared" si="50"/>
        <v>8.0000318454914732E-3</v>
      </c>
      <c r="R167" s="7">
        <f t="shared" si="51"/>
        <v>-2.919972677724525E-2</v>
      </c>
      <c r="S167" s="7">
        <f t="shared" si="52"/>
        <v>-7.3800618119217898E-2</v>
      </c>
      <c r="T167" s="7">
        <f t="shared" si="53"/>
        <v>-4.7934837790328533E-3</v>
      </c>
      <c r="U167" s="7" t="str">
        <f t="shared" si="54"/>
        <v>Drop</v>
      </c>
      <c r="V167" s="7" t="str">
        <f t="shared" si="58"/>
        <v>Drop</v>
      </c>
      <c r="W167" s="7" t="str">
        <f t="shared" si="59"/>
        <v>Drop</v>
      </c>
      <c r="X167" s="7" t="str">
        <f t="shared" si="60"/>
        <v>Drop</v>
      </c>
      <c r="Y167" s="10">
        <f>L160/L167-1</f>
        <v>6.6649816998776146E-8</v>
      </c>
      <c r="Z167" s="10">
        <f>M160/M167-1</f>
        <v>6.1224474898240455E-2</v>
      </c>
      <c r="AA167" s="10">
        <f>N160/N167-1</f>
        <v>-3.0303062114131141E-2</v>
      </c>
      <c r="AB167" s="10">
        <f>O160/O167-1</f>
        <v>8.4210252754699511E-2</v>
      </c>
      <c r="AC167" s="14" t="str">
        <f t="shared" si="47"/>
        <v>Friday</v>
      </c>
      <c r="AD167" s="14" t="str">
        <f t="shared" si="48"/>
        <v>June</v>
      </c>
      <c r="AE167" s="12" t="str">
        <f>IF(I167&gt;0.2,"High",IF(I167&lt;-0.2,"Low","Moderate"))</f>
        <v>Moderate</v>
      </c>
    </row>
    <row r="168" spans="2:31" x14ac:dyDescent="0.25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7">
        <f t="shared" si="42"/>
        <v>3.6301103401413112E-2</v>
      </c>
      <c r="I168" s="10">
        <f t="shared" si="55"/>
        <v>0.13034570703885873</v>
      </c>
      <c r="J168" s="10">
        <f t="shared" si="57"/>
        <v>4.2105262664225984E-2</v>
      </c>
      <c r="K168" s="10">
        <f t="shared" si="56"/>
        <v>8.4675173934962045E-2</v>
      </c>
      <c r="L168" s="7">
        <f t="shared" si="43"/>
        <v>0.19949999609593452</v>
      </c>
      <c r="M168" s="7">
        <f t="shared" si="44"/>
        <v>0.3536000090232857</v>
      </c>
      <c r="N168" s="7">
        <f t="shared" si="45"/>
        <v>0.67320000000000002</v>
      </c>
      <c r="O168" s="7">
        <f t="shared" si="46"/>
        <v>0.76439979113775902</v>
      </c>
      <c r="P168" s="7">
        <f t="shared" si="49"/>
        <v>-6.0499977081062445E-2</v>
      </c>
      <c r="Q168" s="7">
        <f t="shared" si="50"/>
        <v>-3.8399995103330586E-2</v>
      </c>
      <c r="R168" s="7">
        <f t="shared" si="51"/>
        <v>-4.9499986051615985E-2</v>
      </c>
      <c r="S168" s="7">
        <f t="shared" si="52"/>
        <v>-1.4599939385244842E-2</v>
      </c>
      <c r="T168" s="7">
        <f t="shared" si="53"/>
        <v>-2.1078128262605529E-2</v>
      </c>
      <c r="U168" s="7" t="str">
        <f t="shared" si="54"/>
        <v>Raise</v>
      </c>
      <c r="V168" s="7" t="str">
        <f t="shared" si="58"/>
        <v>Drop</v>
      </c>
      <c r="W168" s="7" t="str">
        <f t="shared" si="59"/>
        <v>Drop</v>
      </c>
      <c r="X168" s="7" t="str">
        <f t="shared" si="60"/>
        <v>Drop</v>
      </c>
      <c r="Y168" s="10">
        <f>L161/L168-1</f>
        <v>1.052633311988127E-2</v>
      </c>
      <c r="Z168" s="10">
        <f>M161/M168-1</f>
        <v>-8.6538502940589734E-2</v>
      </c>
      <c r="AA168" s="10">
        <f>N161/N168-1</f>
        <v>3.030260621531089E-2</v>
      </c>
      <c r="AB168" s="10">
        <f>O161/O168-1</f>
        <v>-3.0612043192351224E-2</v>
      </c>
      <c r="AC168" s="14" t="str">
        <f t="shared" si="47"/>
        <v>Saturday</v>
      </c>
      <c r="AD168" s="14" t="str">
        <f t="shared" si="48"/>
        <v>June</v>
      </c>
      <c r="AE168" s="12" t="str">
        <f>IF(I168&gt;0.2,"High",IF(I168&lt;-0.2,"Low","Moderate"))</f>
        <v>Moderate</v>
      </c>
    </row>
    <row r="169" spans="2:31" x14ac:dyDescent="0.25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7">
        <f t="shared" si="42"/>
        <v>3.7068006157569708E-2</v>
      </c>
      <c r="I169" s="10">
        <f t="shared" si="55"/>
        <v>3.113289850353107E-2</v>
      </c>
      <c r="J169" s="10">
        <f t="shared" si="57"/>
        <v>2.0000000000000018E-2</v>
      </c>
      <c r="K169" s="10">
        <f t="shared" si="56"/>
        <v>1.0914606376010827E-2</v>
      </c>
      <c r="L169" s="7">
        <f t="shared" si="43"/>
        <v>0.20159999842751997</v>
      </c>
      <c r="M169" s="7">
        <f t="shared" si="44"/>
        <v>0.34679992533666482</v>
      </c>
      <c r="N169" s="7">
        <f t="shared" si="45"/>
        <v>0.66640010246061665</v>
      </c>
      <c r="O169" s="7">
        <f t="shared" si="46"/>
        <v>0.79559977499648427</v>
      </c>
      <c r="P169" s="7">
        <f t="shared" si="49"/>
        <v>2.1000023315854432E-3</v>
      </c>
      <c r="Q169" s="7">
        <f t="shared" si="50"/>
        <v>-6.8000836866208836E-3</v>
      </c>
      <c r="R169" s="7">
        <f t="shared" si="51"/>
        <v>-6.7998975393833705E-3</v>
      </c>
      <c r="S169" s="7">
        <f t="shared" si="52"/>
        <v>3.1199983858725244E-2</v>
      </c>
      <c r="T169" s="7">
        <f t="shared" si="53"/>
        <v>7.6690275615659553E-4</v>
      </c>
      <c r="U169" s="7" t="str">
        <f t="shared" si="54"/>
        <v>Drop</v>
      </c>
      <c r="V169" s="7" t="str">
        <f t="shared" si="58"/>
        <v>Drop</v>
      </c>
      <c r="W169" s="7" t="str">
        <f t="shared" si="59"/>
        <v>Drop</v>
      </c>
      <c r="X169" s="7" t="str">
        <f t="shared" si="60"/>
        <v>Drop</v>
      </c>
      <c r="Y169" s="10">
        <f>L162/L169-1</f>
        <v>8.3333297583332522E-2</v>
      </c>
      <c r="Z169" s="10">
        <f>M162/M169-1</f>
        <v>-1.9607673242906354E-2</v>
      </c>
      <c r="AA169" s="10">
        <f>N162/N169-1</f>
        <v>-3.0612447064900961E-2</v>
      </c>
      <c r="AB169" s="10">
        <f>O162/O169-1</f>
        <v>-3.9215265826879397E-2</v>
      </c>
      <c r="AC169" s="14" t="str">
        <f t="shared" si="47"/>
        <v>Sunday</v>
      </c>
      <c r="AD169" s="14" t="str">
        <f t="shared" si="48"/>
        <v>June</v>
      </c>
      <c r="AE169" s="12" t="str">
        <f>IF(I169&gt;0.2,"High",IF(I169&lt;-0.2,"Low","Moderate"))</f>
        <v>Moderate</v>
      </c>
    </row>
    <row r="170" spans="2:31" x14ac:dyDescent="0.25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7">
        <f t="shared" si="42"/>
        <v>6.0271626262494778E-2</v>
      </c>
      <c r="I170" s="10">
        <f t="shared" si="55"/>
        <v>3.8750444482088753E-2</v>
      </c>
      <c r="J170" s="10">
        <f t="shared" si="57"/>
        <v>2.9703007310898588E-2</v>
      </c>
      <c r="K170" s="10">
        <f t="shared" si="56"/>
        <v>8.786453090797286E-3</v>
      </c>
      <c r="L170" s="7">
        <f t="shared" si="43"/>
        <v>0.26249995904548801</v>
      </c>
      <c r="M170" s="7">
        <f t="shared" si="44"/>
        <v>0.37999990891968116</v>
      </c>
      <c r="N170" s="7">
        <f t="shared" si="45"/>
        <v>0.71540012321589952</v>
      </c>
      <c r="O170" s="7">
        <f t="shared" si="46"/>
        <v>0.84460017434303392</v>
      </c>
      <c r="P170" s="7">
        <f t="shared" si="49"/>
        <v>6.0899960617968041E-2</v>
      </c>
      <c r="Q170" s="7">
        <f t="shared" si="50"/>
        <v>3.3199983583016346E-2</v>
      </c>
      <c r="R170" s="7">
        <f t="shared" si="51"/>
        <v>4.9000020755282869E-2</v>
      </c>
      <c r="S170" s="7">
        <f t="shared" si="52"/>
        <v>4.900039934654965E-2</v>
      </c>
      <c r="T170" s="7">
        <f t="shared" si="53"/>
        <v>2.320362010492507E-2</v>
      </c>
      <c r="U170" s="7" t="str">
        <f t="shared" si="54"/>
        <v>Raise</v>
      </c>
      <c r="V170" s="7" t="str">
        <f t="shared" si="58"/>
        <v>Drop</v>
      </c>
      <c r="W170" s="7" t="str">
        <f t="shared" si="59"/>
        <v>Raise</v>
      </c>
      <c r="X170" s="7" t="str">
        <f t="shared" si="60"/>
        <v>Raise</v>
      </c>
      <c r="Y170" s="10">
        <f>L163/L170-1</f>
        <v>-7.6190401965354759E-2</v>
      </c>
      <c r="Z170" s="10">
        <f>M163/M170-1</f>
        <v>9.4736855148548793E-2</v>
      </c>
      <c r="AA170" s="10">
        <f>N163/N170-1</f>
        <v>4.0816220671878956E-2</v>
      </c>
      <c r="AB170" s="10">
        <f>O163/O170-1</f>
        <v>-5.825245371361043E-2</v>
      </c>
      <c r="AC170" s="14" t="str">
        <f t="shared" si="47"/>
        <v>Monday</v>
      </c>
      <c r="AD170" s="14" t="str">
        <f t="shared" si="48"/>
        <v>June</v>
      </c>
      <c r="AE170" s="12" t="str">
        <f>IF(I170&gt;0.2,"High",IF(I170&lt;-0.2,"Low","Moderate"))</f>
        <v>Moderate</v>
      </c>
    </row>
    <row r="171" spans="2:31" x14ac:dyDescent="0.25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7">
        <f t="shared" si="42"/>
        <v>5.965659062880059E-2</v>
      </c>
      <c r="I171" s="10">
        <f t="shared" si="55"/>
        <v>-4.0446305109541392E-2</v>
      </c>
      <c r="J171" s="10">
        <f t="shared" si="57"/>
        <v>-5.8252409823299045E-2</v>
      </c>
      <c r="K171" s="10">
        <f t="shared" si="56"/>
        <v>1.8907512904191792E-2</v>
      </c>
      <c r="L171" s="7">
        <f t="shared" si="43"/>
        <v>0.26249996439730333</v>
      </c>
      <c r="M171" s="7">
        <f t="shared" si="44"/>
        <v>0.37999995298182909</v>
      </c>
      <c r="N171" s="7">
        <f t="shared" si="45"/>
        <v>0.75190011968695791</v>
      </c>
      <c r="O171" s="7">
        <f t="shared" si="46"/>
        <v>0.795399812275986</v>
      </c>
      <c r="P171" s="7">
        <f t="shared" si="49"/>
        <v>5.3518153242393396E-9</v>
      </c>
      <c r="Q171" s="7">
        <f t="shared" si="50"/>
        <v>4.4062147930290507E-8</v>
      </c>
      <c r="R171" s="7">
        <f t="shared" si="51"/>
        <v>3.6499996471058394E-2</v>
      </c>
      <c r="S171" s="7">
        <f t="shared" si="52"/>
        <v>-4.920036206704792E-2</v>
      </c>
      <c r="T171" s="7">
        <f t="shared" si="53"/>
        <v>-6.1503563369418729E-4</v>
      </c>
      <c r="U171" s="7" t="str">
        <f t="shared" si="54"/>
        <v>Drop</v>
      </c>
      <c r="V171" s="7" t="str">
        <f t="shared" si="58"/>
        <v>Drop</v>
      </c>
      <c r="W171" s="7" t="str">
        <f t="shared" si="59"/>
        <v>Drop</v>
      </c>
      <c r="X171" s="7" t="str">
        <f t="shared" si="60"/>
        <v>Drop</v>
      </c>
      <c r="Y171" s="10">
        <f>L164/L171-1</f>
        <v>-1.9047562638857984E-2</v>
      </c>
      <c r="Z171" s="10">
        <f>M164/M171-1</f>
        <v>7.3684230070976353E-2</v>
      </c>
      <c r="AA171" s="10">
        <f>N164/N171-1</f>
        <v>-4.8544128715073631E-2</v>
      </c>
      <c r="AB171" s="10">
        <f>O164/O171-1</f>
        <v>-2.0618130379730371E-2</v>
      </c>
      <c r="AC171" s="14" t="str">
        <f t="shared" si="47"/>
        <v>Tuesday</v>
      </c>
      <c r="AD171" s="14" t="str">
        <f t="shared" si="48"/>
        <v>June</v>
      </c>
      <c r="AE171" s="12" t="str">
        <f>IF(I171&gt;0.2,"High",IF(I171&lt;-0.2,"Low","Moderate"))</f>
        <v>Moderate</v>
      </c>
    </row>
    <row r="172" spans="2:31" x14ac:dyDescent="0.25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7">
        <f t="shared" si="42"/>
        <v>5.8514775872374865E-2</v>
      </c>
      <c r="I172" s="10">
        <f t="shared" si="55"/>
        <v>-0.10233087689920028</v>
      </c>
      <c r="J172" s="10">
        <f t="shared" si="57"/>
        <v>9.9010176337173128E-3</v>
      </c>
      <c r="K172" s="10">
        <f t="shared" si="56"/>
        <v>-0.11113157881144275</v>
      </c>
      <c r="L172" s="7">
        <f t="shared" si="43"/>
        <v>0.23749997009257129</v>
      </c>
      <c r="M172" s="7">
        <f t="shared" si="44"/>
        <v>0.40799996198459426</v>
      </c>
      <c r="N172" s="7">
        <f t="shared" si="45"/>
        <v>0.70809989107839844</v>
      </c>
      <c r="O172" s="7">
        <f t="shared" si="46"/>
        <v>0.85280028422268062</v>
      </c>
      <c r="P172" s="7">
        <f t="shared" si="49"/>
        <v>-2.4999994304732043E-2</v>
      </c>
      <c r="Q172" s="7">
        <f t="shared" si="50"/>
        <v>2.8000009002765169E-2</v>
      </c>
      <c r="R172" s="7">
        <f t="shared" si="51"/>
        <v>-4.3800228608559477E-2</v>
      </c>
      <c r="S172" s="7">
        <f t="shared" si="52"/>
        <v>5.740047194669462E-2</v>
      </c>
      <c r="T172" s="7">
        <f t="shared" si="53"/>
        <v>-1.1418147564257256E-3</v>
      </c>
      <c r="U172" s="7" t="str">
        <f t="shared" si="54"/>
        <v>Raise</v>
      </c>
      <c r="V172" s="7" t="str">
        <f t="shared" si="58"/>
        <v>Drop</v>
      </c>
      <c r="W172" s="7" t="str">
        <f t="shared" si="59"/>
        <v>Drop</v>
      </c>
      <c r="X172" s="7" t="str">
        <f t="shared" si="60"/>
        <v>Raise</v>
      </c>
      <c r="Y172" s="10">
        <f>L165/L172-1</f>
        <v>0.10526316990331264</v>
      </c>
      <c r="Z172" s="10">
        <f>M165/M172-1</f>
        <v>2.9411954270812668E-2</v>
      </c>
      <c r="AA172" s="10">
        <f>N165/N172-1</f>
        <v>8.247403124450936E-2</v>
      </c>
      <c r="AB172" s="10">
        <f>O165/O172-1</f>
        <v>-8.6538746367604391E-2</v>
      </c>
      <c r="AC172" s="14" t="str">
        <f t="shared" si="47"/>
        <v>Wednesday</v>
      </c>
      <c r="AD172" s="14" t="str">
        <f t="shared" si="48"/>
        <v>June</v>
      </c>
      <c r="AE172" s="12" t="str">
        <f>IF(I172&gt;0.2,"High",IF(I172&lt;-0.2,"Low","Moderate"))</f>
        <v>Moderate</v>
      </c>
    </row>
    <row r="173" spans="2:31" x14ac:dyDescent="0.25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7">
        <f t="shared" si="42"/>
        <v>6.035553509059826E-2</v>
      </c>
      <c r="I173" s="10">
        <f t="shared" si="55"/>
        <v>-0.54373712252615491</v>
      </c>
      <c r="J173" s="10">
        <f t="shared" si="57"/>
        <v>-0.52999999079076909</v>
      </c>
      <c r="K173" s="10">
        <f t="shared" si="56"/>
        <v>-2.9227939289827587E-2</v>
      </c>
      <c r="L173" s="7">
        <f t="shared" si="43"/>
        <v>0.24749993876841234</v>
      </c>
      <c r="M173" s="7">
        <f t="shared" si="44"/>
        <v>0.41200006808459433</v>
      </c>
      <c r="N173" s="7">
        <f t="shared" si="45"/>
        <v>0.70079927134584841</v>
      </c>
      <c r="O173" s="7">
        <f t="shared" si="46"/>
        <v>0.84460000438711946</v>
      </c>
      <c r="P173" s="7">
        <f t="shared" si="49"/>
        <v>9.9999686758410478E-3</v>
      </c>
      <c r="Q173" s="7">
        <f t="shared" si="50"/>
        <v>4.0001061000000671E-3</v>
      </c>
      <c r="R173" s="7">
        <f t="shared" si="51"/>
        <v>-7.3006197325500288E-3</v>
      </c>
      <c r="S173" s="7">
        <f t="shared" si="52"/>
        <v>-8.2002798355611528E-3</v>
      </c>
      <c r="T173" s="7">
        <f t="shared" si="53"/>
        <v>1.8407592182233951E-3</v>
      </c>
      <c r="U173" s="7" t="str">
        <f t="shared" si="54"/>
        <v>Drop</v>
      </c>
      <c r="V173" s="7" t="str">
        <f t="shared" si="58"/>
        <v>Drop</v>
      </c>
      <c r="W173" s="7" t="str">
        <f t="shared" si="59"/>
        <v>Drop</v>
      </c>
      <c r="X173" s="7" t="str">
        <f t="shared" si="60"/>
        <v>Drop</v>
      </c>
      <c r="Y173" s="10">
        <f>L166/L173-1</f>
        <v>2.0202207484633083E-2</v>
      </c>
      <c r="Z173" s="10">
        <f>M166/M173-1</f>
        <v>-6.7961386350354647E-2</v>
      </c>
      <c r="AA173" s="10">
        <f>N166/N173-1</f>
        <v>7.2917372452281581E-2</v>
      </c>
      <c r="AB173" s="10">
        <f>O166/O173-1</f>
        <v>9.7091454090778573E-3</v>
      </c>
      <c r="AC173" s="14" t="str">
        <f t="shared" si="47"/>
        <v>Thursday</v>
      </c>
      <c r="AD173" s="14" t="str">
        <f t="shared" si="48"/>
        <v>June</v>
      </c>
      <c r="AE173" s="12" t="str">
        <f>IF(I173&gt;0.2,"High",IF(I173&lt;-0.2,"Low","Moderate"))</f>
        <v>Low</v>
      </c>
    </row>
    <row r="174" spans="2:31" x14ac:dyDescent="0.25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7">
        <f t="shared" si="42"/>
        <v>6.342435281417956E-2</v>
      </c>
      <c r="I174" s="10">
        <f t="shared" si="55"/>
        <v>4.0964294729756157E-2</v>
      </c>
      <c r="J174" s="10">
        <f t="shared" si="57"/>
        <v>-5.8252409823299045E-2</v>
      </c>
      <c r="K174" s="10">
        <f t="shared" si="56"/>
        <v>0.10535381835640178</v>
      </c>
      <c r="L174" s="7">
        <f t="shared" si="43"/>
        <v>0.24249998338540821</v>
      </c>
      <c r="M174" s="7">
        <f t="shared" si="44"/>
        <v>0.41200001331124969</v>
      </c>
      <c r="N174" s="7">
        <f t="shared" si="45"/>
        <v>0.76649961086831953</v>
      </c>
      <c r="O174" s="7">
        <f t="shared" si="46"/>
        <v>0.82819987838146936</v>
      </c>
      <c r="P174" s="7">
        <f t="shared" si="49"/>
        <v>-4.9999553830041288E-3</v>
      </c>
      <c r="Q174" s="7">
        <f t="shared" si="50"/>
        <v>-5.4773344637659704E-8</v>
      </c>
      <c r="R174" s="7">
        <f t="shared" si="51"/>
        <v>6.5700339522471118E-2</v>
      </c>
      <c r="S174" s="7">
        <f t="shared" si="52"/>
        <v>-1.6400126005650106E-2</v>
      </c>
      <c r="T174" s="7">
        <f t="shared" si="53"/>
        <v>3.0688177235813005E-3</v>
      </c>
      <c r="U174" s="7" t="str">
        <f t="shared" si="54"/>
        <v>Drop</v>
      </c>
      <c r="V174" s="7" t="str">
        <f t="shared" si="58"/>
        <v>Drop</v>
      </c>
      <c r="W174" s="7" t="str">
        <f t="shared" si="59"/>
        <v>Raise</v>
      </c>
      <c r="X174" s="7" t="str">
        <f t="shared" si="60"/>
        <v>Drop</v>
      </c>
      <c r="Y174" s="10">
        <f>L167/L174-1</f>
        <v>7.2164911301358048E-2</v>
      </c>
      <c r="Z174" s="10">
        <f>M167/M174-1</f>
        <v>-4.8543710044796073E-2</v>
      </c>
      <c r="AA174" s="10">
        <f>N167/N174-1</f>
        <v>-5.7142396676608476E-2</v>
      </c>
      <c r="AB174" s="10">
        <f>O167/O174-1</f>
        <v>-5.9406127847562717E-2</v>
      </c>
      <c r="AC174" s="14" t="str">
        <f t="shared" si="47"/>
        <v>Friday</v>
      </c>
      <c r="AD174" s="14" t="str">
        <f t="shared" si="48"/>
        <v>June</v>
      </c>
      <c r="AE174" s="12" t="str">
        <f>IF(I174&gt;0.2,"High",IF(I174&lt;-0.2,"Low","Moderate"))</f>
        <v>Moderate</v>
      </c>
    </row>
    <row r="175" spans="2:31" x14ac:dyDescent="0.25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7">
        <f t="shared" si="42"/>
        <v>3.51898373236652E-2</v>
      </c>
      <c r="I175" s="10">
        <f t="shared" si="55"/>
        <v>-2.0820677736646198E-2</v>
      </c>
      <c r="J175" s="10">
        <f t="shared" si="57"/>
        <v>1.0100998736455313E-2</v>
      </c>
      <c r="K175" s="10">
        <f t="shared" si="56"/>
        <v>-3.0612460052788726E-2</v>
      </c>
      <c r="L175" s="7">
        <f t="shared" si="43"/>
        <v>0.20789999944307999</v>
      </c>
      <c r="M175" s="7">
        <f t="shared" si="44"/>
        <v>0.32299999817842423</v>
      </c>
      <c r="N175" s="7">
        <f t="shared" si="45"/>
        <v>0.7072000180465714</v>
      </c>
      <c r="O175" s="7">
        <f t="shared" si="46"/>
        <v>0.74099962473027492</v>
      </c>
      <c r="P175" s="7">
        <f t="shared" si="49"/>
        <v>-3.4599983942328216E-2</v>
      </c>
      <c r="Q175" s="7">
        <f t="shared" si="50"/>
        <v>-8.9000015132825461E-2</v>
      </c>
      <c r="R175" s="7">
        <f t="shared" si="51"/>
        <v>-5.9299592821748126E-2</v>
      </c>
      <c r="S175" s="7">
        <f t="shared" si="52"/>
        <v>-8.7200253651194437E-2</v>
      </c>
      <c r="T175" s="7">
        <f t="shared" si="53"/>
        <v>-2.823451549051436E-2</v>
      </c>
      <c r="U175" s="7" t="str">
        <f t="shared" si="54"/>
        <v>Raise</v>
      </c>
      <c r="V175" s="7" t="str">
        <f t="shared" si="58"/>
        <v>Drop</v>
      </c>
      <c r="W175" s="7" t="str">
        <f t="shared" si="59"/>
        <v>Drop</v>
      </c>
      <c r="X175" s="7" t="str">
        <f t="shared" si="60"/>
        <v>Drop</v>
      </c>
      <c r="Y175" s="10">
        <f>L168/L175-1</f>
        <v>-4.0404056612060146E-2</v>
      </c>
      <c r="Z175" s="10">
        <f>M168/M175-1</f>
        <v>9.4736876214959409E-2</v>
      </c>
      <c r="AA175" s="10">
        <f>N168/N175-1</f>
        <v>-4.8076947368420941E-2</v>
      </c>
      <c r="AB175" s="10">
        <f>O168/O175-1</f>
        <v>3.1579187932789798E-2</v>
      </c>
      <c r="AC175" s="14" t="str">
        <f t="shared" si="47"/>
        <v>Saturday</v>
      </c>
      <c r="AD175" s="14" t="str">
        <f t="shared" si="48"/>
        <v>June</v>
      </c>
      <c r="AE175" s="12" t="str">
        <f>IF(I175&gt;0.2,"High",IF(I175&lt;-0.2,"Low","Moderate"))</f>
        <v>Moderate</v>
      </c>
    </row>
    <row r="176" spans="2:31" x14ac:dyDescent="0.25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7">
        <f t="shared" si="42"/>
        <v>3.8169436790590136E-2</v>
      </c>
      <c r="I176" s="10">
        <f t="shared" si="55"/>
        <v>-2.0762373081679608E-2</v>
      </c>
      <c r="J176" s="10">
        <f t="shared" si="57"/>
        <v>-4.9019596923137065E-2</v>
      </c>
      <c r="K176" s="10">
        <f t="shared" si="56"/>
        <v>2.9713781430229513E-2</v>
      </c>
      <c r="L176" s="7">
        <f t="shared" si="43"/>
        <v>0.20369997899550371</v>
      </c>
      <c r="M176" s="7">
        <f t="shared" si="44"/>
        <v>0.35360000090194504</v>
      </c>
      <c r="N176" s="7">
        <f t="shared" si="45"/>
        <v>0.65959992130937628</v>
      </c>
      <c r="O176" s="7">
        <f t="shared" si="46"/>
        <v>0.80340016193549169</v>
      </c>
      <c r="P176" s="7">
        <f t="shared" si="49"/>
        <v>-4.2000204475762803E-3</v>
      </c>
      <c r="Q176" s="7">
        <f t="shared" si="50"/>
        <v>3.0600002723520814E-2</v>
      </c>
      <c r="R176" s="7">
        <f t="shared" si="51"/>
        <v>-4.7600096737195119E-2</v>
      </c>
      <c r="S176" s="7">
        <f t="shared" si="52"/>
        <v>6.2400537205216766E-2</v>
      </c>
      <c r="T176" s="7">
        <f t="shared" si="53"/>
        <v>2.9795994669249357E-3</v>
      </c>
      <c r="U176" s="7" t="str">
        <f t="shared" si="54"/>
        <v>Drop</v>
      </c>
      <c r="V176" s="7" t="str">
        <f t="shared" si="58"/>
        <v>Drop</v>
      </c>
      <c r="W176" s="7" t="str">
        <f t="shared" si="59"/>
        <v>Drop</v>
      </c>
      <c r="X176" s="7" t="str">
        <f t="shared" si="60"/>
        <v>Raise</v>
      </c>
      <c r="Y176" s="10">
        <f>L169/L176-1</f>
        <v>-1.030918401827674E-2</v>
      </c>
      <c r="Z176" s="10">
        <f>M169/M176-1</f>
        <v>-1.9230982884431369E-2</v>
      </c>
      <c r="AA176" s="10">
        <f>N169/N176-1</f>
        <v>1.0309554218474348E-2</v>
      </c>
      <c r="AB176" s="10">
        <f>O169/O176-1</f>
        <v>-9.7092175339065223E-3</v>
      </c>
      <c r="AC176" s="14" t="str">
        <f t="shared" si="47"/>
        <v>Sunday</v>
      </c>
      <c r="AD176" s="14" t="str">
        <f t="shared" si="48"/>
        <v>June</v>
      </c>
      <c r="AE176" s="12" t="str">
        <f>IF(I176&gt;0.2,"High",IF(I176&lt;-0.2,"Low","Moderate"))</f>
        <v>Moderate</v>
      </c>
    </row>
    <row r="177" spans="2:31" x14ac:dyDescent="0.25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7">
        <f t="shared" si="42"/>
        <v>5.7975539436582062E-2</v>
      </c>
      <c r="I177" s="10">
        <f t="shared" si="55"/>
        <v>-9.3590157034063814E-2</v>
      </c>
      <c r="J177" s="10">
        <f t="shared" si="57"/>
        <v>-5.7692333235662363E-2</v>
      </c>
      <c r="K177" s="10">
        <f t="shared" si="56"/>
        <v>-3.8095650777910106E-2</v>
      </c>
      <c r="L177" s="7">
        <f t="shared" si="43"/>
        <v>0.2374999606493316</v>
      </c>
      <c r="M177" s="7">
        <f t="shared" si="44"/>
        <v>0.40400003165364579</v>
      </c>
      <c r="N177" s="7">
        <f t="shared" si="45"/>
        <v>0.7153997619121073</v>
      </c>
      <c r="O177" s="7">
        <f t="shared" si="46"/>
        <v>0.8445999780959943</v>
      </c>
      <c r="P177" s="7">
        <f t="shared" si="49"/>
        <v>3.3799981653827887E-2</v>
      </c>
      <c r="Q177" s="7">
        <f t="shared" si="50"/>
        <v>5.0400030751700742E-2</v>
      </c>
      <c r="R177" s="7">
        <f t="shared" si="51"/>
        <v>5.5799840602731021E-2</v>
      </c>
      <c r="S177" s="7">
        <f t="shared" si="52"/>
        <v>4.1199816160502611E-2</v>
      </c>
      <c r="T177" s="7">
        <f t="shared" si="53"/>
        <v>1.9806102645991926E-2</v>
      </c>
      <c r="U177" s="7" t="str">
        <f t="shared" si="54"/>
        <v>Raise</v>
      </c>
      <c r="V177" s="7" t="str">
        <f t="shared" si="58"/>
        <v>Raise</v>
      </c>
      <c r="W177" s="7" t="str">
        <f t="shared" si="59"/>
        <v>Raise</v>
      </c>
      <c r="X177" s="7" t="str">
        <f t="shared" si="60"/>
        <v>Raise</v>
      </c>
      <c r="Y177" s="10">
        <f>L170/L177-1</f>
        <v>0.10526316858245233</v>
      </c>
      <c r="Z177" s="10">
        <f>M170/M177-1</f>
        <v>-5.940623973648651E-2</v>
      </c>
      <c r="AA177" s="10">
        <f>N170/N177-1</f>
        <v>5.0503761883646803E-7</v>
      </c>
      <c r="AB177" s="10">
        <f>O170/O177-1</f>
        <v>2.3235501389606839E-7</v>
      </c>
      <c r="AC177" s="14" t="str">
        <f t="shared" si="47"/>
        <v>Monday</v>
      </c>
      <c r="AD177" s="14" t="str">
        <f t="shared" si="48"/>
        <v>June</v>
      </c>
      <c r="AE177" s="12" t="str">
        <f>IF(I177&gt;0.2,"High",IF(I177&lt;-0.2,"Low","Moderate"))</f>
        <v>Moderate</v>
      </c>
    </row>
    <row r="178" spans="2:31" x14ac:dyDescent="0.25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7">
        <f t="shared" si="42"/>
        <v>5.6298330198210095E-2</v>
      </c>
      <c r="I178" s="10">
        <f t="shared" si="55"/>
        <v>1.1809360117449152E-2</v>
      </c>
      <c r="J178" s="10">
        <f t="shared" si="57"/>
        <v>7.2164957262522922E-2</v>
      </c>
      <c r="K178" s="10">
        <f t="shared" si="56"/>
        <v>-5.6293200720880954E-2</v>
      </c>
      <c r="L178" s="7">
        <f t="shared" si="43"/>
        <v>0.24999997786242595</v>
      </c>
      <c r="M178" s="7">
        <f t="shared" si="44"/>
        <v>0.39599997024709788</v>
      </c>
      <c r="N178" s="7">
        <f t="shared" si="45"/>
        <v>0.72999981663824565</v>
      </c>
      <c r="O178" s="7">
        <f t="shared" si="46"/>
        <v>0.77900032592207769</v>
      </c>
      <c r="P178" s="7">
        <f t="shared" si="49"/>
        <v>1.250001721309435E-2</v>
      </c>
      <c r="Q178" s="7">
        <f t="shared" si="50"/>
        <v>-8.0000614065479092E-3</v>
      </c>
      <c r="R178" s="7">
        <f t="shared" si="51"/>
        <v>1.4600054726138345E-2</v>
      </c>
      <c r="S178" s="7">
        <f t="shared" si="52"/>
        <v>-6.5599652173916612E-2</v>
      </c>
      <c r="T178" s="7">
        <f t="shared" si="53"/>
        <v>-1.6772092383719669E-3</v>
      </c>
      <c r="U178" s="7" t="str">
        <f t="shared" si="54"/>
        <v>Drop</v>
      </c>
      <c r="V178" s="7" t="str">
        <f t="shared" si="58"/>
        <v>Drop</v>
      </c>
      <c r="W178" s="7" t="str">
        <f t="shared" si="59"/>
        <v>Drop</v>
      </c>
      <c r="X178" s="7" t="str">
        <f t="shared" si="60"/>
        <v>Drop</v>
      </c>
      <c r="Y178" s="10">
        <f>L171/L178-1</f>
        <v>4.9999950567019891E-2</v>
      </c>
      <c r="Z178" s="10">
        <f>M171/M178-1</f>
        <v>-4.0404087038908187E-2</v>
      </c>
      <c r="AA178" s="10">
        <f>N171/N178-1</f>
        <v>3.0000422670743099E-2</v>
      </c>
      <c r="AB178" s="10">
        <f>O171/O178-1</f>
        <v>2.1051963405145813E-2</v>
      </c>
      <c r="AC178" s="14" t="str">
        <f t="shared" si="47"/>
        <v>Tuesday</v>
      </c>
      <c r="AD178" s="14" t="str">
        <f t="shared" si="48"/>
        <v>June</v>
      </c>
      <c r="AE178" s="12" t="str">
        <f>IF(I178&gt;0.2,"High",IF(I178&lt;-0.2,"Low","Moderate"))</f>
        <v>Moderate</v>
      </c>
    </row>
    <row r="179" spans="2:31" x14ac:dyDescent="0.25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7">
        <f t="shared" si="42"/>
        <v>5.9208024011952333E-2</v>
      </c>
      <c r="I179" s="10">
        <f t="shared" si="55"/>
        <v>2.1767457361936859E-2</v>
      </c>
      <c r="J179" s="10">
        <f t="shared" si="57"/>
        <v>9.80390342279569E-3</v>
      </c>
      <c r="K179" s="10">
        <f t="shared" si="56"/>
        <v>1.1847403142917212E-2</v>
      </c>
      <c r="L179" s="7">
        <f t="shared" si="43"/>
        <v>0.2574999798827477</v>
      </c>
      <c r="M179" s="7">
        <f t="shared" si="44"/>
        <v>0.3879998909718626</v>
      </c>
      <c r="N179" s="7">
        <f t="shared" si="45"/>
        <v>0.72270000250573629</v>
      </c>
      <c r="O179" s="7">
        <f t="shared" si="46"/>
        <v>0.81999972757813244</v>
      </c>
      <c r="P179" s="7">
        <f t="shared" si="49"/>
        <v>7.5000020203217499E-3</v>
      </c>
      <c r="Q179" s="7">
        <f t="shared" si="50"/>
        <v>-8.0000792752352723E-3</v>
      </c>
      <c r="R179" s="7">
        <f t="shared" si="51"/>
        <v>-7.2998141325093524E-3</v>
      </c>
      <c r="S179" s="7">
        <f t="shared" si="52"/>
        <v>4.0999401656054757E-2</v>
      </c>
      <c r="T179" s="7">
        <f t="shared" si="53"/>
        <v>2.9096938137422382E-3</v>
      </c>
      <c r="U179" s="7" t="str">
        <f t="shared" si="54"/>
        <v>Drop</v>
      </c>
      <c r="V179" s="7" t="str">
        <f t="shared" si="58"/>
        <v>Drop</v>
      </c>
      <c r="W179" s="7" t="str">
        <f t="shared" si="59"/>
        <v>Drop</v>
      </c>
      <c r="X179" s="7" t="str">
        <f t="shared" si="60"/>
        <v>Raise</v>
      </c>
      <c r="Y179" s="10">
        <f>L172/L179-1</f>
        <v>-7.7669947000708062E-2</v>
      </c>
      <c r="Z179" s="10">
        <f>M172/M179-1</f>
        <v>5.1546589259691356E-2</v>
      </c>
      <c r="AA179" s="10">
        <f>N172/N179-1</f>
        <v>-2.0202174313984411E-2</v>
      </c>
      <c r="AB179" s="10">
        <f>O172/O179-1</f>
        <v>4.0000692123916437E-2</v>
      </c>
      <c r="AC179" s="14" t="str">
        <f t="shared" si="47"/>
        <v>Wednesday</v>
      </c>
      <c r="AD179" s="14" t="str">
        <f t="shared" si="48"/>
        <v>June</v>
      </c>
      <c r="AE179" s="12" t="str">
        <f>IF(I179&gt;0.2,"High",IF(I179&lt;-0.2,"Low","Moderate"))</f>
        <v>Moderate</v>
      </c>
    </row>
    <row r="180" spans="2:31" x14ac:dyDescent="0.25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7">
        <f t="shared" si="42"/>
        <v>5.9136272478794182E-2</v>
      </c>
      <c r="I180" s="10">
        <f t="shared" si="55"/>
        <v>1.1472182813955829</v>
      </c>
      <c r="J180" s="10">
        <f t="shared" si="57"/>
        <v>1.1914892991677402</v>
      </c>
      <c r="K180" s="10">
        <f t="shared" si="56"/>
        <v>-2.0201338783159994E-2</v>
      </c>
      <c r="L180" s="7">
        <f t="shared" si="43"/>
        <v>0.2574999798827477</v>
      </c>
      <c r="M180" s="7">
        <f t="shared" si="44"/>
        <v>0.3879998909718626</v>
      </c>
      <c r="N180" s="7">
        <f t="shared" si="45"/>
        <v>0.75189988509409045</v>
      </c>
      <c r="O180" s="7">
        <f t="shared" si="46"/>
        <v>0.78720007141156867</v>
      </c>
      <c r="P180" s="7">
        <f t="shared" si="49"/>
        <v>0</v>
      </c>
      <c r="Q180" s="7">
        <f t="shared" si="50"/>
        <v>0</v>
      </c>
      <c r="R180" s="7">
        <f t="shared" si="51"/>
        <v>2.9199882588354154E-2</v>
      </c>
      <c r="S180" s="7">
        <f t="shared" si="52"/>
        <v>-3.2799656166563773E-2</v>
      </c>
      <c r="T180" s="7">
        <f t="shared" si="53"/>
        <v>-7.1751533158151415E-5</v>
      </c>
      <c r="U180" s="7" t="str">
        <f t="shared" si="54"/>
        <v>Drop</v>
      </c>
      <c r="V180" s="7" t="str">
        <f t="shared" si="58"/>
        <v>Drop</v>
      </c>
      <c r="W180" s="7" t="str">
        <f t="shared" si="59"/>
        <v>Drop</v>
      </c>
      <c r="X180" s="7" t="str">
        <f t="shared" si="60"/>
        <v>Drop</v>
      </c>
      <c r="Y180" s="10">
        <f>L173/L180-1</f>
        <v>-3.883511415763552E-2</v>
      </c>
      <c r="Z180" s="10">
        <f>M173/M180-1</f>
        <v>6.1856143960803855E-2</v>
      </c>
      <c r="AA180" s="10">
        <f>N173/N180-1</f>
        <v>-6.7961991697667923E-2</v>
      </c>
      <c r="AB180" s="10">
        <f>O173/O180-1</f>
        <v>7.2916574909125842E-2</v>
      </c>
      <c r="AC180" s="14" t="str">
        <f t="shared" si="47"/>
        <v>Thursday</v>
      </c>
      <c r="AD180" s="14" t="str">
        <f t="shared" si="48"/>
        <v>June</v>
      </c>
      <c r="AE180" s="12" t="str">
        <f>IF(I180&gt;0.2,"High",IF(I180&lt;-0.2,"Low","Moderate"))</f>
        <v>High</v>
      </c>
    </row>
    <row r="181" spans="2:31" x14ac:dyDescent="0.25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7">
        <f t="shared" si="42"/>
        <v>5.7987990692850391E-2</v>
      </c>
      <c r="I181" s="10">
        <f t="shared" si="55"/>
        <v>-7.6288502386822388E-2</v>
      </c>
      <c r="J181" s="10">
        <f t="shared" si="57"/>
        <v>1.0309259264533743E-2</v>
      </c>
      <c r="K181" s="10">
        <f t="shared" si="56"/>
        <v>-8.5714112641505413E-2</v>
      </c>
      <c r="L181" s="7">
        <f t="shared" si="43"/>
        <v>0.25249996558284826</v>
      </c>
      <c r="M181" s="7">
        <f t="shared" si="44"/>
        <v>0.38400005210315308</v>
      </c>
      <c r="N181" s="7">
        <f t="shared" si="45"/>
        <v>0.70809978101365623</v>
      </c>
      <c r="O181" s="7">
        <f t="shared" si="46"/>
        <v>0.84459983821893003</v>
      </c>
      <c r="P181" s="7">
        <f t="shared" si="49"/>
        <v>-5.0000142998994357E-3</v>
      </c>
      <c r="Q181" s="7">
        <f t="shared" si="50"/>
        <v>-3.9998388687095265E-3</v>
      </c>
      <c r="R181" s="7">
        <f t="shared" si="51"/>
        <v>-4.3800104080434221E-2</v>
      </c>
      <c r="S181" s="7">
        <f t="shared" si="52"/>
        <v>5.7399766807361363E-2</v>
      </c>
      <c r="T181" s="7">
        <f t="shared" si="53"/>
        <v>-1.1482817859437902E-3</v>
      </c>
      <c r="U181" s="7" t="str">
        <f t="shared" si="54"/>
        <v>Drop</v>
      </c>
      <c r="V181" s="7" t="str">
        <f t="shared" si="58"/>
        <v>Drop</v>
      </c>
      <c r="W181" s="7" t="str">
        <f t="shared" si="59"/>
        <v>Drop</v>
      </c>
      <c r="X181" s="7" t="str">
        <f t="shared" si="60"/>
        <v>Raise</v>
      </c>
      <c r="Y181" s="10">
        <f>L174/L181-1</f>
        <v>-3.960389528908248E-2</v>
      </c>
      <c r="Z181" s="10">
        <f>M174/M181-1</f>
        <v>7.2916555752380541E-2</v>
      </c>
      <c r="AA181" s="10">
        <f>N174/N181-1</f>
        <v>8.2474012025625765E-2</v>
      </c>
      <c r="AB181" s="10">
        <f>O174/O181-1</f>
        <v>-1.9417431895374815E-2</v>
      </c>
      <c r="AC181" s="14" t="str">
        <f t="shared" si="47"/>
        <v>Friday</v>
      </c>
      <c r="AD181" s="14" t="str">
        <f t="shared" si="48"/>
        <v>June</v>
      </c>
      <c r="AE181" s="12" t="str">
        <f>IF(I181&gt;0.2,"High",IF(I181&lt;-0.2,"Low","Moderate"))</f>
        <v>Moderate</v>
      </c>
    </row>
    <row r="182" spans="2:31" x14ac:dyDescent="0.25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7">
        <f t="shared" si="42"/>
        <v>3.7049467777250843E-2</v>
      </c>
      <c r="I182" s="10">
        <f t="shared" si="55"/>
        <v>9.4959494525097998E-2</v>
      </c>
      <c r="J182" s="10">
        <f t="shared" si="57"/>
        <v>4.0000000000000036E-2</v>
      </c>
      <c r="K182" s="10">
        <f t="shared" si="56"/>
        <v>5.2845667812594366E-2</v>
      </c>
      <c r="L182" s="7">
        <f t="shared" si="43"/>
        <v>0.2141999822642397</v>
      </c>
      <c r="M182" s="7">
        <f t="shared" si="44"/>
        <v>0.35020003502000352</v>
      </c>
      <c r="N182" s="7">
        <f t="shared" si="45"/>
        <v>0.65279982866933184</v>
      </c>
      <c r="O182" s="7">
        <f t="shared" si="46"/>
        <v>0.75659998119071525</v>
      </c>
      <c r="P182" s="7">
        <f t="shared" si="49"/>
        <v>-3.8299983318608566E-2</v>
      </c>
      <c r="Q182" s="7">
        <f t="shared" si="50"/>
        <v>-3.3800017083149558E-2</v>
      </c>
      <c r="R182" s="7">
        <f t="shared" si="51"/>
        <v>-5.5299952344324388E-2</v>
      </c>
      <c r="S182" s="7">
        <f t="shared" si="52"/>
        <v>-8.7999857028214779E-2</v>
      </c>
      <c r="T182" s="7">
        <f t="shared" si="53"/>
        <v>-2.0938522915599549E-2</v>
      </c>
      <c r="U182" s="7" t="str">
        <f t="shared" si="54"/>
        <v>Raise</v>
      </c>
      <c r="V182" s="7" t="str">
        <f t="shared" si="58"/>
        <v>Drop</v>
      </c>
      <c r="W182" s="7" t="str">
        <f t="shared" si="59"/>
        <v>Drop</v>
      </c>
      <c r="X182" s="7" t="str">
        <f t="shared" si="60"/>
        <v>Drop</v>
      </c>
      <c r="Y182" s="10">
        <f>L175/L182-1</f>
        <v>-2.9411686941168691E-2</v>
      </c>
      <c r="Z182" s="10">
        <f>M175/M182-1</f>
        <v>-7.7670000347160539E-2</v>
      </c>
      <c r="AA182" s="10">
        <f>N175/N182-1</f>
        <v>8.3333645304608961E-2</v>
      </c>
      <c r="AB182" s="10">
        <f>O175/O182-1</f>
        <v>-2.0619028348228263E-2</v>
      </c>
      <c r="AC182" s="14" t="str">
        <f t="shared" si="47"/>
        <v>Saturday</v>
      </c>
      <c r="AD182" s="14" t="str">
        <f t="shared" si="48"/>
        <v>June</v>
      </c>
      <c r="AE182" s="12" t="str">
        <f>IF(I182&gt;0.2,"High",IF(I182&lt;-0.2,"Low","Moderate"))</f>
        <v>Moderate</v>
      </c>
    </row>
    <row r="183" spans="2:31" x14ac:dyDescent="0.25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7">
        <f t="shared" si="42"/>
        <v>3.8474716570336555E-2</v>
      </c>
      <c r="I183" s="10">
        <f t="shared" si="55"/>
        <v>1.8389736789220734E-2</v>
      </c>
      <c r="J183" s="10">
        <f t="shared" si="57"/>
        <v>1.0309266749248591E-2</v>
      </c>
      <c r="K183" s="10">
        <f t="shared" si="56"/>
        <v>7.9980163558943662E-3</v>
      </c>
      <c r="L183" s="7">
        <f t="shared" si="43"/>
        <v>0.19949999948854286</v>
      </c>
      <c r="M183" s="7">
        <f t="shared" si="44"/>
        <v>0.35699999829086998</v>
      </c>
      <c r="N183" s="7">
        <f t="shared" si="45"/>
        <v>0.65959970930427403</v>
      </c>
      <c r="O183" s="7">
        <f t="shared" si="46"/>
        <v>0.81899992257964616</v>
      </c>
      <c r="P183" s="7">
        <f t="shared" si="49"/>
        <v>-1.469998277569684E-2</v>
      </c>
      <c r="Q183" s="7">
        <f t="shared" si="50"/>
        <v>6.7999632708664604E-3</v>
      </c>
      <c r="R183" s="7">
        <f t="shared" si="51"/>
        <v>6.7998806349421903E-3</v>
      </c>
      <c r="S183" s="7">
        <f t="shared" si="52"/>
        <v>6.2399941388930902E-2</v>
      </c>
      <c r="T183" s="7">
        <f t="shared" si="53"/>
        <v>1.4252487930857122E-3</v>
      </c>
      <c r="U183" s="7" t="str">
        <f t="shared" si="54"/>
        <v>Drop</v>
      </c>
      <c r="V183" s="7" t="str">
        <f t="shared" si="58"/>
        <v>Drop</v>
      </c>
      <c r="W183" s="7" t="str">
        <f t="shared" si="59"/>
        <v>Drop</v>
      </c>
      <c r="X183" s="7" t="str">
        <f t="shared" si="60"/>
        <v>Raise</v>
      </c>
      <c r="Y183" s="10">
        <f>L176/L183-1</f>
        <v>2.1052528910918911E-2</v>
      </c>
      <c r="Z183" s="10">
        <f>M176/M183-1</f>
        <v>-9.5238022554687829E-3</v>
      </c>
      <c r="AA183" s="10">
        <f>N176/N183-1</f>
        <v>3.214147903385367E-7</v>
      </c>
      <c r="AB183" s="10">
        <f>O176/O183-1</f>
        <v>-1.9047328594389956E-2</v>
      </c>
      <c r="AC183" s="14" t="str">
        <f t="shared" si="47"/>
        <v>Sunday</v>
      </c>
      <c r="AD183" s="14" t="str">
        <f t="shared" si="48"/>
        <v>June</v>
      </c>
      <c r="AE183" s="12" t="str">
        <f>IF(I183&gt;0.2,"High",IF(I183&lt;-0.2,"Low","Moderate"))</f>
        <v>Moderate</v>
      </c>
    </row>
    <row r="184" spans="2:31" x14ac:dyDescent="0.25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7">
        <f t="shared" si="42"/>
        <v>6.0357717221452278E-2</v>
      </c>
      <c r="I184" s="10">
        <f t="shared" si="55"/>
        <v>5.171274980893803E-2</v>
      </c>
      <c r="J184" s="10">
        <f t="shared" si="57"/>
        <v>1.0204109920066262E-2</v>
      </c>
      <c r="K184" s="10">
        <f t="shared" si="56"/>
        <v>4.1089359547503923E-2</v>
      </c>
      <c r="L184" s="7">
        <f t="shared" si="43"/>
        <v>0.24249997686064484</v>
      </c>
      <c r="M184" s="7">
        <f t="shared" si="44"/>
        <v>0.4200000383598112</v>
      </c>
      <c r="N184" s="7">
        <f t="shared" si="45"/>
        <v>0.72269969019888647</v>
      </c>
      <c r="O184" s="7">
        <f t="shared" si="46"/>
        <v>0.82000010110188415</v>
      </c>
      <c r="P184" s="7">
        <f t="shared" si="49"/>
        <v>4.2999977372101983E-2</v>
      </c>
      <c r="Q184" s="7">
        <f t="shared" si="50"/>
        <v>6.3000040068941221E-2</v>
      </c>
      <c r="R184" s="7">
        <f t="shared" si="51"/>
        <v>6.309998089461244E-2</v>
      </c>
      <c r="S184" s="7">
        <f t="shared" si="52"/>
        <v>1.0001785222379933E-3</v>
      </c>
      <c r="T184" s="7">
        <f t="shared" si="53"/>
        <v>2.1883000651115724E-2</v>
      </c>
      <c r="U184" s="7" t="str">
        <f t="shared" si="54"/>
        <v>Raise</v>
      </c>
      <c r="V184" s="7" t="str">
        <f t="shared" si="58"/>
        <v>Raise</v>
      </c>
      <c r="W184" s="7" t="str">
        <f t="shared" si="59"/>
        <v>Raise</v>
      </c>
      <c r="X184" s="7" t="str">
        <f t="shared" si="60"/>
        <v>Drop</v>
      </c>
      <c r="Y184" s="10">
        <f>L177/L184-1</f>
        <v>-2.0618625519236877E-2</v>
      </c>
      <c r="Z184" s="10">
        <f>M177/M184-1</f>
        <v>-3.8095250582949491E-2</v>
      </c>
      <c r="AA184" s="10">
        <f>N177/N184-1</f>
        <v>-1.0100915201402993E-2</v>
      </c>
      <c r="AB184" s="10">
        <f>O177/O184-1</f>
        <v>2.9999846293986776E-2</v>
      </c>
      <c r="AC184" s="14" t="str">
        <f t="shared" si="47"/>
        <v>Monday</v>
      </c>
      <c r="AD184" s="14" t="str">
        <f t="shared" si="48"/>
        <v>July</v>
      </c>
      <c r="AE184" s="12" t="str">
        <f>IF(I184&gt;0.2,"High",IF(I184&lt;-0.2,"Low","Moderate"))</f>
        <v>Moderate</v>
      </c>
    </row>
    <row r="185" spans="2:31" x14ac:dyDescent="0.25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7">
        <f t="shared" si="42"/>
        <v>5.9781450356340256E-2</v>
      </c>
      <c r="I185" s="10">
        <f t="shared" si="55"/>
        <v>3.1238105124744786E-2</v>
      </c>
      <c r="J185" s="10">
        <f t="shared" si="57"/>
        <v>-2.8846188755405233E-2</v>
      </c>
      <c r="K185" s="10">
        <f t="shared" si="56"/>
        <v>6.1868978100542371E-2</v>
      </c>
      <c r="L185" s="7">
        <f t="shared" si="43"/>
        <v>0.23999999452916962</v>
      </c>
      <c r="M185" s="7">
        <f t="shared" si="44"/>
        <v>0.39999996200812155</v>
      </c>
      <c r="N185" s="7">
        <f t="shared" si="45"/>
        <v>0.75189971282886126</v>
      </c>
      <c r="O185" s="7">
        <f t="shared" si="46"/>
        <v>0.82820022927015668</v>
      </c>
      <c r="P185" s="7">
        <f t="shared" si="49"/>
        <v>-2.4999823314752201E-3</v>
      </c>
      <c r="Q185" s="7">
        <f t="shared" si="50"/>
        <v>-2.0000076351689655E-2</v>
      </c>
      <c r="R185" s="7">
        <f t="shared" si="51"/>
        <v>2.9200022629974787E-2</v>
      </c>
      <c r="S185" s="7">
        <f t="shared" si="52"/>
        <v>8.2001281682725358E-3</v>
      </c>
      <c r="T185" s="7">
        <f t="shared" si="53"/>
        <v>-5.7626686511202257E-4</v>
      </c>
      <c r="U185" s="7" t="str">
        <f t="shared" si="54"/>
        <v>Drop</v>
      </c>
      <c r="V185" s="7" t="str">
        <f t="shared" si="58"/>
        <v>Drop</v>
      </c>
      <c r="W185" s="7" t="str">
        <f t="shared" si="59"/>
        <v>Drop</v>
      </c>
      <c r="X185" s="7" t="str">
        <f t="shared" si="60"/>
        <v>Drop</v>
      </c>
      <c r="Y185" s="10">
        <f>L178/L185-1</f>
        <v>4.1666598171696823E-2</v>
      </c>
      <c r="Z185" s="10">
        <f>M178/M185-1</f>
        <v>-9.9999803523542763E-3</v>
      </c>
      <c r="AA185" s="10">
        <f>N178/N185-1</f>
        <v>-2.9126086653527117E-2</v>
      </c>
      <c r="AB185" s="10">
        <f>O178/O185-1</f>
        <v>-5.9405807447597492E-2</v>
      </c>
      <c r="AC185" s="14" t="str">
        <f t="shared" si="47"/>
        <v>Tuesday</v>
      </c>
      <c r="AD185" s="14" t="str">
        <f t="shared" si="48"/>
        <v>July</v>
      </c>
      <c r="AE185" s="12" t="str">
        <f>IF(I185&gt;0.2,"High",IF(I185&lt;-0.2,"Low","Moderate"))</f>
        <v>Moderate</v>
      </c>
    </row>
    <row r="186" spans="2:31" x14ac:dyDescent="0.25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7">
        <f t="shared" si="42"/>
        <v>6.6013933837183597E-2</v>
      </c>
      <c r="I186" s="10">
        <f t="shared" si="55"/>
        <v>0.10412438387938527</v>
      </c>
      <c r="J186" s="10">
        <f t="shared" si="57"/>
        <v>-9.7087200688814601E-3</v>
      </c>
      <c r="K186" s="10">
        <f t="shared" si="56"/>
        <v>0.11494911270569252</v>
      </c>
      <c r="L186" s="7">
        <f t="shared" si="43"/>
        <v>0.26249996219249577</v>
      </c>
      <c r="M186" s="7">
        <f t="shared" si="44"/>
        <v>0.39599990850958855</v>
      </c>
      <c r="N186" s="7">
        <f t="shared" si="45"/>
        <v>0.75189986220326255</v>
      </c>
      <c r="O186" s="7">
        <f t="shared" si="46"/>
        <v>0.8446003898635478</v>
      </c>
      <c r="P186" s="7">
        <f t="shared" si="49"/>
        <v>2.2499967663326154E-2</v>
      </c>
      <c r="Q186" s="7">
        <f t="shared" si="50"/>
        <v>-4.0000534985329961E-3</v>
      </c>
      <c r="R186" s="7">
        <f t="shared" si="51"/>
        <v>1.4937440129259016E-7</v>
      </c>
      <c r="S186" s="7">
        <f t="shared" si="52"/>
        <v>1.6400160593391111E-2</v>
      </c>
      <c r="T186" s="7">
        <f t="shared" si="53"/>
        <v>6.2324834808433413E-3</v>
      </c>
      <c r="U186" s="7" t="str">
        <f t="shared" si="54"/>
        <v>Raise</v>
      </c>
      <c r="V186" s="7" t="str">
        <f t="shared" si="58"/>
        <v>Drop</v>
      </c>
      <c r="W186" s="7" t="str">
        <f t="shared" si="59"/>
        <v>Drop</v>
      </c>
      <c r="X186" s="7" t="str">
        <f t="shared" si="60"/>
        <v>Drop</v>
      </c>
      <c r="Y186" s="10">
        <f>L179/L186-1</f>
        <v>-1.9047554399575506E-2</v>
      </c>
      <c r="Z186" s="10">
        <f>M179/M186-1</f>
        <v>-2.020206915662015E-2</v>
      </c>
      <c r="AA186" s="10">
        <f>N179/N186-1</f>
        <v>-3.8834771976102078E-2</v>
      </c>
      <c r="AB186" s="10">
        <f>O179/O186-1</f>
        <v>-2.912698428826177E-2</v>
      </c>
      <c r="AC186" s="14" t="str">
        <f t="shared" si="47"/>
        <v>Wednesday</v>
      </c>
      <c r="AD186" s="14" t="str">
        <f t="shared" si="48"/>
        <v>July</v>
      </c>
      <c r="AE186" s="12" t="str">
        <f>IF(I186&gt;0.2,"High",IF(I186&lt;-0.2,"Low","Moderate"))</f>
        <v>Moderate</v>
      </c>
    </row>
    <row r="187" spans="2:31" x14ac:dyDescent="0.25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7">
        <f t="shared" si="42"/>
        <v>6.0330164344539687E-2</v>
      </c>
      <c r="I187" s="10">
        <f t="shared" si="55"/>
        <v>2.0188825160964097E-2</v>
      </c>
      <c r="J187" s="10">
        <f t="shared" si="57"/>
        <v>0</v>
      </c>
      <c r="K187" s="10">
        <f t="shared" si="56"/>
        <v>2.0188825160964097E-2</v>
      </c>
      <c r="L187" s="7">
        <f t="shared" si="43"/>
        <v>0.2574999798827477</v>
      </c>
      <c r="M187" s="7">
        <f t="shared" si="44"/>
        <v>0.41199997013879036</v>
      </c>
      <c r="N187" s="7">
        <f t="shared" si="45"/>
        <v>0.69349992752133061</v>
      </c>
      <c r="O187" s="7">
        <f t="shared" si="46"/>
        <v>0.81999972049268632</v>
      </c>
      <c r="P187" s="7">
        <f t="shared" si="49"/>
        <v>-4.9999823097480744E-3</v>
      </c>
      <c r="Q187" s="7">
        <f t="shared" si="50"/>
        <v>1.6000061629201812E-2</v>
      </c>
      <c r="R187" s="7">
        <f t="shared" si="51"/>
        <v>-5.8399934681931942E-2</v>
      </c>
      <c r="S187" s="7">
        <f t="shared" si="52"/>
        <v>-2.4600669370861472E-2</v>
      </c>
      <c r="T187" s="7">
        <f t="shared" si="53"/>
        <v>-5.68376949264391E-3</v>
      </c>
      <c r="U187" s="7" t="str">
        <f t="shared" si="54"/>
        <v>Drop</v>
      </c>
      <c r="V187" s="7" t="str">
        <f t="shared" si="58"/>
        <v>Drop</v>
      </c>
      <c r="W187" s="7" t="str">
        <f t="shared" si="59"/>
        <v>Drop</v>
      </c>
      <c r="X187" s="7" t="str">
        <f t="shared" si="60"/>
        <v>Drop</v>
      </c>
      <c r="Y187" s="10">
        <f>L180/L187-1</f>
        <v>0</v>
      </c>
      <c r="Z187" s="10">
        <f>M180/M187-1</f>
        <v>-5.8252623559275629E-2</v>
      </c>
      <c r="AA187" s="10">
        <f>N180/N187-1</f>
        <v>8.4210473938317154E-2</v>
      </c>
      <c r="AB187" s="10">
        <f>O180/O187-1</f>
        <v>-3.9999585684505345E-2</v>
      </c>
      <c r="AC187" s="14" t="str">
        <f t="shared" si="47"/>
        <v>Thursday</v>
      </c>
      <c r="AD187" s="14" t="str">
        <f t="shared" si="48"/>
        <v>July</v>
      </c>
      <c r="AE187" s="12" t="str">
        <f>IF(I187&gt;0.2,"High",IF(I187&lt;-0.2,"Low","Moderate"))</f>
        <v>Moderate</v>
      </c>
    </row>
    <row r="188" spans="2:31" x14ac:dyDescent="0.25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7">
        <f t="shared" si="42"/>
        <v>6.0856779348716403E-2</v>
      </c>
      <c r="I188" s="10">
        <f t="shared" si="55"/>
        <v>1.7345429029346215E-2</v>
      </c>
      <c r="J188" s="10">
        <f t="shared" si="57"/>
        <v>-3.061223578845329E-2</v>
      </c>
      <c r="K188" s="10">
        <f t="shared" si="56"/>
        <v>4.9472116926095211E-2</v>
      </c>
      <c r="L188" s="7">
        <f t="shared" si="43"/>
        <v>0.23749995940667931</v>
      </c>
      <c r="M188" s="7">
        <f t="shared" si="44"/>
        <v>0.41599996244878035</v>
      </c>
      <c r="N188" s="7">
        <f t="shared" si="45"/>
        <v>0.7664999173366811</v>
      </c>
      <c r="O188" s="7">
        <f t="shared" si="46"/>
        <v>0.80360017280829477</v>
      </c>
      <c r="P188" s="7">
        <f t="shared" si="49"/>
        <v>-2.0000020476068386E-2</v>
      </c>
      <c r="Q188" s="7">
        <f t="shared" si="50"/>
        <v>3.9999923099899859E-3</v>
      </c>
      <c r="R188" s="7">
        <f t="shared" si="51"/>
        <v>7.2999989815350497E-2</v>
      </c>
      <c r="S188" s="7">
        <f t="shared" si="52"/>
        <v>-1.6399547684391558E-2</v>
      </c>
      <c r="T188" s="7">
        <f t="shared" si="53"/>
        <v>5.2661500417671564E-4</v>
      </c>
      <c r="U188" s="7" t="str">
        <f t="shared" si="54"/>
        <v>Drop</v>
      </c>
      <c r="V188" s="7" t="str">
        <f t="shared" si="58"/>
        <v>Drop</v>
      </c>
      <c r="W188" s="7" t="str">
        <f t="shared" si="59"/>
        <v>Raise</v>
      </c>
      <c r="X188" s="7" t="str">
        <f t="shared" si="60"/>
        <v>Drop</v>
      </c>
      <c r="Y188" s="10">
        <f>L181/L188-1</f>
        <v>6.3157931536669931E-2</v>
      </c>
      <c r="Z188" s="10">
        <f>M181/M188-1</f>
        <v>-7.6922868351381735E-2</v>
      </c>
      <c r="AA188" s="10">
        <f>N181/N188-1</f>
        <v>-7.6190662258575181E-2</v>
      </c>
      <c r="AB188" s="10">
        <f>O181/O188-1</f>
        <v>5.1019980828719946E-2</v>
      </c>
      <c r="AC188" s="14" t="str">
        <f t="shared" si="47"/>
        <v>Friday</v>
      </c>
      <c r="AD188" s="14" t="str">
        <f t="shared" si="48"/>
        <v>July</v>
      </c>
      <c r="AE188" s="12" t="str">
        <f>IF(I188&gt;0.2,"High",IF(I188&lt;-0.2,"Low","Moderate"))</f>
        <v>Moderate</v>
      </c>
    </row>
    <row r="189" spans="2:31" x14ac:dyDescent="0.25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7">
        <f t="shared" si="42"/>
        <v>3.9002756754047414E-2</v>
      </c>
      <c r="I189" s="10">
        <f t="shared" si="55"/>
        <v>1.2231834220112869E-2</v>
      </c>
      <c r="J189" s="10">
        <f t="shared" si="57"/>
        <v>-3.8461538461538436E-2</v>
      </c>
      <c r="K189" s="10">
        <f t="shared" si="56"/>
        <v>5.2721107588917349E-2</v>
      </c>
      <c r="L189" s="7">
        <f t="shared" si="43"/>
        <v>0.20789999944307999</v>
      </c>
      <c r="M189" s="7">
        <f t="shared" si="44"/>
        <v>0.34339993264455626</v>
      </c>
      <c r="N189" s="7">
        <f t="shared" si="45"/>
        <v>0.68000007488750491</v>
      </c>
      <c r="O189" s="7">
        <f t="shared" si="46"/>
        <v>0.80339967209188035</v>
      </c>
      <c r="P189" s="7">
        <f t="shared" si="49"/>
        <v>-2.959995996359932E-2</v>
      </c>
      <c r="Q189" s="7">
        <f t="shared" si="50"/>
        <v>-7.2600029804224087E-2</v>
      </c>
      <c r="R189" s="7">
        <f t="shared" si="51"/>
        <v>-8.649984244917619E-2</v>
      </c>
      <c r="S189" s="7">
        <f t="shared" si="52"/>
        <v>-2.0050071641442013E-4</v>
      </c>
      <c r="T189" s="7">
        <f t="shared" si="53"/>
        <v>-2.1854022594668988E-2</v>
      </c>
      <c r="U189" s="7" t="str">
        <f t="shared" si="54"/>
        <v>Raise</v>
      </c>
      <c r="V189" s="7" t="str">
        <f t="shared" si="58"/>
        <v>Drop</v>
      </c>
      <c r="W189" s="7" t="str">
        <f t="shared" si="59"/>
        <v>Drop</v>
      </c>
      <c r="X189" s="7" t="str">
        <f t="shared" si="60"/>
        <v>Drop</v>
      </c>
      <c r="Y189" s="10">
        <f>L182/L189-1</f>
        <v>3.0302947753900966E-2</v>
      </c>
      <c r="Z189" s="10">
        <f>M182/M189-1</f>
        <v>1.9802282205121591E-2</v>
      </c>
      <c r="AA189" s="10">
        <f>N182/N189-1</f>
        <v>-4.000035768036192E-2</v>
      </c>
      <c r="AB189" s="10">
        <f>O182/O189-1</f>
        <v>-5.8252066221671117E-2</v>
      </c>
      <c r="AC189" s="14" t="str">
        <f t="shared" si="47"/>
        <v>Saturday</v>
      </c>
      <c r="AD189" s="14" t="str">
        <f t="shared" si="48"/>
        <v>July</v>
      </c>
      <c r="AE189" s="12" t="str">
        <f>IF(I189&gt;0.2,"High",IF(I189&lt;-0.2,"Low","Moderate"))</f>
        <v>Moderate</v>
      </c>
    </row>
    <row r="190" spans="2:31" x14ac:dyDescent="0.25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7">
        <f t="shared" si="42"/>
        <v>3.748427590914722E-2</v>
      </c>
      <c r="I190" s="10">
        <f t="shared" si="55"/>
        <v>-3.5684027560325182E-2</v>
      </c>
      <c r="J190" s="10">
        <f t="shared" si="57"/>
        <v>-1.0204070266938592E-2</v>
      </c>
      <c r="K190" s="10">
        <f t="shared" si="56"/>
        <v>-2.5742636969883437E-2</v>
      </c>
      <c r="L190" s="7">
        <f t="shared" si="43"/>
        <v>0.2099999958661608</v>
      </c>
      <c r="M190" s="7">
        <f t="shared" si="44"/>
        <v>0.34339999750657313</v>
      </c>
      <c r="N190" s="7">
        <f t="shared" si="45"/>
        <v>0.67999983439827982</v>
      </c>
      <c r="O190" s="7">
        <f t="shared" si="46"/>
        <v>0.76440011745735736</v>
      </c>
      <c r="P190" s="7">
        <f t="shared" si="49"/>
        <v>2.0999964230808132E-3</v>
      </c>
      <c r="Q190" s="7">
        <f t="shared" si="50"/>
        <v>6.4862016868616479E-8</v>
      </c>
      <c r="R190" s="7">
        <f t="shared" si="51"/>
        <v>-2.4048922508956849E-7</v>
      </c>
      <c r="S190" s="7">
        <f t="shared" si="52"/>
        <v>-3.8999554634522982E-2</v>
      </c>
      <c r="T190" s="7">
        <f t="shared" si="53"/>
        <v>-1.5184808449001941E-3</v>
      </c>
      <c r="U190" s="7" t="str">
        <f t="shared" si="54"/>
        <v>Drop</v>
      </c>
      <c r="V190" s="7" t="str">
        <f t="shared" si="58"/>
        <v>Drop</v>
      </c>
      <c r="W190" s="7" t="str">
        <f t="shared" si="59"/>
        <v>Drop</v>
      </c>
      <c r="X190" s="7" t="str">
        <f t="shared" si="60"/>
        <v>Drop</v>
      </c>
      <c r="Y190" s="10">
        <f>L183/L190-1</f>
        <v>-4.9999983734808739E-2</v>
      </c>
      <c r="Z190" s="10">
        <f>M183/M190-1</f>
        <v>3.9603962967520223E-2</v>
      </c>
      <c r="AA190" s="10">
        <f>N183/N190-1</f>
        <v>-3.0000191267778087E-2</v>
      </c>
      <c r="AB190" s="10">
        <f>O183/O190-1</f>
        <v>7.1428305510869761E-2</v>
      </c>
      <c r="AC190" s="14" t="str">
        <f t="shared" si="47"/>
        <v>Sunday</v>
      </c>
      <c r="AD190" s="14" t="str">
        <f t="shared" si="48"/>
        <v>July</v>
      </c>
      <c r="AE190" s="12" t="str">
        <f>IF(I190&gt;0.2,"High",IF(I190&lt;-0.2,"Low","Moderate"))</f>
        <v>Moderate</v>
      </c>
    </row>
    <row r="191" spans="2:31" x14ac:dyDescent="0.25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7">
        <f t="shared" si="42"/>
        <v>6.0349876542270156E-2</v>
      </c>
      <c r="I191" s="10">
        <f t="shared" si="55"/>
        <v>-1.0229629167273546E-2</v>
      </c>
      <c r="J191" s="10">
        <f t="shared" si="57"/>
        <v>-1.0101037819845726E-2</v>
      </c>
      <c r="K191" s="10">
        <f t="shared" si="56"/>
        <v>-1.2990350767172476E-4</v>
      </c>
      <c r="L191" s="7">
        <f t="shared" si="43"/>
        <v>0.2474999639383427</v>
      </c>
      <c r="M191" s="7">
        <f t="shared" si="44"/>
        <v>0.38399993165690244</v>
      </c>
      <c r="N191" s="7">
        <f t="shared" si="45"/>
        <v>0.75919979631538481</v>
      </c>
      <c r="O191" s="7">
        <f t="shared" si="46"/>
        <v>0.83639998437154062</v>
      </c>
      <c r="P191" s="7">
        <f t="shared" si="49"/>
        <v>3.7499968072181894E-2</v>
      </c>
      <c r="Q191" s="7">
        <f t="shared" si="50"/>
        <v>4.0599934150329309E-2</v>
      </c>
      <c r="R191" s="7">
        <f t="shared" si="51"/>
        <v>7.9199961917104988E-2</v>
      </c>
      <c r="S191" s="7">
        <f t="shared" si="52"/>
        <v>7.1999866914183253E-2</v>
      </c>
      <c r="T191" s="7">
        <f t="shared" si="53"/>
        <v>2.2865600633122936E-2</v>
      </c>
      <c r="U191" s="7" t="str">
        <f t="shared" si="54"/>
        <v>Raise</v>
      </c>
      <c r="V191" s="7" t="str">
        <f t="shared" si="58"/>
        <v>Raise</v>
      </c>
      <c r="W191" s="7" t="str">
        <f t="shared" si="59"/>
        <v>Raise</v>
      </c>
      <c r="X191" s="7" t="str">
        <f t="shared" si="60"/>
        <v>Raise</v>
      </c>
      <c r="Y191" s="10">
        <f>L184/L191-1</f>
        <v>-2.020197093419962E-2</v>
      </c>
      <c r="Z191" s="10">
        <f>M184/M191-1</f>
        <v>9.375029455753725E-2</v>
      </c>
      <c r="AA191" s="10">
        <f>N184/N191-1</f>
        <v>-4.807707574955089E-2</v>
      </c>
      <c r="AB191" s="10">
        <f>O184/O191-1</f>
        <v>-1.9607703940811461E-2</v>
      </c>
      <c r="AC191" s="14" t="str">
        <f t="shared" si="47"/>
        <v>Monday</v>
      </c>
      <c r="AD191" s="14" t="str">
        <f t="shared" si="48"/>
        <v>July</v>
      </c>
      <c r="AE191" s="12" t="str">
        <f>IF(I191&gt;0.2,"High",IF(I191&lt;-0.2,"Low","Moderate"))</f>
        <v>Moderate</v>
      </c>
    </row>
    <row r="192" spans="2:31" x14ac:dyDescent="0.25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7">
        <f t="shared" si="42"/>
        <v>5.9255437184778437E-2</v>
      </c>
      <c r="I192" s="10">
        <f t="shared" si="55"/>
        <v>3.0456570198363897E-2</v>
      </c>
      <c r="J192" s="10">
        <f t="shared" si="57"/>
        <v>3.9603979354362773E-2</v>
      </c>
      <c r="K192" s="10">
        <f t="shared" si="56"/>
        <v>-8.7989362657882042E-3</v>
      </c>
      <c r="L192" s="7">
        <f t="shared" si="43"/>
        <v>0.24749996787732534</v>
      </c>
      <c r="M192" s="7">
        <f t="shared" si="44"/>
        <v>0.39599999503879751</v>
      </c>
      <c r="N192" s="7">
        <f t="shared" si="45"/>
        <v>0.73730011785540739</v>
      </c>
      <c r="O192" s="7">
        <f t="shared" si="46"/>
        <v>0.81999947809928619</v>
      </c>
      <c r="P192" s="7">
        <f t="shared" si="49"/>
        <v>3.9389826400615391E-9</v>
      </c>
      <c r="Q192" s="7">
        <f t="shared" si="50"/>
        <v>1.2000063381895076E-2</v>
      </c>
      <c r="R192" s="7">
        <f t="shared" si="51"/>
        <v>-2.1899678459977423E-2</v>
      </c>
      <c r="S192" s="7">
        <f t="shared" si="52"/>
        <v>-1.6400506272254423E-2</v>
      </c>
      <c r="T192" s="7">
        <f t="shared" si="53"/>
        <v>-1.0944393574917194E-3</v>
      </c>
      <c r="U192" s="7" t="str">
        <f t="shared" si="54"/>
        <v>Drop</v>
      </c>
      <c r="V192" s="7" t="str">
        <f t="shared" si="58"/>
        <v>Drop</v>
      </c>
      <c r="W192" s="7" t="str">
        <f t="shared" si="59"/>
        <v>Drop</v>
      </c>
      <c r="X192" s="7" t="str">
        <f t="shared" si="60"/>
        <v>Drop</v>
      </c>
      <c r="Y192" s="10">
        <f>L185/L192-1</f>
        <v>-3.0302926551784903E-2</v>
      </c>
      <c r="Z192" s="10">
        <f>M185/M192-1</f>
        <v>1.0100926816759559E-2</v>
      </c>
      <c r="AA192" s="10">
        <f>N185/N192-1</f>
        <v>1.9801427695305129E-2</v>
      </c>
      <c r="AB192" s="10">
        <f>O185/O192-1</f>
        <v>1.0000922427267023E-2</v>
      </c>
      <c r="AC192" s="14" t="str">
        <f t="shared" si="47"/>
        <v>Tuesday</v>
      </c>
      <c r="AD192" s="14" t="str">
        <f t="shared" si="48"/>
        <v>July</v>
      </c>
      <c r="AE192" s="12" t="str">
        <f>IF(I192&gt;0.2,"High",IF(I192&lt;-0.2,"Low","Moderate"))</f>
        <v>Moderate</v>
      </c>
    </row>
    <row r="193" spans="2:31" x14ac:dyDescent="0.25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7">
        <f t="shared" si="42"/>
        <v>6.6058515365843062E-2</v>
      </c>
      <c r="I193" s="10">
        <f t="shared" si="55"/>
        <v>3.0106953334427589E-2</v>
      </c>
      <c r="J193" s="10">
        <f t="shared" si="57"/>
        <v>2.9411755411675955E-2</v>
      </c>
      <c r="K193" s="10">
        <f t="shared" si="56"/>
        <v>6.7533513105622056E-4</v>
      </c>
      <c r="L193" s="7">
        <f t="shared" si="43"/>
        <v>0.25499996557501758</v>
      </c>
      <c r="M193" s="7">
        <f t="shared" si="44"/>
        <v>0.41199989612742755</v>
      </c>
      <c r="N193" s="7">
        <f t="shared" si="45"/>
        <v>0.75920021839091978</v>
      </c>
      <c r="O193" s="7">
        <f t="shared" si="46"/>
        <v>0.82820005728992274</v>
      </c>
      <c r="P193" s="7">
        <f t="shared" si="49"/>
        <v>7.4999976976922456E-3</v>
      </c>
      <c r="Q193" s="7">
        <f t="shared" si="50"/>
        <v>1.5999901088630031E-2</v>
      </c>
      <c r="R193" s="7">
        <f t="shared" si="51"/>
        <v>2.190010053551239E-2</v>
      </c>
      <c r="S193" s="7">
        <f t="shared" si="52"/>
        <v>8.2005791906365477E-3</v>
      </c>
      <c r="T193" s="7">
        <f t="shared" si="53"/>
        <v>6.8030781810646257E-3</v>
      </c>
      <c r="U193" s="7" t="str">
        <f t="shared" si="54"/>
        <v>Drop</v>
      </c>
      <c r="V193" s="7" t="str">
        <f t="shared" si="58"/>
        <v>Drop</v>
      </c>
      <c r="W193" s="7" t="str">
        <f t="shared" si="59"/>
        <v>Drop</v>
      </c>
      <c r="X193" s="7" t="str">
        <f t="shared" si="60"/>
        <v>Drop</v>
      </c>
      <c r="Y193" s="10">
        <f>L186/L193-1</f>
        <v>2.9411755411675955E-2</v>
      </c>
      <c r="Z193" s="10">
        <f>M186/M193-1</f>
        <v>-3.8834931193502897E-2</v>
      </c>
      <c r="AA193" s="10">
        <f>N186/N193-1</f>
        <v>-9.615851011120502E-3</v>
      </c>
      <c r="AB193" s="10">
        <f>O186/O193-1</f>
        <v>1.9802380390181451E-2</v>
      </c>
      <c r="AC193" s="14" t="str">
        <f t="shared" si="47"/>
        <v>Wednesday</v>
      </c>
      <c r="AD193" s="14" t="str">
        <f t="shared" si="48"/>
        <v>July</v>
      </c>
      <c r="AE193" s="12" t="str">
        <f>IF(I193&gt;0.2,"High",IF(I193&lt;-0.2,"Low","Moderate"))</f>
        <v>Moderate</v>
      </c>
    </row>
    <row r="194" spans="2:31" x14ac:dyDescent="0.25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7">
        <f t="shared" si="42"/>
        <v>6.2272074444817103E-2</v>
      </c>
      <c r="I194" s="10">
        <f t="shared" si="55"/>
        <v>-7.8968994091960232E-3</v>
      </c>
      <c r="J194" s="10">
        <f t="shared" si="57"/>
        <v>-3.8834924980530983E-2</v>
      </c>
      <c r="K194" s="10">
        <f t="shared" si="56"/>
        <v>3.2188045919904207E-2</v>
      </c>
      <c r="L194" s="7">
        <f t="shared" si="43"/>
        <v>0.24749998453500385</v>
      </c>
      <c r="M194" s="7">
        <f t="shared" si="44"/>
        <v>0.40399989401068276</v>
      </c>
      <c r="N194" s="7">
        <f t="shared" si="45"/>
        <v>0.74460008158894708</v>
      </c>
      <c r="O194" s="7">
        <f t="shared" si="46"/>
        <v>0.83639961967637511</v>
      </c>
      <c r="P194" s="7">
        <f t="shared" si="49"/>
        <v>-7.4999810400137312E-3</v>
      </c>
      <c r="Q194" s="7">
        <f t="shared" si="50"/>
        <v>-8.0000021167447866E-3</v>
      </c>
      <c r="R194" s="7">
        <f t="shared" si="51"/>
        <v>-1.4600136801972696E-2</v>
      </c>
      <c r="S194" s="7">
        <f t="shared" si="52"/>
        <v>8.1995623864523637E-3</v>
      </c>
      <c r="T194" s="7">
        <f t="shared" si="53"/>
        <v>-3.7864409210259589E-3</v>
      </c>
      <c r="U194" s="7" t="str">
        <f t="shared" si="54"/>
        <v>Drop</v>
      </c>
      <c r="V194" s="7" t="str">
        <f t="shared" si="58"/>
        <v>Drop</v>
      </c>
      <c r="W194" s="7" t="str">
        <f t="shared" si="59"/>
        <v>Drop</v>
      </c>
      <c r="X194" s="7" t="str">
        <f t="shared" si="60"/>
        <v>Drop</v>
      </c>
      <c r="Y194" s="10">
        <f>L187/L194-1</f>
        <v>4.0404024131684535E-2</v>
      </c>
      <c r="Z194" s="10">
        <f>M187/M194-1</f>
        <v>1.9802173829025937E-2</v>
      </c>
      <c r="AA194" s="10">
        <f>N187/N194-1</f>
        <v>-6.8627650373836668E-2</v>
      </c>
      <c r="AB194" s="10">
        <f>O187/O194-1</f>
        <v>-1.9607731517183535E-2</v>
      </c>
      <c r="AC194" s="14" t="str">
        <f t="shared" si="47"/>
        <v>Thursday</v>
      </c>
      <c r="AD194" s="14" t="str">
        <f t="shared" si="48"/>
        <v>July</v>
      </c>
      <c r="AE194" s="12" t="str">
        <f>IF(I194&gt;0.2,"High",IF(I194&lt;-0.2,"Low","Moderate"))</f>
        <v>Moderate</v>
      </c>
    </row>
    <row r="195" spans="2:31" x14ac:dyDescent="0.25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7">
        <f t="shared" ref="H195:H258" si="61">Orders/Listing</f>
        <v>6.6013927235370584E-2</v>
      </c>
      <c r="I195" s="10">
        <f t="shared" si="55"/>
        <v>9.6160692596560127E-2</v>
      </c>
      <c r="J195" s="10">
        <f t="shared" si="57"/>
        <v>1.0526296401619062E-2</v>
      </c>
      <c r="K195" s="10">
        <f t="shared" si="56"/>
        <v>8.4742372860435511E-2</v>
      </c>
      <c r="L195" s="7">
        <f t="shared" ref="L195:L258" si="62">Menu/Listing</f>
        <v>0.24750000551594573</v>
      </c>
      <c r="M195" s="7">
        <f t="shared" ref="M195:M258" si="63">Carts/Menu</f>
        <v>0.4119999069774653</v>
      </c>
      <c r="N195" s="7">
        <f t="shared" ref="N195:N258" si="64">Payments/Carts</f>
        <v>0.75189986904591677</v>
      </c>
      <c r="O195" s="7">
        <f t="shared" ref="O195:O258" si="65">Orders/Payments</f>
        <v>0.86100015577191236</v>
      </c>
      <c r="P195" s="7">
        <f t="shared" si="49"/>
        <v>2.0980941872750236E-8</v>
      </c>
      <c r="Q195" s="7">
        <f t="shared" si="50"/>
        <v>8.0000129667825437E-3</v>
      </c>
      <c r="R195" s="7">
        <f t="shared" si="51"/>
        <v>7.2997874569696863E-3</v>
      </c>
      <c r="S195" s="7">
        <f t="shared" si="52"/>
        <v>2.4600536095537251E-2</v>
      </c>
      <c r="T195" s="7">
        <f t="shared" si="53"/>
        <v>3.7418527905534807E-3</v>
      </c>
      <c r="U195" s="7" t="str">
        <f t="shared" si="54"/>
        <v>Drop</v>
      </c>
      <c r="V195" s="7" t="str">
        <f t="shared" si="58"/>
        <v>Drop</v>
      </c>
      <c r="W195" s="7" t="str">
        <f t="shared" si="59"/>
        <v>Drop</v>
      </c>
      <c r="X195" s="7" t="str">
        <f t="shared" si="60"/>
        <v>Drop</v>
      </c>
      <c r="Y195" s="10">
        <f>L188/L195-1</f>
        <v>-4.0404225803631899E-2</v>
      </c>
      <c r="Z195" s="10">
        <f>M188/M195-1</f>
        <v>9.7088746952893601E-3</v>
      </c>
      <c r="AA195" s="10">
        <f>N188/N195-1</f>
        <v>1.9417543334979248E-2</v>
      </c>
      <c r="AB195" s="10">
        <f>O188/O195-1</f>
        <v>-6.6666634818616011E-2</v>
      </c>
      <c r="AC195" s="14" t="str">
        <f t="shared" si="47"/>
        <v>Friday</v>
      </c>
      <c r="AD195" s="14" t="str">
        <f t="shared" si="48"/>
        <v>July</v>
      </c>
      <c r="AE195" s="12" t="str">
        <f>IF(I195&gt;0.2,"High",IF(I195&lt;-0.2,"Low","Moderate"))</f>
        <v>Moderate</v>
      </c>
    </row>
    <row r="196" spans="2:31" x14ac:dyDescent="0.25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7">
        <f t="shared" si="61"/>
        <v>4.2611665246520644E-2</v>
      </c>
      <c r="I196" s="10">
        <f t="shared" si="55"/>
        <v>9.2529574645995316E-2</v>
      </c>
      <c r="J196" s="10">
        <f t="shared" si="57"/>
        <v>0</v>
      </c>
      <c r="K196" s="10">
        <f t="shared" si="56"/>
        <v>9.2529574645995316E-2</v>
      </c>
      <c r="L196" s="7">
        <f t="shared" si="62"/>
        <v>0.22050000278460005</v>
      </c>
      <c r="M196" s="7">
        <f t="shared" si="63"/>
        <v>0.35019998605805708</v>
      </c>
      <c r="N196" s="7">
        <f t="shared" si="64"/>
        <v>0.6935998310612963</v>
      </c>
      <c r="O196" s="7">
        <f t="shared" si="65"/>
        <v>0.79560005440350179</v>
      </c>
      <c r="P196" s="7">
        <f t="shared" si="49"/>
        <v>-2.7000002731345674E-2</v>
      </c>
      <c r="Q196" s="7">
        <f t="shared" si="50"/>
        <v>-6.1799920919408224E-2</v>
      </c>
      <c r="R196" s="7">
        <f t="shared" si="51"/>
        <v>-5.8300037984620467E-2</v>
      </c>
      <c r="S196" s="7">
        <f t="shared" si="52"/>
        <v>-6.5400101368410568E-2</v>
      </c>
      <c r="T196" s="7">
        <f t="shared" si="53"/>
        <v>-2.340226198884994E-2</v>
      </c>
      <c r="U196" s="7" t="str">
        <f t="shared" si="54"/>
        <v>Raise</v>
      </c>
      <c r="V196" s="7" t="str">
        <f t="shared" si="58"/>
        <v>Drop</v>
      </c>
      <c r="W196" s="7" t="str">
        <f t="shared" si="59"/>
        <v>Drop</v>
      </c>
      <c r="X196" s="7" t="str">
        <f t="shared" si="60"/>
        <v>Drop</v>
      </c>
      <c r="Y196" s="10">
        <f>L189/L196-1</f>
        <v>-5.7142871575510235E-2</v>
      </c>
      <c r="Z196" s="10">
        <f>M189/M196-1</f>
        <v>-1.9417629024044203E-2</v>
      </c>
      <c r="AA196" s="10">
        <f>N189/N196-1</f>
        <v>-1.9607496375802169E-2</v>
      </c>
      <c r="AB196" s="10">
        <f>O189/O196-1</f>
        <v>9.8034403658082692E-3</v>
      </c>
      <c r="AC196" s="14" t="str">
        <f t="shared" ref="AC196:AC259" si="66">TEXT($B196,"dddd")</f>
        <v>Saturday</v>
      </c>
      <c r="AD196" s="14" t="str">
        <f t="shared" ref="AD196:AD259" si="67">TEXT($B196,"mmmm")</f>
        <v>July</v>
      </c>
      <c r="AE196" s="12" t="str">
        <f>IF(I196&gt;0.2,"High",IF(I196&lt;-0.2,"Low","Moderate"))</f>
        <v>Moderate</v>
      </c>
    </row>
    <row r="197" spans="2:31" x14ac:dyDescent="0.25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7">
        <f t="shared" si="61"/>
        <v>4.1800002598960044E-2</v>
      </c>
      <c r="I197" s="10">
        <f t="shared" si="55"/>
        <v>0.10363807913342882</v>
      </c>
      <c r="J197" s="10">
        <f t="shared" si="57"/>
        <v>-1.0309289715021874E-2</v>
      </c>
      <c r="K197" s="10">
        <f t="shared" si="56"/>
        <v>0.11513432192936301</v>
      </c>
      <c r="L197" s="7">
        <f t="shared" si="62"/>
        <v>0.21419999832923997</v>
      </c>
      <c r="M197" s="7">
        <f t="shared" si="63"/>
        <v>0.35019996708833251</v>
      </c>
      <c r="N197" s="7">
        <f t="shared" si="64"/>
        <v>0.70039983109649617</v>
      </c>
      <c r="O197" s="7">
        <f t="shared" si="65"/>
        <v>0.79559988569525597</v>
      </c>
      <c r="P197" s="7">
        <f t="shared" ref="P197:P260" si="68">L197-L196</f>
        <v>-6.3000044553600809E-3</v>
      </c>
      <c r="Q197" s="7">
        <f t="shared" ref="Q197:Q260" si="69">M197-M196</f>
        <v>-1.8969724568940194E-8</v>
      </c>
      <c r="R197" s="7">
        <f t="shared" ref="R197:R260" si="70">N197-N196</f>
        <v>6.8000000351998713E-3</v>
      </c>
      <c r="S197" s="7">
        <f t="shared" ref="S197:S260" si="71">O197-O196</f>
        <v>-1.6870824581793897E-7</v>
      </c>
      <c r="T197" s="7">
        <f t="shared" ref="T197:T260" si="72">H197-H196</f>
        <v>-8.1166264756060008E-4</v>
      </c>
      <c r="U197" s="7" t="str">
        <f t="shared" ref="U197:U260" si="73">IF(ABS($P197)&gt;$L$370,"Raise","Drop")</f>
        <v>Drop</v>
      </c>
      <c r="V197" s="7" t="str">
        <f t="shared" si="58"/>
        <v>Drop</v>
      </c>
      <c r="W197" s="7" t="str">
        <f t="shared" si="59"/>
        <v>Drop</v>
      </c>
      <c r="X197" s="7" t="str">
        <f t="shared" si="60"/>
        <v>Drop</v>
      </c>
      <c r="Y197" s="10">
        <f>L190/L197-1</f>
        <v>-1.9607854789165158E-2</v>
      </c>
      <c r="Z197" s="10">
        <f>M190/M197-1</f>
        <v>-1.9417390693369785E-2</v>
      </c>
      <c r="AA197" s="10">
        <f>N190/N197-1</f>
        <v>-2.9126215901964958E-2</v>
      </c>
      <c r="AB197" s="10">
        <f>O190/O197-1</f>
        <v>-3.9215400603827222E-2</v>
      </c>
      <c r="AC197" s="14" t="str">
        <f t="shared" si="66"/>
        <v>Sunday</v>
      </c>
      <c r="AD197" s="14" t="str">
        <f t="shared" si="67"/>
        <v>July</v>
      </c>
      <c r="AE197" s="12" t="str">
        <f>IF(I197&gt;0.2,"High",IF(I197&lt;-0.2,"Low","Moderate"))</f>
        <v>Moderate</v>
      </c>
    </row>
    <row r="198" spans="2:31" x14ac:dyDescent="0.25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7">
        <f t="shared" si="61"/>
        <v>6.0399205271289287E-2</v>
      </c>
      <c r="I198" s="10">
        <f t="shared" si="55"/>
        <v>1.1029829667104307E-2</v>
      </c>
      <c r="J198" s="10">
        <f t="shared" si="57"/>
        <v>1.0204109920066262E-2</v>
      </c>
      <c r="K198" s="10">
        <f t="shared" si="56"/>
        <v>8.1737912064450136E-4</v>
      </c>
      <c r="L198" s="7">
        <f t="shared" si="62"/>
        <v>0.25999998046526801</v>
      </c>
      <c r="M198" s="7">
        <f t="shared" si="63"/>
        <v>0.39999996422209988</v>
      </c>
      <c r="N198" s="7">
        <f t="shared" si="64"/>
        <v>0.71539974874967405</v>
      </c>
      <c r="O198" s="7">
        <f t="shared" si="65"/>
        <v>0.8118002358021712</v>
      </c>
      <c r="P198" s="7">
        <f t="shared" si="68"/>
        <v>4.5799982136028039E-2</v>
      </c>
      <c r="Q198" s="7">
        <f t="shared" si="69"/>
        <v>4.9799997133767371E-2</v>
      </c>
      <c r="R198" s="7">
        <f t="shared" si="70"/>
        <v>1.4999917653177874E-2</v>
      </c>
      <c r="S198" s="7">
        <f t="shared" si="71"/>
        <v>1.6200350106915229E-2</v>
      </c>
      <c r="T198" s="7">
        <f t="shared" si="72"/>
        <v>1.8599202672329243E-2</v>
      </c>
      <c r="U198" s="7" t="str">
        <f t="shared" si="73"/>
        <v>Raise</v>
      </c>
      <c r="V198" s="7" t="str">
        <f t="shared" si="58"/>
        <v>Raise</v>
      </c>
      <c r="W198" s="7" t="str">
        <f t="shared" si="59"/>
        <v>Drop</v>
      </c>
      <c r="X198" s="7" t="str">
        <f t="shared" si="60"/>
        <v>Drop</v>
      </c>
      <c r="Y198" s="10">
        <f>L191/L198-1</f>
        <v>-4.8076990254217078E-2</v>
      </c>
      <c r="Z198" s="10">
        <f>M191/M198-1</f>
        <v>-4.0000084990791218E-2</v>
      </c>
      <c r="AA198" s="10">
        <f>N191/N198-1</f>
        <v>6.1224577786421319E-2</v>
      </c>
      <c r="AB198" s="10">
        <f>O191/O198-1</f>
        <v>3.0302711781133418E-2</v>
      </c>
      <c r="AC198" s="14" t="str">
        <f t="shared" si="66"/>
        <v>Monday</v>
      </c>
      <c r="AD198" s="14" t="str">
        <f t="shared" si="67"/>
        <v>July</v>
      </c>
      <c r="AE198" s="12" t="str">
        <f>IF(I198&gt;0.2,"High",IF(I198&lt;-0.2,"Low","Moderate"))</f>
        <v>Moderate</v>
      </c>
    </row>
    <row r="199" spans="2:31" x14ac:dyDescent="0.25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7">
        <f t="shared" si="61"/>
        <v>2.4178642019404045E-2</v>
      </c>
      <c r="I199" s="10">
        <f t="shared" si="55"/>
        <v>-0.63082013655867986</v>
      </c>
      <c r="J199" s="10">
        <f t="shared" si="57"/>
        <v>-9.5238095238095233E-2</v>
      </c>
      <c r="K199" s="10">
        <f t="shared" si="56"/>
        <v>-0.59195909830169868</v>
      </c>
      <c r="L199" s="7">
        <f t="shared" si="62"/>
        <v>9.9999985459109E-2</v>
      </c>
      <c r="M199" s="7">
        <f t="shared" si="63"/>
        <v>0.39599989724435536</v>
      </c>
      <c r="N199" s="7">
        <f t="shared" si="64"/>
        <v>0.72999953488713665</v>
      </c>
      <c r="O199" s="7">
        <f t="shared" si="65"/>
        <v>0.83640055397760615</v>
      </c>
      <c r="P199" s="7">
        <f t="shared" si="68"/>
        <v>-0.15999999500615902</v>
      </c>
      <c r="Q199" s="7">
        <f t="shared" si="69"/>
        <v>-4.0000669777445208E-3</v>
      </c>
      <c r="R199" s="7">
        <f t="shared" si="70"/>
        <v>1.45997861374626E-2</v>
      </c>
      <c r="S199" s="7">
        <f t="shared" si="71"/>
        <v>2.4600318175434954E-2</v>
      </c>
      <c r="T199" s="7">
        <f t="shared" si="72"/>
        <v>-3.6220563251885246E-2</v>
      </c>
      <c r="U199" s="7" t="str">
        <f t="shared" si="73"/>
        <v>Raise</v>
      </c>
      <c r="V199" s="7" t="str">
        <f t="shared" si="58"/>
        <v>Drop</v>
      </c>
      <c r="W199" s="7" t="str">
        <f t="shared" si="59"/>
        <v>Drop</v>
      </c>
      <c r="X199" s="7" t="str">
        <f t="shared" si="60"/>
        <v>Drop</v>
      </c>
      <c r="Y199" s="10">
        <f>L192/L199-1</f>
        <v>1.475000038660311</v>
      </c>
      <c r="Z199" s="10">
        <f>M192/M199-1</f>
        <v>2.4695572609090277E-7</v>
      </c>
      <c r="AA199" s="10">
        <f>N192/N199-1</f>
        <v>1.0000804958594234E-2</v>
      </c>
      <c r="AB199" s="10">
        <f>O192/O199-1</f>
        <v>-1.96091164697616E-2</v>
      </c>
      <c r="AC199" s="14" t="str">
        <f t="shared" si="66"/>
        <v>Tuesday</v>
      </c>
      <c r="AD199" s="14" t="str">
        <f t="shared" si="67"/>
        <v>July</v>
      </c>
      <c r="AE199" s="12" t="str">
        <f>IF(I199&gt;0.2,"High",IF(I199&lt;-0.2,"Low","Moderate"))</f>
        <v>Low</v>
      </c>
    </row>
    <row r="200" spans="2:31" x14ac:dyDescent="0.25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7">
        <f t="shared" si="61"/>
        <v>5.9806372666779753E-2</v>
      </c>
      <c r="I200" s="10">
        <f t="shared" ref="I200:I263" si="74">IFERROR($G200/$G193-1,"")</f>
        <v>-0.14638004814298977</v>
      </c>
      <c r="J200" s="10">
        <f t="shared" si="57"/>
        <v>-5.7142839601464823E-2</v>
      </c>
      <c r="K200" s="10">
        <f t="shared" ref="K200:K263" si="75">IFERROR(H200/H193-1,"")</f>
        <v>-9.4645522449875008E-2</v>
      </c>
      <c r="L200" s="7">
        <f t="shared" si="62"/>
        <v>0.24499995744219102</v>
      </c>
      <c r="M200" s="7">
        <f t="shared" si="63"/>
        <v>0.39200006074942001</v>
      </c>
      <c r="N200" s="7">
        <f t="shared" si="64"/>
        <v>0.75189987195357011</v>
      </c>
      <c r="O200" s="7">
        <f t="shared" si="65"/>
        <v>0.82820015715776318</v>
      </c>
      <c r="P200" s="7">
        <f t="shared" si="68"/>
        <v>0.14499997198308201</v>
      </c>
      <c r="Q200" s="7">
        <f t="shared" si="69"/>
        <v>-3.9998364949353493E-3</v>
      </c>
      <c r="R200" s="7">
        <f t="shared" si="70"/>
        <v>2.1900337066433462E-2</v>
      </c>
      <c r="S200" s="7">
        <f t="shared" si="71"/>
        <v>-8.20039681984297E-3</v>
      </c>
      <c r="T200" s="7">
        <f t="shared" si="72"/>
        <v>3.5627730647375705E-2</v>
      </c>
      <c r="U200" s="7" t="str">
        <f t="shared" si="73"/>
        <v>Raise</v>
      </c>
      <c r="V200" s="7" t="str">
        <f t="shared" si="58"/>
        <v>Drop</v>
      </c>
      <c r="W200" s="7" t="str">
        <f t="shared" si="59"/>
        <v>Drop</v>
      </c>
      <c r="X200" s="7" t="str">
        <f t="shared" si="60"/>
        <v>Drop</v>
      </c>
      <c r="Y200" s="10">
        <f>L193/L200-1</f>
        <v>4.0816366815843663E-2</v>
      </c>
      <c r="Z200" s="10">
        <f>M193/M200-1</f>
        <v>5.1019980302482892E-2</v>
      </c>
      <c r="AA200" s="10">
        <f>N193/N200-1</f>
        <v>9.7092002667615862E-3</v>
      </c>
      <c r="AB200" s="10">
        <f>O193/O200-1</f>
        <v>-1.2058418441540653E-7</v>
      </c>
      <c r="AC200" s="14" t="str">
        <f t="shared" si="66"/>
        <v>Wednesday</v>
      </c>
      <c r="AD200" s="14" t="str">
        <f t="shared" si="67"/>
        <v>July</v>
      </c>
      <c r="AE200" s="12" t="str">
        <f>IF(I200&gt;0.2,"High",IF(I200&lt;-0.2,"Low","Moderate"))</f>
        <v>Moderate</v>
      </c>
    </row>
    <row r="201" spans="2:31" x14ac:dyDescent="0.25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7">
        <f t="shared" si="61"/>
        <v>6.5262523797848901E-2</v>
      </c>
      <c r="I201" s="10">
        <f t="shared" si="74"/>
        <v>7.9780559580538757E-2</v>
      </c>
      <c r="J201" s="10">
        <f t="shared" si="57"/>
        <v>3.0303020437004058E-2</v>
      </c>
      <c r="K201" s="10">
        <f t="shared" si="75"/>
        <v>4.8022317863873454E-2</v>
      </c>
      <c r="L201" s="7">
        <f t="shared" si="62"/>
        <v>0.25999997201116104</v>
      </c>
      <c r="M201" s="7">
        <f t="shared" si="63"/>
        <v>0.38399996666341402</v>
      </c>
      <c r="N201" s="7">
        <f t="shared" si="64"/>
        <v>0.76650009223991056</v>
      </c>
      <c r="O201" s="7">
        <f t="shared" si="65"/>
        <v>0.85279994808902737</v>
      </c>
      <c r="P201" s="7">
        <f t="shared" si="68"/>
        <v>1.5000014568970016E-2</v>
      </c>
      <c r="Q201" s="7">
        <f t="shared" si="69"/>
        <v>-8.0000940860059933E-3</v>
      </c>
      <c r="R201" s="7">
        <f t="shared" si="70"/>
        <v>1.4600220286340448E-2</v>
      </c>
      <c r="S201" s="7">
        <f t="shared" si="71"/>
        <v>2.4599790931264187E-2</v>
      </c>
      <c r="T201" s="7">
        <f t="shared" si="72"/>
        <v>5.456151131069148E-3</v>
      </c>
      <c r="U201" s="7" t="str">
        <f t="shared" si="73"/>
        <v>Drop</v>
      </c>
      <c r="V201" s="7" t="str">
        <f t="shared" si="58"/>
        <v>Drop</v>
      </c>
      <c r="W201" s="7" t="str">
        <f t="shared" si="59"/>
        <v>Drop</v>
      </c>
      <c r="X201" s="7" t="str">
        <f t="shared" si="60"/>
        <v>Drop</v>
      </c>
      <c r="Y201" s="10">
        <f>L194/L201-1</f>
        <v>-4.8076880083743223E-2</v>
      </c>
      <c r="Z201" s="10">
        <f>M194/M201-1</f>
        <v>5.2083148655060141E-2</v>
      </c>
      <c r="AA201" s="10">
        <f>N194/N201-1</f>
        <v>-2.8571439028749479E-2</v>
      </c>
      <c r="AB201" s="10">
        <f>O194/O201-1</f>
        <v>-1.9231155500656905E-2</v>
      </c>
      <c r="AC201" s="14" t="str">
        <f t="shared" si="66"/>
        <v>Thursday</v>
      </c>
      <c r="AD201" s="14" t="str">
        <f t="shared" si="67"/>
        <v>July</v>
      </c>
      <c r="AE201" s="12" t="str">
        <f>IF(I201&gt;0.2,"High",IF(I201&lt;-0.2,"Low","Moderate"))</f>
        <v>Moderate</v>
      </c>
    </row>
    <row r="202" spans="2:31" x14ac:dyDescent="0.25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7">
        <f t="shared" si="61"/>
        <v>6.6039438353807489E-2</v>
      </c>
      <c r="I202" s="10">
        <f t="shared" si="74"/>
        <v>8.3752028081066632E-2</v>
      </c>
      <c r="J202" s="10">
        <f t="shared" ref="J202:J265" si="76">IFERROR(C202/C195-1,"")</f>
        <v>8.3333373303954517E-2</v>
      </c>
      <c r="K202" s="10">
        <f t="shared" si="75"/>
        <v>3.8645054922947786E-4</v>
      </c>
      <c r="L202" s="7">
        <f t="shared" si="62"/>
        <v>0.25999996280887561</v>
      </c>
      <c r="M202" s="7">
        <f t="shared" si="63"/>
        <v>0.41599998501456315</v>
      </c>
      <c r="N202" s="7">
        <f t="shared" si="64"/>
        <v>0.72999973392334128</v>
      </c>
      <c r="O202" s="7">
        <f t="shared" si="65"/>
        <v>0.83640008523428211</v>
      </c>
      <c r="P202" s="7">
        <f t="shared" si="68"/>
        <v>-9.2022854336626381E-9</v>
      </c>
      <c r="Q202" s="7">
        <f t="shared" si="69"/>
        <v>3.2000018351149129E-2</v>
      </c>
      <c r="R202" s="7">
        <f t="shared" si="70"/>
        <v>-3.6500358316569281E-2</v>
      </c>
      <c r="S202" s="7">
        <f t="shared" si="71"/>
        <v>-1.6399862854745262E-2</v>
      </c>
      <c r="T202" s="7">
        <f t="shared" si="72"/>
        <v>7.7691455595858827E-4</v>
      </c>
      <c r="U202" s="7" t="str">
        <f t="shared" si="73"/>
        <v>Drop</v>
      </c>
      <c r="V202" s="7" t="str">
        <f t="shared" si="58"/>
        <v>Drop</v>
      </c>
      <c r="W202" s="7" t="str">
        <f t="shared" si="59"/>
        <v>Drop</v>
      </c>
      <c r="X202" s="7" t="str">
        <f t="shared" si="60"/>
        <v>Drop</v>
      </c>
      <c r="Y202" s="10">
        <f>L195/L202-1</f>
        <v>-4.8076765695995616E-2</v>
      </c>
      <c r="Z202" s="10">
        <f>M195/M202-1</f>
        <v>-9.6155725509408096E-3</v>
      </c>
      <c r="AA202" s="10">
        <f>N195/N202-1</f>
        <v>3.0000196034147164E-2</v>
      </c>
      <c r="AB202" s="10">
        <f>O195/O202-1</f>
        <v>2.9411846043439382E-2</v>
      </c>
      <c r="AC202" s="14" t="str">
        <f t="shared" si="66"/>
        <v>Friday</v>
      </c>
      <c r="AD202" s="14" t="str">
        <f t="shared" si="67"/>
        <v>July</v>
      </c>
      <c r="AE202" s="12" t="str">
        <f>IF(I202&gt;0.2,"High",IF(I202&lt;-0.2,"Low","Moderate"))</f>
        <v>Moderate</v>
      </c>
    </row>
    <row r="203" spans="2:31" x14ac:dyDescent="0.25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7">
        <f t="shared" si="61"/>
        <v>3.8909154151474099E-2</v>
      </c>
      <c r="I203" s="10">
        <f t="shared" si="74"/>
        <v>-9.6020706524949762E-2</v>
      </c>
      <c r="J203" s="10">
        <f t="shared" si="76"/>
        <v>-9.9999888615998067E-3</v>
      </c>
      <c r="K203" s="10">
        <f t="shared" si="75"/>
        <v>-8.6889612823776385E-2</v>
      </c>
      <c r="L203" s="7">
        <f t="shared" si="62"/>
        <v>0.20999999707476361</v>
      </c>
      <c r="M203" s="7">
        <f t="shared" si="63"/>
        <v>0.35699992467248337</v>
      </c>
      <c r="N203" s="7">
        <f t="shared" si="64"/>
        <v>0.64600012606063517</v>
      </c>
      <c r="O203" s="7">
        <f t="shared" si="65"/>
        <v>0.803399900943085</v>
      </c>
      <c r="P203" s="7">
        <f t="shared" si="68"/>
        <v>-4.9999965734112001E-2</v>
      </c>
      <c r="Q203" s="7">
        <f t="shared" si="69"/>
        <v>-5.9000060342079774E-2</v>
      </c>
      <c r="R203" s="7">
        <f t="shared" si="70"/>
        <v>-8.3999607862706105E-2</v>
      </c>
      <c r="S203" s="7">
        <f t="shared" si="71"/>
        <v>-3.300018429119711E-2</v>
      </c>
      <c r="T203" s="7">
        <f t="shared" si="72"/>
        <v>-2.7130284202333391E-2</v>
      </c>
      <c r="U203" s="7" t="str">
        <f t="shared" si="73"/>
        <v>Raise</v>
      </c>
      <c r="V203" s="7" t="str">
        <f t="shared" si="58"/>
        <v>Drop</v>
      </c>
      <c r="W203" s="7" t="str">
        <f t="shared" si="59"/>
        <v>Drop</v>
      </c>
      <c r="X203" s="7" t="str">
        <f t="shared" si="60"/>
        <v>Drop</v>
      </c>
      <c r="Y203" s="10">
        <f>L196/L203-1</f>
        <v>5.0000027886182519E-2</v>
      </c>
      <c r="Z203" s="10">
        <f>M196/M203-1</f>
        <v>-1.9047451118273107E-2</v>
      </c>
      <c r="AA203" s="10">
        <f>N196/N203-1</f>
        <v>7.3683739492325317E-2</v>
      </c>
      <c r="AB203" s="10">
        <f>O196/O203-1</f>
        <v>-9.7085480474010666E-3</v>
      </c>
      <c r="AC203" s="14" t="str">
        <f t="shared" si="66"/>
        <v>Saturday</v>
      </c>
      <c r="AD203" s="14" t="str">
        <f t="shared" si="67"/>
        <v>July</v>
      </c>
      <c r="AE203" s="12" t="str">
        <f>IF(I203&gt;0.2,"High",IF(I203&lt;-0.2,"Low","Moderate"))</f>
        <v>Moderate</v>
      </c>
    </row>
    <row r="204" spans="2:31" x14ac:dyDescent="0.25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7">
        <f t="shared" si="61"/>
        <v>3.6285554154045198E-2</v>
      </c>
      <c r="I204" s="10">
        <f t="shared" si="74"/>
        <v>-0.14096703779861175</v>
      </c>
      <c r="J204" s="10">
        <f t="shared" si="76"/>
        <v>-1.0416655064166447E-2</v>
      </c>
      <c r="K204" s="10">
        <f t="shared" si="75"/>
        <v>-0.13192459574277737</v>
      </c>
      <c r="L204" s="7">
        <f t="shared" si="62"/>
        <v>0.2141999921538765</v>
      </c>
      <c r="M204" s="7">
        <f t="shared" si="63"/>
        <v>0.3229999293894707</v>
      </c>
      <c r="N204" s="7">
        <f t="shared" si="64"/>
        <v>0.65279988340880124</v>
      </c>
      <c r="O204" s="7">
        <f t="shared" si="65"/>
        <v>0.80339997497498794</v>
      </c>
      <c r="P204" s="7">
        <f t="shared" si="68"/>
        <v>4.1999950791128948E-3</v>
      </c>
      <c r="Q204" s="7">
        <f t="shared" si="69"/>
        <v>-3.3999995283012674E-2</v>
      </c>
      <c r="R204" s="7">
        <f t="shared" si="70"/>
        <v>6.7997573481660689E-3</v>
      </c>
      <c r="S204" s="7">
        <f t="shared" si="71"/>
        <v>7.4031902941307237E-8</v>
      </c>
      <c r="T204" s="7">
        <f t="shared" si="72"/>
        <v>-2.6235999974289007E-3</v>
      </c>
      <c r="U204" s="7" t="str">
        <f t="shared" si="73"/>
        <v>Drop</v>
      </c>
      <c r="V204" s="7" t="str">
        <f t="shared" si="58"/>
        <v>Drop</v>
      </c>
      <c r="W204" s="7" t="str">
        <f t="shared" si="59"/>
        <v>Drop</v>
      </c>
      <c r="X204" s="7" t="str">
        <f t="shared" si="60"/>
        <v>Drop</v>
      </c>
      <c r="Y204" s="10">
        <f>L197/L204-1</f>
        <v>2.8829895803994532E-8</v>
      </c>
      <c r="Z204" s="10">
        <f>M197/M204-1</f>
        <v>8.4210661439694023E-2</v>
      </c>
      <c r="AA204" s="10">
        <f>N197/N204-1</f>
        <v>7.2916599554424977E-2</v>
      </c>
      <c r="AB204" s="10">
        <f>O197/O204-1</f>
        <v>-9.708849293871058E-3</v>
      </c>
      <c r="AC204" s="14" t="str">
        <f t="shared" si="66"/>
        <v>Sunday</v>
      </c>
      <c r="AD204" s="14" t="str">
        <f t="shared" si="67"/>
        <v>July</v>
      </c>
      <c r="AE204" s="12" t="str">
        <f>IF(I204&gt;0.2,"High",IF(I204&lt;-0.2,"Low","Moderate"))</f>
        <v>Moderate</v>
      </c>
    </row>
    <row r="205" spans="2:31" x14ac:dyDescent="0.25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7">
        <f t="shared" si="61"/>
        <v>5.9854000203812367E-2</v>
      </c>
      <c r="I205" s="10">
        <f t="shared" si="74"/>
        <v>-9.0266927359072824E-3</v>
      </c>
      <c r="J205" s="10">
        <f t="shared" si="76"/>
        <v>0</v>
      </c>
      <c r="K205" s="10">
        <f t="shared" si="75"/>
        <v>-9.0266927359072824E-3</v>
      </c>
      <c r="L205" s="7">
        <f t="shared" si="62"/>
        <v>0.24749998453500385</v>
      </c>
      <c r="M205" s="7">
        <f t="shared" si="63"/>
        <v>0.39999992483027147</v>
      </c>
      <c r="N205" s="7">
        <f t="shared" si="64"/>
        <v>0.7300001503394854</v>
      </c>
      <c r="O205" s="7">
        <f t="shared" si="65"/>
        <v>0.82819984592780227</v>
      </c>
      <c r="P205" s="7">
        <f t="shared" si="68"/>
        <v>3.3299992381127352E-2</v>
      </c>
      <c r="Q205" s="7">
        <f t="shared" si="69"/>
        <v>7.6999995440800773E-2</v>
      </c>
      <c r="R205" s="7">
        <f t="shared" si="70"/>
        <v>7.7200266930684158E-2</v>
      </c>
      <c r="S205" s="7">
        <f t="shared" si="71"/>
        <v>2.4799870952814329E-2</v>
      </c>
      <c r="T205" s="7">
        <f t="shared" si="72"/>
        <v>2.3568446049767169E-2</v>
      </c>
      <c r="U205" s="7" t="str">
        <f t="shared" si="73"/>
        <v>Raise</v>
      </c>
      <c r="V205" s="7" t="str">
        <f t="shared" si="58"/>
        <v>Raise</v>
      </c>
      <c r="W205" s="7" t="str">
        <f t="shared" si="59"/>
        <v>Raise</v>
      </c>
      <c r="X205" s="7" t="str">
        <f t="shared" si="60"/>
        <v>Drop</v>
      </c>
      <c r="Y205" s="10">
        <f>L198/L205-1</f>
        <v>5.0505037217472237E-2</v>
      </c>
      <c r="Z205" s="10">
        <f>M198/M205-1</f>
        <v>9.8479589594191452E-8</v>
      </c>
      <c r="AA205" s="10">
        <f>N198/N205-1</f>
        <v>-2.0000546004026787E-2</v>
      </c>
      <c r="AB205" s="10">
        <f>O198/O205-1</f>
        <v>-1.9801513132689852E-2</v>
      </c>
      <c r="AC205" s="14" t="str">
        <f t="shared" si="66"/>
        <v>Monday</v>
      </c>
      <c r="AD205" s="14" t="str">
        <f t="shared" si="67"/>
        <v>July</v>
      </c>
      <c r="AE205" s="12" t="str">
        <f>IF(I205&gt;0.2,"High",IF(I205&lt;-0.2,"Low","Moderate"))</f>
        <v>Moderate</v>
      </c>
    </row>
    <row r="206" spans="2:31" x14ac:dyDescent="0.25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7">
        <f t="shared" si="61"/>
        <v>5.5087881671529941E-2</v>
      </c>
      <c r="I206" s="10">
        <f t="shared" si="74"/>
        <v>1.3503180372102532</v>
      </c>
      <c r="J206" s="10">
        <f t="shared" si="76"/>
        <v>3.1578937674493712E-2</v>
      </c>
      <c r="K206" s="10">
        <f t="shared" si="75"/>
        <v>1.2783695472773182</v>
      </c>
      <c r="L206" s="7">
        <f t="shared" si="62"/>
        <v>0.2374999606493316</v>
      </c>
      <c r="M206" s="7">
        <f t="shared" si="63"/>
        <v>0.3959999683463542</v>
      </c>
      <c r="N206" s="7">
        <f t="shared" si="64"/>
        <v>0.75190004321402437</v>
      </c>
      <c r="O206" s="7">
        <f t="shared" si="65"/>
        <v>0.77899966247013397</v>
      </c>
      <c r="P206" s="7">
        <f t="shared" si="68"/>
        <v>-1.0000023885672255E-2</v>
      </c>
      <c r="Q206" s="7">
        <f t="shared" si="69"/>
        <v>-3.9999564839172663E-3</v>
      </c>
      <c r="R206" s="7">
        <f t="shared" si="70"/>
        <v>2.1899892874538973E-2</v>
      </c>
      <c r="S206" s="7">
        <f t="shared" si="71"/>
        <v>-4.9200183457668301E-2</v>
      </c>
      <c r="T206" s="7">
        <f t="shared" si="72"/>
        <v>-4.7661185322824262E-3</v>
      </c>
      <c r="U206" s="7" t="str">
        <f t="shared" si="73"/>
        <v>Drop</v>
      </c>
      <c r="V206" s="7" t="str">
        <f t="shared" si="58"/>
        <v>Drop</v>
      </c>
      <c r="W206" s="7" t="str">
        <f t="shared" si="59"/>
        <v>Drop</v>
      </c>
      <c r="X206" s="7" t="str">
        <f t="shared" si="60"/>
        <v>Drop</v>
      </c>
      <c r="Y206" s="10">
        <f>L199/L206-1</f>
        <v>-0.57894735988289758</v>
      </c>
      <c r="Z206" s="10">
        <f>M199/M206-1</f>
        <v>-1.7955051645479614E-7</v>
      </c>
      <c r="AA206" s="10">
        <f>N199/N206-1</f>
        <v>-2.9126887974727622E-2</v>
      </c>
      <c r="AB206" s="10">
        <f>O199/O206-1</f>
        <v>7.3685386878679093E-2</v>
      </c>
      <c r="AC206" s="14" t="str">
        <f t="shared" si="66"/>
        <v>Tuesday</v>
      </c>
      <c r="AD206" s="14" t="str">
        <f t="shared" si="67"/>
        <v>July</v>
      </c>
      <c r="AE206" s="12" t="str">
        <f>IF(I206&gt;0.2,"High",IF(I206&lt;-0.2,"Low","Moderate"))</f>
        <v>High</v>
      </c>
    </row>
    <row r="207" spans="2:31" x14ac:dyDescent="0.25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7">
        <f t="shared" si="61"/>
        <v>5.9165890758550235E-2</v>
      </c>
      <c r="I207" s="10">
        <f t="shared" si="74"/>
        <v>9.2763758052085699E-3</v>
      </c>
      <c r="J207" s="10">
        <f t="shared" si="76"/>
        <v>2.0201982617158221E-2</v>
      </c>
      <c r="K207" s="10">
        <f t="shared" si="75"/>
        <v>-1.0709258556743761E-2</v>
      </c>
      <c r="L207" s="7">
        <f t="shared" si="62"/>
        <v>0.25500000843419685</v>
      </c>
      <c r="M207" s="7">
        <f t="shared" si="63"/>
        <v>0.39200000143028241</v>
      </c>
      <c r="N207" s="7">
        <f t="shared" si="64"/>
        <v>0.70079960813181219</v>
      </c>
      <c r="O207" s="7">
        <f t="shared" si="65"/>
        <v>0.84460042107181321</v>
      </c>
      <c r="P207" s="7">
        <f t="shared" si="68"/>
        <v>1.7500047784865247E-2</v>
      </c>
      <c r="Q207" s="7">
        <f t="shared" si="69"/>
        <v>-3.9999669160717954E-3</v>
      </c>
      <c r="R207" s="7">
        <f t="shared" si="70"/>
        <v>-5.1100435082212181E-2</v>
      </c>
      <c r="S207" s="7">
        <f t="shared" si="71"/>
        <v>6.5600758601679243E-2</v>
      </c>
      <c r="T207" s="7">
        <f t="shared" si="72"/>
        <v>4.0780090870202942E-3</v>
      </c>
      <c r="U207" s="7" t="str">
        <f t="shared" si="73"/>
        <v>Drop</v>
      </c>
      <c r="V207" s="7" t="str">
        <f t="shared" si="58"/>
        <v>Drop</v>
      </c>
      <c r="W207" s="7" t="str">
        <f t="shared" si="59"/>
        <v>Drop</v>
      </c>
      <c r="X207" s="7" t="str">
        <f t="shared" si="60"/>
        <v>Raise</v>
      </c>
      <c r="Y207" s="10">
        <f>L200/L207-1</f>
        <v>-3.9215884946083635E-2</v>
      </c>
      <c r="Z207" s="10">
        <f>M200/M207-1</f>
        <v>1.513243299555711E-7</v>
      </c>
      <c r="AA207" s="10">
        <f>N200/N207-1</f>
        <v>7.2917083897892976E-2</v>
      </c>
      <c r="AB207" s="10">
        <f>O200/O207-1</f>
        <v>-1.9417778519738138E-2</v>
      </c>
      <c r="AC207" s="14" t="str">
        <f t="shared" si="66"/>
        <v>Wednesday</v>
      </c>
      <c r="AD207" s="14" t="str">
        <f t="shared" si="67"/>
        <v>July</v>
      </c>
      <c r="AE207" s="12" t="str">
        <f>IF(I207&gt;0.2,"High",IF(I207&lt;-0.2,"Low","Moderate"))</f>
        <v>Moderate</v>
      </c>
    </row>
    <row r="208" spans="2:31" x14ac:dyDescent="0.25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7">
        <f t="shared" si="61"/>
        <v>6.2827845592992801E-2</v>
      </c>
      <c r="I208" s="10">
        <f t="shared" si="74"/>
        <v>-0.10337316478461622</v>
      </c>
      <c r="J208" s="10">
        <f t="shared" si="76"/>
        <v>-6.8627459389436152E-2</v>
      </c>
      <c r="K208" s="10">
        <f t="shared" si="75"/>
        <v>-3.730591560322627E-2</v>
      </c>
      <c r="L208" s="7">
        <f t="shared" si="62"/>
        <v>0.2624999678888657</v>
      </c>
      <c r="M208" s="7">
        <f t="shared" si="63"/>
        <v>0.39199994239036767</v>
      </c>
      <c r="N208" s="7">
        <f t="shared" si="64"/>
        <v>0.74459980272993875</v>
      </c>
      <c r="O208" s="7">
        <f t="shared" si="65"/>
        <v>0.8200002656934694</v>
      </c>
      <c r="P208" s="7">
        <f t="shared" si="68"/>
        <v>7.4999594546688586E-3</v>
      </c>
      <c r="Q208" s="7">
        <f t="shared" si="69"/>
        <v>-5.9039914734881904E-8</v>
      </c>
      <c r="R208" s="7">
        <f t="shared" si="70"/>
        <v>4.3800194598126563E-2</v>
      </c>
      <c r="S208" s="7">
        <f t="shared" si="71"/>
        <v>-2.4600155378343813E-2</v>
      </c>
      <c r="T208" s="7">
        <f t="shared" si="72"/>
        <v>3.6619548344425656E-3</v>
      </c>
      <c r="U208" s="7" t="str">
        <f t="shared" si="73"/>
        <v>Drop</v>
      </c>
      <c r="V208" s="7" t="str">
        <f t="shared" si="58"/>
        <v>Drop</v>
      </c>
      <c r="W208" s="7" t="str">
        <f t="shared" si="59"/>
        <v>Raise</v>
      </c>
      <c r="X208" s="7" t="str">
        <f t="shared" si="60"/>
        <v>Drop</v>
      </c>
      <c r="Y208" s="10">
        <f>L201/L208-1</f>
        <v>-9.5237949848553383E-3</v>
      </c>
      <c r="Z208" s="10">
        <f>M201/M208-1</f>
        <v>-2.0408104343512923E-2</v>
      </c>
      <c r="AA208" s="10">
        <f>N201/N208-1</f>
        <v>2.9412161310919505E-2</v>
      </c>
      <c r="AB208" s="10">
        <f>O201/O208-1</f>
        <v>3.9999599716982415E-2</v>
      </c>
      <c r="AC208" s="14" t="str">
        <f t="shared" si="66"/>
        <v>Thursday</v>
      </c>
      <c r="AD208" s="14" t="str">
        <f t="shared" si="67"/>
        <v>July</v>
      </c>
      <c r="AE208" s="12" t="str">
        <f>IF(I208&gt;0.2,"High",IF(I208&lt;-0.2,"Low","Moderate"))</f>
        <v>Moderate</v>
      </c>
    </row>
    <row r="209" spans="2:31" x14ac:dyDescent="0.25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7">
        <f t="shared" si="61"/>
        <v>5.916090615034212E-2</v>
      </c>
      <c r="I209" s="10">
        <f t="shared" si="74"/>
        <v>-0.16445501347909486</v>
      </c>
      <c r="J209" s="10">
        <f t="shared" si="76"/>
        <v>-6.7307699970698742E-2</v>
      </c>
      <c r="K209" s="10">
        <f t="shared" si="75"/>
        <v>-0.10415794523589839</v>
      </c>
      <c r="L209" s="7">
        <f t="shared" si="62"/>
        <v>0.25249997389135576</v>
      </c>
      <c r="M209" s="7">
        <f t="shared" si="63"/>
        <v>0.387999967663818</v>
      </c>
      <c r="N209" s="7">
        <f t="shared" si="64"/>
        <v>0.75919969687249556</v>
      </c>
      <c r="O209" s="7">
        <f t="shared" si="65"/>
        <v>0.79540032549382522</v>
      </c>
      <c r="P209" s="7">
        <f t="shared" si="68"/>
        <v>-9.9999939975099483E-3</v>
      </c>
      <c r="Q209" s="7">
        <f t="shared" si="69"/>
        <v>-3.999974726549671E-3</v>
      </c>
      <c r="R209" s="7">
        <f t="shared" si="70"/>
        <v>1.4599894142556802E-2</v>
      </c>
      <c r="S209" s="7">
        <f t="shared" si="71"/>
        <v>-2.4599940199644177E-2</v>
      </c>
      <c r="T209" s="7">
        <f t="shared" si="72"/>
        <v>-3.666939442650681E-3</v>
      </c>
      <c r="U209" s="7" t="str">
        <f t="shared" si="73"/>
        <v>Drop</v>
      </c>
      <c r="V209" s="7" t="str">
        <f t="shared" si="58"/>
        <v>Drop</v>
      </c>
      <c r="W209" s="7" t="str">
        <f t="shared" si="59"/>
        <v>Drop</v>
      </c>
      <c r="X209" s="7" t="str">
        <f t="shared" si="60"/>
        <v>Drop</v>
      </c>
      <c r="Y209" s="10">
        <f>L202/L209-1</f>
        <v>2.9702929477319007E-2</v>
      </c>
      <c r="Z209" s="10">
        <f>M202/M209-1</f>
        <v>7.2164999186303369E-2</v>
      </c>
      <c r="AA209" s="10">
        <f>N202/N209-1</f>
        <v>-3.8461505015666919E-2</v>
      </c>
      <c r="AB209" s="10">
        <f>O202/O209-1</f>
        <v>5.1546068597598582E-2</v>
      </c>
      <c r="AC209" s="14" t="str">
        <f t="shared" si="66"/>
        <v>Friday</v>
      </c>
      <c r="AD209" s="14" t="str">
        <f t="shared" si="67"/>
        <v>July</v>
      </c>
      <c r="AE209" s="12" t="str">
        <f>IF(I209&gt;0.2,"High",IF(I209&lt;-0.2,"Low","Moderate"))</f>
        <v>Moderate</v>
      </c>
    </row>
    <row r="210" spans="2:31" x14ac:dyDescent="0.25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7">
        <f t="shared" si="61"/>
        <v>3.7843806214113464E-2</v>
      </c>
      <c r="I210" s="10">
        <f t="shared" si="74"/>
        <v>-1.7555963718715928E-2</v>
      </c>
      <c r="J210" s="10">
        <f t="shared" si="76"/>
        <v>1.0100998736455313E-2</v>
      </c>
      <c r="K210" s="10">
        <f t="shared" si="75"/>
        <v>-2.7380393138674131E-2</v>
      </c>
      <c r="L210" s="7">
        <f t="shared" si="62"/>
        <v>0.21419998997543982</v>
      </c>
      <c r="M210" s="7">
        <f t="shared" si="63"/>
        <v>0.32979993310719574</v>
      </c>
      <c r="N210" s="7">
        <f t="shared" si="64"/>
        <v>0.6799999873862913</v>
      </c>
      <c r="O210" s="7">
        <f t="shared" si="65"/>
        <v>0.78779985382937356</v>
      </c>
      <c r="P210" s="7">
        <f t="shared" si="68"/>
        <v>-3.8299983915915936E-2</v>
      </c>
      <c r="Q210" s="7">
        <f t="shared" si="69"/>
        <v>-5.820003455662226E-2</v>
      </c>
      <c r="R210" s="7">
        <f t="shared" si="70"/>
        <v>-7.9199709486204251E-2</v>
      </c>
      <c r="S210" s="7">
        <f t="shared" si="71"/>
        <v>-7.6004716644516579E-3</v>
      </c>
      <c r="T210" s="7">
        <f t="shared" si="72"/>
        <v>-2.1317099936228656E-2</v>
      </c>
      <c r="U210" s="7" t="str">
        <f t="shared" si="73"/>
        <v>Raise</v>
      </c>
      <c r="V210" s="7" t="str">
        <f t="shared" si="58"/>
        <v>Drop</v>
      </c>
      <c r="W210" s="7" t="str">
        <f t="shared" si="59"/>
        <v>Drop</v>
      </c>
      <c r="X210" s="7" t="str">
        <f t="shared" si="60"/>
        <v>Drop</v>
      </c>
      <c r="Y210" s="10">
        <f>L203/L210-1</f>
        <v>-1.9607810911465462E-2</v>
      </c>
      <c r="Z210" s="10">
        <f>M203/M210-1</f>
        <v>8.2474217957002161E-2</v>
      </c>
      <c r="AA210" s="10">
        <f>N203/N210-1</f>
        <v>-4.9999796994616208E-2</v>
      </c>
      <c r="AB210" s="10">
        <f>O203/O210-1</f>
        <v>1.9802043676299341E-2</v>
      </c>
      <c r="AC210" s="14" t="str">
        <f t="shared" si="66"/>
        <v>Saturday</v>
      </c>
      <c r="AD210" s="14" t="str">
        <f t="shared" si="67"/>
        <v>July</v>
      </c>
      <c r="AE210" s="12" t="str">
        <f>IF(I210&gt;0.2,"High",IF(I210&lt;-0.2,"Low","Moderate"))</f>
        <v>Moderate</v>
      </c>
    </row>
    <row r="211" spans="2:31" x14ac:dyDescent="0.25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7">
        <f t="shared" si="61"/>
        <v>3.8139167901344917E-2</v>
      </c>
      <c r="I211" s="10">
        <f t="shared" si="74"/>
        <v>7.3212154268398777E-2</v>
      </c>
      <c r="J211" s="10">
        <f t="shared" si="76"/>
        <v>2.1052631332113103E-2</v>
      </c>
      <c r="K211" s="10">
        <f t="shared" si="75"/>
        <v>5.1084068867474519E-2</v>
      </c>
      <c r="L211" s="7">
        <f t="shared" si="62"/>
        <v>0.2015999886824669</v>
      </c>
      <c r="M211" s="7">
        <f t="shared" si="63"/>
        <v>0.35019992527009847</v>
      </c>
      <c r="N211" s="7">
        <f t="shared" si="64"/>
        <v>0.65959989629663851</v>
      </c>
      <c r="O211" s="7">
        <f t="shared" si="65"/>
        <v>0.8190003407783456</v>
      </c>
      <c r="P211" s="7">
        <f t="shared" si="68"/>
        <v>-1.2600001292972923E-2</v>
      </c>
      <c r="Q211" s="7">
        <f t="shared" si="69"/>
        <v>2.0399992162902725E-2</v>
      </c>
      <c r="R211" s="7">
        <f t="shared" si="70"/>
        <v>-2.0400091089652794E-2</v>
      </c>
      <c r="S211" s="7">
        <f t="shared" si="71"/>
        <v>3.1200486948972039E-2</v>
      </c>
      <c r="T211" s="7">
        <f t="shared" si="72"/>
        <v>2.9536168723145323E-4</v>
      </c>
      <c r="U211" s="7" t="str">
        <f t="shared" si="73"/>
        <v>Drop</v>
      </c>
      <c r="V211" s="7" t="str">
        <f t="shared" ref="V211:V274" si="77">IF((Q211)&gt;$M$370,"Raise","Drop")</f>
        <v>Drop</v>
      </c>
      <c r="W211" s="7" t="str">
        <f t="shared" ref="W211:W274" si="78">IF((R211)&gt;$N$370,"Raise","Drop")</f>
        <v>Drop</v>
      </c>
      <c r="X211" s="7" t="str">
        <f t="shared" ref="X211:X274" si="79">IF((S211)&gt;$O$370,"Raise","Drop")</f>
        <v>Drop</v>
      </c>
      <c r="Y211" s="10">
        <f>L204/L211-1</f>
        <v>6.2500020727954686E-2</v>
      </c>
      <c r="Z211" s="10">
        <f>M204/M211-1</f>
        <v>-7.7669907723850184E-2</v>
      </c>
      <c r="AA211" s="10">
        <f>N204/N211-1</f>
        <v>-1.0309299510227854E-2</v>
      </c>
      <c r="AB211" s="10">
        <f>O204/O211-1</f>
        <v>-1.9048057768244253E-2</v>
      </c>
      <c r="AC211" s="14" t="str">
        <f t="shared" si="66"/>
        <v>Sunday</v>
      </c>
      <c r="AD211" s="14" t="str">
        <f t="shared" si="67"/>
        <v>July</v>
      </c>
      <c r="AE211" s="12" t="str">
        <f>IF(I211&gt;0.2,"High",IF(I211&lt;-0.2,"Low","Moderate"))</f>
        <v>Moderate</v>
      </c>
    </row>
    <row r="212" spans="2:31" x14ac:dyDescent="0.25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7">
        <f t="shared" si="61"/>
        <v>6.0373345007041106E-2</v>
      </c>
      <c r="I212" s="10">
        <f t="shared" si="74"/>
        <v>8.6768603846072434E-3</v>
      </c>
      <c r="J212" s="10">
        <f t="shared" si="76"/>
        <v>0</v>
      </c>
      <c r="K212" s="10">
        <f t="shared" si="75"/>
        <v>8.6768603846072434E-3</v>
      </c>
      <c r="L212" s="7">
        <f t="shared" si="62"/>
        <v>0.25749999988372185</v>
      </c>
      <c r="M212" s="7">
        <f t="shared" si="63"/>
        <v>0.39999996387474435</v>
      </c>
      <c r="N212" s="7">
        <f t="shared" si="64"/>
        <v>0.70079976807583777</v>
      </c>
      <c r="O212" s="7">
        <f t="shared" si="65"/>
        <v>0.83640015387262212</v>
      </c>
      <c r="P212" s="7">
        <f t="shared" si="68"/>
        <v>5.5900011201254957E-2</v>
      </c>
      <c r="Q212" s="7">
        <f t="shared" si="69"/>
        <v>4.980003860464588E-2</v>
      </c>
      <c r="R212" s="7">
        <f t="shared" si="70"/>
        <v>4.119987177919926E-2</v>
      </c>
      <c r="S212" s="7">
        <f t="shared" si="71"/>
        <v>1.7399813094276517E-2</v>
      </c>
      <c r="T212" s="7">
        <f t="shared" si="72"/>
        <v>2.2234177105696189E-2</v>
      </c>
      <c r="U212" s="7" t="str">
        <f t="shared" si="73"/>
        <v>Raise</v>
      </c>
      <c r="V212" s="7" t="str">
        <f t="shared" si="77"/>
        <v>Raise</v>
      </c>
      <c r="W212" s="7" t="str">
        <f t="shared" si="78"/>
        <v>Drop</v>
      </c>
      <c r="X212" s="7" t="str">
        <f t="shared" si="79"/>
        <v>Drop</v>
      </c>
      <c r="Y212" s="10">
        <f>L205/L212-1</f>
        <v>-3.8835011080519122E-2</v>
      </c>
      <c r="Z212" s="10">
        <f>M205/M212-1</f>
        <v>-9.7611191018920351E-8</v>
      </c>
      <c r="AA212" s="10">
        <f>N205/N212-1</f>
        <v>4.166722592363592E-2</v>
      </c>
      <c r="AB212" s="10">
        <f>O205/O212-1</f>
        <v>-9.8042879438168251E-3</v>
      </c>
      <c r="AC212" s="14" t="str">
        <f t="shared" si="66"/>
        <v>Monday</v>
      </c>
      <c r="AD212" s="14" t="str">
        <f t="shared" si="67"/>
        <v>July</v>
      </c>
      <c r="AE212" s="12" t="str">
        <f>IF(I212&gt;0.2,"High",IF(I212&lt;-0.2,"Low","Moderate"))</f>
        <v>Moderate</v>
      </c>
    </row>
    <row r="213" spans="2:31" x14ac:dyDescent="0.25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7">
        <f t="shared" si="61"/>
        <v>5.7958823800835793E-2</v>
      </c>
      <c r="I213" s="10">
        <f t="shared" si="74"/>
        <v>3.064391629386698E-2</v>
      </c>
      <c r="J213" s="10">
        <f t="shared" si="76"/>
        <v>-2.0408172854259776E-2</v>
      </c>
      <c r="K213" s="10">
        <f t="shared" si="75"/>
        <v>5.2115674848858706E-2</v>
      </c>
      <c r="L213" s="7">
        <f t="shared" si="62"/>
        <v>0.24999997601762725</v>
      </c>
      <c r="M213" s="7">
        <f t="shared" si="63"/>
        <v>0.39199997851179197</v>
      </c>
      <c r="N213" s="7">
        <f t="shared" si="64"/>
        <v>0.69349984607229853</v>
      </c>
      <c r="O213" s="7">
        <f t="shared" si="65"/>
        <v>0.85279998532043788</v>
      </c>
      <c r="P213" s="7">
        <f t="shared" si="68"/>
        <v>-7.5000238660946072E-3</v>
      </c>
      <c r="Q213" s="7">
        <f t="shared" si="69"/>
        <v>-7.9999853629523776E-3</v>
      </c>
      <c r="R213" s="7">
        <f t="shared" si="70"/>
        <v>-7.2999220035392387E-3</v>
      </c>
      <c r="S213" s="7">
        <f t="shared" si="71"/>
        <v>1.639983144781576E-2</v>
      </c>
      <c r="T213" s="7">
        <f t="shared" si="72"/>
        <v>-2.4145212062053126E-3</v>
      </c>
      <c r="U213" s="7" t="str">
        <f t="shared" si="73"/>
        <v>Drop</v>
      </c>
      <c r="V213" s="7" t="str">
        <f t="shared" si="77"/>
        <v>Drop</v>
      </c>
      <c r="W213" s="7" t="str">
        <f t="shared" si="78"/>
        <v>Drop</v>
      </c>
      <c r="X213" s="7" t="str">
        <f t="shared" si="79"/>
        <v>Drop</v>
      </c>
      <c r="Y213" s="10">
        <f>L206/L213-1</f>
        <v>-5.0000066269663468E-2</v>
      </c>
      <c r="Z213" s="10">
        <f>M206/M213-1</f>
        <v>1.0204056259768057E-2</v>
      </c>
      <c r="AA213" s="10">
        <f>N206/N213-1</f>
        <v>8.4210829277729271E-2</v>
      </c>
      <c r="AB213" s="10">
        <f>O206/O213-1</f>
        <v>-8.653884160489711E-2</v>
      </c>
      <c r="AC213" s="14" t="str">
        <f t="shared" si="66"/>
        <v>Tuesday</v>
      </c>
      <c r="AD213" s="14" t="str">
        <f t="shared" si="67"/>
        <v>July</v>
      </c>
      <c r="AE213" s="12" t="str">
        <f>IF(I213&gt;0.2,"High",IF(I213&lt;-0.2,"Low","Moderate"))</f>
        <v>Moderate</v>
      </c>
    </row>
    <row r="214" spans="2:31" x14ac:dyDescent="0.25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7">
        <f t="shared" si="61"/>
        <v>5.9113204696171373E-2</v>
      </c>
      <c r="I214" s="10">
        <f t="shared" si="74"/>
        <v>1.8893876057097803E-2</v>
      </c>
      <c r="J214" s="10">
        <f t="shared" si="76"/>
        <v>1.9801989677181275E-2</v>
      </c>
      <c r="K214" s="10">
        <f t="shared" si="75"/>
        <v>-8.9048033763017287E-4</v>
      </c>
      <c r="L214" s="7">
        <f t="shared" si="62"/>
        <v>0.25</v>
      </c>
      <c r="M214" s="7">
        <f t="shared" si="63"/>
        <v>0.39599997496519718</v>
      </c>
      <c r="N214" s="7">
        <f t="shared" si="64"/>
        <v>0.69349975638028516</v>
      </c>
      <c r="O214" s="7">
        <f t="shared" si="65"/>
        <v>0.86099974800864976</v>
      </c>
      <c r="P214" s="7">
        <f t="shared" si="68"/>
        <v>2.3982372754360881E-8</v>
      </c>
      <c r="Q214" s="7">
        <f t="shared" si="69"/>
        <v>3.9999964534052079E-3</v>
      </c>
      <c r="R214" s="7">
        <f t="shared" si="70"/>
        <v>-8.9692013371944768E-8</v>
      </c>
      <c r="S214" s="7">
        <f t="shared" si="71"/>
        <v>8.1997626882118757E-3</v>
      </c>
      <c r="T214" s="7">
        <f t="shared" si="72"/>
        <v>1.15438089533558E-3</v>
      </c>
      <c r="U214" s="7" t="str">
        <f t="shared" si="73"/>
        <v>Drop</v>
      </c>
      <c r="V214" s="7" t="str">
        <f t="shared" si="77"/>
        <v>Drop</v>
      </c>
      <c r="W214" s="7" t="str">
        <f t="shared" si="78"/>
        <v>Drop</v>
      </c>
      <c r="X214" s="7" t="str">
        <f t="shared" si="79"/>
        <v>Drop</v>
      </c>
      <c r="Y214" s="10">
        <f>L207/L214-1</f>
        <v>2.0000033736787381E-2</v>
      </c>
      <c r="Z214" s="10">
        <f>M207/M214-1</f>
        <v>-1.0100943908560422E-2</v>
      </c>
      <c r="AA214" s="10">
        <f>N207/N214-1</f>
        <v>1.0526105718664525E-2</v>
      </c>
      <c r="AB214" s="10">
        <f>O207/O214-1</f>
        <v>-1.9046842899507754E-2</v>
      </c>
      <c r="AC214" s="14" t="str">
        <f t="shared" si="66"/>
        <v>Wednesday</v>
      </c>
      <c r="AD214" s="14" t="str">
        <f t="shared" si="67"/>
        <v>July</v>
      </c>
      <c r="AE214" s="12" t="str">
        <f>IF(I214&gt;0.2,"High",IF(I214&lt;-0.2,"Low","Moderate"))</f>
        <v>Moderate</v>
      </c>
    </row>
    <row r="215" spans="2:31" x14ac:dyDescent="0.25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7">
        <f t="shared" si="61"/>
        <v>6.8014323243191371E-2</v>
      </c>
      <c r="I215" s="10">
        <f t="shared" si="74"/>
        <v>0.16231751902245817</v>
      </c>
      <c r="J215" s="10">
        <f t="shared" si="76"/>
        <v>7.3684220220243013E-2</v>
      </c>
      <c r="K215" s="10">
        <f t="shared" si="75"/>
        <v>8.2550620688114362E-2</v>
      </c>
      <c r="L215" s="7">
        <f t="shared" si="62"/>
        <v>0.25749998182982631</v>
      </c>
      <c r="M215" s="7">
        <f t="shared" si="63"/>
        <v>0.40799998737740967</v>
      </c>
      <c r="N215" s="7">
        <f t="shared" si="64"/>
        <v>0.75189966209132131</v>
      </c>
      <c r="O215" s="7">
        <f t="shared" si="65"/>
        <v>0.86099997542664763</v>
      </c>
      <c r="P215" s="7">
        <f t="shared" si="68"/>
        <v>7.4999818298263077E-3</v>
      </c>
      <c r="Q215" s="7">
        <f t="shared" si="69"/>
        <v>1.2000012412212491E-2</v>
      </c>
      <c r="R215" s="7">
        <f t="shared" si="70"/>
        <v>5.8399905711036149E-2</v>
      </c>
      <c r="S215" s="7">
        <f t="shared" si="71"/>
        <v>2.2741799787784345E-7</v>
      </c>
      <c r="T215" s="7">
        <f t="shared" si="72"/>
        <v>8.9011185470199983E-3</v>
      </c>
      <c r="U215" s="7" t="str">
        <f t="shared" si="73"/>
        <v>Drop</v>
      </c>
      <c r="V215" s="7" t="str">
        <f t="shared" si="77"/>
        <v>Drop</v>
      </c>
      <c r="W215" s="7" t="str">
        <f t="shared" si="78"/>
        <v>Raise</v>
      </c>
      <c r="X215" s="7" t="str">
        <f t="shared" si="79"/>
        <v>Drop</v>
      </c>
      <c r="Y215" s="10">
        <f>L208/L215-1</f>
        <v>1.9417422958669217E-2</v>
      </c>
      <c r="Z215" s="10">
        <f>M208/M215-1</f>
        <v>-3.9215797750115078E-2</v>
      </c>
      <c r="AA215" s="10">
        <f>N208/N215-1</f>
        <v>-9.7085551828536287E-3</v>
      </c>
      <c r="AB215" s="10">
        <f>O208/O215-1</f>
        <v>-4.7618711850557105E-2</v>
      </c>
      <c r="AC215" s="14" t="str">
        <f t="shared" si="66"/>
        <v>Thursday</v>
      </c>
      <c r="AD215" s="14" t="str">
        <f t="shared" si="67"/>
        <v>August</v>
      </c>
      <c r="AE215" s="12" t="str">
        <f>IF(I215&gt;0.2,"High",IF(I215&lt;-0.2,"Low","Moderate"))</f>
        <v>Moderate</v>
      </c>
    </row>
    <row r="216" spans="2:31" x14ac:dyDescent="0.25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7">
        <f t="shared" si="61"/>
        <v>5.7993553275203794E-2</v>
      </c>
      <c r="I216" s="10">
        <f t="shared" si="74"/>
        <v>6.1115020545257748E-2</v>
      </c>
      <c r="J216" s="10">
        <f t="shared" si="76"/>
        <v>8.2474216527056665E-2</v>
      </c>
      <c r="K216" s="10">
        <f t="shared" si="75"/>
        <v>-1.9731828856234923E-2</v>
      </c>
      <c r="L216" s="7">
        <f t="shared" si="62"/>
        <v>0.25499996557501758</v>
      </c>
      <c r="M216" s="7">
        <f t="shared" si="63"/>
        <v>0.38800000068789781</v>
      </c>
      <c r="N216" s="7">
        <f t="shared" si="64"/>
        <v>0.7007999028432963</v>
      </c>
      <c r="O216" s="7">
        <f t="shared" si="65"/>
        <v>0.83639964101146724</v>
      </c>
      <c r="P216" s="7">
        <f t="shared" si="68"/>
        <v>-2.5000162548087235E-3</v>
      </c>
      <c r="Q216" s="7">
        <f t="shared" si="69"/>
        <v>-1.9999986689511862E-2</v>
      </c>
      <c r="R216" s="7">
        <f t="shared" si="70"/>
        <v>-5.1099759248025012E-2</v>
      </c>
      <c r="S216" s="7">
        <f t="shared" si="71"/>
        <v>-2.4600334415180392E-2</v>
      </c>
      <c r="T216" s="7">
        <f t="shared" si="72"/>
        <v>-1.0020769967987578E-2</v>
      </c>
      <c r="U216" s="7" t="str">
        <f t="shared" si="73"/>
        <v>Drop</v>
      </c>
      <c r="V216" s="7" t="str">
        <f t="shared" si="77"/>
        <v>Drop</v>
      </c>
      <c r="W216" s="7" t="str">
        <f t="shared" si="78"/>
        <v>Drop</v>
      </c>
      <c r="X216" s="7" t="str">
        <f t="shared" si="79"/>
        <v>Drop</v>
      </c>
      <c r="Y216" s="10">
        <f>L209/L216-1</f>
        <v>-9.8038902790611449E-3</v>
      </c>
      <c r="Z216" s="10">
        <f>M209/M216-1</f>
        <v>-8.5113607606324138E-8</v>
      </c>
      <c r="AA216" s="10">
        <f>N209/N216-1</f>
        <v>8.3333050978258827E-2</v>
      </c>
      <c r="AB216" s="10">
        <f>O209/O216-1</f>
        <v>-4.9018810515103928E-2</v>
      </c>
      <c r="AC216" s="14" t="str">
        <f t="shared" si="66"/>
        <v>Friday</v>
      </c>
      <c r="AD216" s="14" t="str">
        <f t="shared" si="67"/>
        <v>August</v>
      </c>
      <c r="AE216" s="12" t="str">
        <f>IF(I216&gt;0.2,"High",IF(I216&lt;-0.2,"Low","Moderate"))</f>
        <v>Moderate</v>
      </c>
    </row>
    <row r="217" spans="2:31" x14ac:dyDescent="0.25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7">
        <f t="shared" si="61"/>
        <v>3.930935479152356E-2</v>
      </c>
      <c r="I217" s="10">
        <f t="shared" si="74"/>
        <v>4.9113520787332776E-2</v>
      </c>
      <c r="J217" s="10">
        <f t="shared" si="76"/>
        <v>1.0000011138400211E-2</v>
      </c>
      <c r="K217" s="10">
        <f t="shared" si="75"/>
        <v>3.8726246750083293E-2</v>
      </c>
      <c r="L217" s="7">
        <f t="shared" si="62"/>
        <v>0.19949999391247838</v>
      </c>
      <c r="M217" s="7">
        <f t="shared" si="63"/>
        <v>0.35019999867330898</v>
      </c>
      <c r="N217" s="7">
        <f t="shared" si="64"/>
        <v>0.70719981815771027</v>
      </c>
      <c r="O217" s="7">
        <f t="shared" si="65"/>
        <v>0.79559995214524992</v>
      </c>
      <c r="P217" s="7">
        <f t="shared" si="68"/>
        <v>-5.5499971662539199E-2</v>
      </c>
      <c r="Q217" s="7">
        <f t="shared" si="69"/>
        <v>-3.7800002014588829E-2</v>
      </c>
      <c r="R217" s="7">
        <f t="shared" si="70"/>
        <v>6.3999153144139731E-3</v>
      </c>
      <c r="S217" s="7">
        <f t="shared" si="71"/>
        <v>-4.0799688866217321E-2</v>
      </c>
      <c r="T217" s="7">
        <f t="shared" si="72"/>
        <v>-1.8684198483680234E-2</v>
      </c>
      <c r="U217" s="7" t="str">
        <f t="shared" si="73"/>
        <v>Raise</v>
      </c>
      <c r="V217" s="7" t="str">
        <f t="shared" si="77"/>
        <v>Drop</v>
      </c>
      <c r="W217" s="7" t="str">
        <f t="shared" si="78"/>
        <v>Drop</v>
      </c>
      <c r="X217" s="7" t="str">
        <f t="shared" si="79"/>
        <v>Drop</v>
      </c>
      <c r="Y217" s="10">
        <f>L210/L217-1</f>
        <v>7.3684193040178148E-2</v>
      </c>
      <c r="Z217" s="10">
        <f>M210/M217-1</f>
        <v>-5.82526146299156E-2</v>
      </c>
      <c r="AA217" s="10">
        <f>N210/N217-1</f>
        <v>-3.8461309057284288E-2</v>
      </c>
      <c r="AB217" s="10">
        <f>O210/O217-1</f>
        <v>-9.8040457328387731E-3</v>
      </c>
      <c r="AC217" s="14" t="str">
        <f t="shared" si="66"/>
        <v>Saturday</v>
      </c>
      <c r="AD217" s="14" t="str">
        <f t="shared" si="67"/>
        <v>August</v>
      </c>
      <c r="AE217" s="12" t="str">
        <f>IF(I217&gt;0.2,"High",IF(I217&lt;-0.2,"Low","Moderate"))</f>
        <v>Moderate</v>
      </c>
    </row>
    <row r="218" spans="2:31" x14ac:dyDescent="0.25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7">
        <f t="shared" si="61"/>
        <v>3.8134495273056179E-2</v>
      </c>
      <c r="I218" s="10">
        <f t="shared" si="74"/>
        <v>1.0185488493980932E-2</v>
      </c>
      <c r="J218" s="10">
        <f t="shared" si="76"/>
        <v>1.0309266749248591E-2</v>
      </c>
      <c r="K218" s="10">
        <f t="shared" si="75"/>
        <v>-1.2251521325334913E-4</v>
      </c>
      <c r="L218" s="7">
        <f t="shared" si="62"/>
        <v>0.20579999229404558</v>
      </c>
      <c r="M218" s="7">
        <f t="shared" si="63"/>
        <v>0.3229999213567637</v>
      </c>
      <c r="N218" s="7">
        <f t="shared" si="64"/>
        <v>0.70720009684388774</v>
      </c>
      <c r="O218" s="7">
        <f t="shared" si="65"/>
        <v>0.81119995976907833</v>
      </c>
      <c r="P218" s="7">
        <f t="shared" si="68"/>
        <v>6.2999983815671956E-3</v>
      </c>
      <c r="Q218" s="7">
        <f t="shared" si="69"/>
        <v>-2.7200077316545279E-2</v>
      </c>
      <c r="R218" s="7">
        <f t="shared" si="70"/>
        <v>2.786861774684013E-7</v>
      </c>
      <c r="S218" s="7">
        <f t="shared" si="71"/>
        <v>1.5600007623828405E-2</v>
      </c>
      <c r="T218" s="7">
        <f t="shared" si="72"/>
        <v>-1.1748595184673805E-3</v>
      </c>
      <c r="U218" s="7" t="str">
        <f t="shared" si="73"/>
        <v>Drop</v>
      </c>
      <c r="V218" s="7" t="str">
        <f t="shared" si="77"/>
        <v>Drop</v>
      </c>
      <c r="W218" s="7" t="str">
        <f t="shared" si="78"/>
        <v>Drop</v>
      </c>
      <c r="X218" s="7" t="str">
        <f t="shared" si="79"/>
        <v>Drop</v>
      </c>
      <c r="Y218" s="10">
        <f>L211/L218-1</f>
        <v>-2.0408181578441265E-2</v>
      </c>
      <c r="Z218" s="10">
        <f>M211/M218-1</f>
        <v>8.4210558934754376E-2</v>
      </c>
      <c r="AA218" s="10">
        <f>N211/N218-1</f>
        <v>-6.73079666698021E-2</v>
      </c>
      <c r="AB218" s="10">
        <f>O211/O218-1</f>
        <v>9.6158547782567716E-3</v>
      </c>
      <c r="AC218" s="14" t="str">
        <f t="shared" si="66"/>
        <v>Sunday</v>
      </c>
      <c r="AD218" s="14" t="str">
        <f t="shared" si="67"/>
        <v>August</v>
      </c>
      <c r="AE218" s="12" t="str">
        <f>IF(I218&gt;0.2,"High",IF(I218&lt;-0.2,"Low","Moderate"))</f>
        <v>Moderate</v>
      </c>
    </row>
    <row r="219" spans="2:31" x14ac:dyDescent="0.25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7">
        <f t="shared" si="61"/>
        <v>5.4046384125073878E-2</v>
      </c>
      <c r="I219" s="10">
        <f t="shared" si="74"/>
        <v>-6.8627473639041092E-2</v>
      </c>
      <c r="J219" s="10">
        <f t="shared" si="76"/>
        <v>4.0404011745583279E-2</v>
      </c>
      <c r="K219" s="10">
        <f t="shared" si="75"/>
        <v>-0.10479725582919641</v>
      </c>
      <c r="L219" s="7">
        <f t="shared" si="62"/>
        <v>0.25</v>
      </c>
      <c r="M219" s="7">
        <f t="shared" si="63"/>
        <v>0.39599997496519718</v>
      </c>
      <c r="N219" s="7">
        <f t="shared" si="64"/>
        <v>0.70079976807583777</v>
      </c>
      <c r="O219" s="7">
        <f t="shared" si="65"/>
        <v>0.77900012436103883</v>
      </c>
      <c r="P219" s="7">
        <f t="shared" si="68"/>
        <v>4.4200007705954419E-2</v>
      </c>
      <c r="Q219" s="7">
        <f t="shared" si="69"/>
        <v>7.3000053608433479E-2</v>
      </c>
      <c r="R219" s="7">
        <f t="shared" si="70"/>
        <v>-6.4003287680499676E-3</v>
      </c>
      <c r="S219" s="7">
        <f t="shared" si="71"/>
        <v>-3.2199835408039501E-2</v>
      </c>
      <c r="T219" s="7">
        <f t="shared" si="72"/>
        <v>1.5911888852017698E-2</v>
      </c>
      <c r="U219" s="7" t="str">
        <f t="shared" si="73"/>
        <v>Raise</v>
      </c>
      <c r="V219" s="7" t="str">
        <f t="shared" si="77"/>
        <v>Raise</v>
      </c>
      <c r="W219" s="7" t="str">
        <f t="shared" si="78"/>
        <v>Drop</v>
      </c>
      <c r="X219" s="7" t="str">
        <f t="shared" si="79"/>
        <v>Drop</v>
      </c>
      <c r="Y219" s="10">
        <f>L212/L219-1</f>
        <v>2.9999999534887412E-2</v>
      </c>
      <c r="Z219" s="10">
        <f>M212/M219-1</f>
        <v>1.0100982733392216E-2</v>
      </c>
      <c r="AA219" s="10">
        <f>N212/N219-1</f>
        <v>0</v>
      </c>
      <c r="AB219" s="10">
        <f>O212/O219-1</f>
        <v>7.368423664715662E-2</v>
      </c>
      <c r="AC219" s="14" t="str">
        <f t="shared" si="66"/>
        <v>Monday</v>
      </c>
      <c r="AD219" s="14" t="str">
        <f t="shared" si="67"/>
        <v>August</v>
      </c>
      <c r="AE219" s="12" t="str">
        <f>IF(I219&gt;0.2,"High",IF(I219&lt;-0.2,"Low","Moderate"))</f>
        <v>Moderate</v>
      </c>
    </row>
    <row r="220" spans="2:31" x14ac:dyDescent="0.25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7">
        <f t="shared" si="61"/>
        <v>5.4080499480342589E-2</v>
      </c>
      <c r="I220" s="10">
        <f t="shared" si="74"/>
        <v>1.0841940708214315E-2</v>
      </c>
      <c r="J220" s="10">
        <f t="shared" si="76"/>
        <v>8.3333373303954517E-2</v>
      </c>
      <c r="K220" s="10">
        <f t="shared" si="75"/>
        <v>-6.6915166081014887E-2</v>
      </c>
      <c r="L220" s="7">
        <f t="shared" si="62"/>
        <v>0.23999999291597632</v>
      </c>
      <c r="M220" s="7">
        <f t="shared" si="63"/>
        <v>0.39199999704832339</v>
      </c>
      <c r="N220" s="7">
        <f t="shared" si="64"/>
        <v>0.72269957936725315</v>
      </c>
      <c r="O220" s="7">
        <f t="shared" si="65"/>
        <v>0.79540002344268912</v>
      </c>
      <c r="P220" s="7">
        <f t="shared" si="68"/>
        <v>-1.0000007084023682E-2</v>
      </c>
      <c r="Q220" s="7">
        <f t="shared" si="69"/>
        <v>-3.999977916873787E-3</v>
      </c>
      <c r="R220" s="7">
        <f t="shared" si="70"/>
        <v>2.1899811291415383E-2</v>
      </c>
      <c r="S220" s="7">
        <f t="shared" si="71"/>
        <v>1.6399899081650293E-2</v>
      </c>
      <c r="T220" s="7">
        <f t="shared" si="72"/>
        <v>3.4115355268711511E-5</v>
      </c>
      <c r="U220" s="7" t="str">
        <f t="shared" si="73"/>
        <v>Drop</v>
      </c>
      <c r="V220" s="7" t="str">
        <f t="shared" si="77"/>
        <v>Drop</v>
      </c>
      <c r="W220" s="7" t="str">
        <f t="shared" si="78"/>
        <v>Drop</v>
      </c>
      <c r="X220" s="7" t="str">
        <f t="shared" si="79"/>
        <v>Drop</v>
      </c>
      <c r="Y220" s="10">
        <f>L213/L220-1</f>
        <v>4.1666597486742063E-2</v>
      </c>
      <c r="Z220" s="10">
        <f>M213/M220-1</f>
        <v>-4.7287070259471875E-8</v>
      </c>
      <c r="AA220" s="10">
        <f>N213/N220-1</f>
        <v>-4.0403694880409291E-2</v>
      </c>
      <c r="AB220" s="10">
        <f>O213/O220-1</f>
        <v>7.2164898398302091E-2</v>
      </c>
      <c r="AC220" s="14" t="str">
        <f t="shared" si="66"/>
        <v>Tuesday</v>
      </c>
      <c r="AD220" s="14" t="str">
        <f t="shared" si="67"/>
        <v>August</v>
      </c>
      <c r="AE220" s="12" t="str">
        <f>IF(I220&gt;0.2,"High",IF(I220&lt;-0.2,"Low","Moderate"))</f>
        <v>Moderate</v>
      </c>
    </row>
    <row r="221" spans="2:31" x14ac:dyDescent="0.25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7">
        <f t="shared" si="61"/>
        <v>5.2424963143152974E-2</v>
      </c>
      <c r="I221" s="10">
        <f t="shared" si="74"/>
        <v>-0.10453264967348441</v>
      </c>
      <c r="J221" s="10">
        <f t="shared" si="76"/>
        <v>9.7087647738864913E-3</v>
      </c>
      <c r="K221" s="10">
        <f t="shared" si="75"/>
        <v>-0.1131429362930747</v>
      </c>
      <c r="L221" s="7">
        <f t="shared" si="62"/>
        <v>0.23749999667936389</v>
      </c>
      <c r="M221" s="7">
        <f t="shared" si="63"/>
        <v>0.39599991275465435</v>
      </c>
      <c r="N221" s="7">
        <f t="shared" si="64"/>
        <v>0.70079973034757292</v>
      </c>
      <c r="O221" s="7">
        <f t="shared" si="65"/>
        <v>0.79539985893258991</v>
      </c>
      <c r="P221" s="7">
        <f t="shared" si="68"/>
        <v>-2.4999962366124284E-3</v>
      </c>
      <c r="Q221" s="7">
        <f t="shared" si="69"/>
        <v>3.9999157063309587E-3</v>
      </c>
      <c r="R221" s="7">
        <f t="shared" si="70"/>
        <v>-2.1899849019680229E-2</v>
      </c>
      <c r="S221" s="7">
        <f t="shared" si="71"/>
        <v>-1.6451009920981363E-7</v>
      </c>
      <c r="T221" s="7">
        <f t="shared" si="72"/>
        <v>-1.6555363371896156E-3</v>
      </c>
      <c r="U221" s="7" t="str">
        <f t="shared" si="73"/>
        <v>Drop</v>
      </c>
      <c r="V221" s="7" t="str">
        <f t="shared" si="77"/>
        <v>Drop</v>
      </c>
      <c r="W221" s="7" t="str">
        <f t="shared" si="78"/>
        <v>Drop</v>
      </c>
      <c r="X221" s="7" t="str">
        <f t="shared" si="79"/>
        <v>Drop</v>
      </c>
      <c r="Y221" s="10">
        <f>L214/L221-1</f>
        <v>5.2631593664869358E-2</v>
      </c>
      <c r="Z221" s="10">
        <f>M214/M221-1</f>
        <v>1.5709736489455395E-7</v>
      </c>
      <c r="AA221" s="10">
        <f>N214/N221-1</f>
        <v>-1.041663352762312E-2</v>
      </c>
      <c r="AB221" s="10">
        <f>O214/O221-1</f>
        <v>8.2474101974437719E-2</v>
      </c>
      <c r="AC221" s="14" t="str">
        <f t="shared" si="66"/>
        <v>Wednesday</v>
      </c>
      <c r="AD221" s="14" t="str">
        <f t="shared" si="67"/>
        <v>August</v>
      </c>
      <c r="AE221" s="12" t="str">
        <f>IF(I221&gt;0.2,"High",IF(I221&lt;-0.2,"Low","Moderate"))</f>
        <v>Moderate</v>
      </c>
    </row>
    <row r="222" spans="2:31" x14ac:dyDescent="0.25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7">
        <f t="shared" si="61"/>
        <v>5.9183603577901416E-2</v>
      </c>
      <c r="I222" s="10">
        <f t="shared" si="74"/>
        <v>-0.18102230670794195</v>
      </c>
      <c r="J222" s="10">
        <f t="shared" si="76"/>
        <v>-5.8823555966640351E-2</v>
      </c>
      <c r="K222" s="10">
        <f t="shared" si="75"/>
        <v>-0.12983617632590294</v>
      </c>
      <c r="L222" s="7">
        <f t="shared" si="62"/>
        <v>0.25249999448405425</v>
      </c>
      <c r="M222" s="7">
        <f t="shared" si="63"/>
        <v>0.41199988678420213</v>
      </c>
      <c r="N222" s="7">
        <f t="shared" si="64"/>
        <v>0.70080004278698171</v>
      </c>
      <c r="O222" s="7">
        <f t="shared" si="65"/>
        <v>0.8117995676184937</v>
      </c>
      <c r="P222" s="7">
        <f t="shared" si="68"/>
        <v>1.4999997804690357E-2</v>
      </c>
      <c r="Q222" s="7">
        <f t="shared" si="69"/>
        <v>1.5999974029547781E-2</v>
      </c>
      <c r="R222" s="7">
        <f t="shared" si="70"/>
        <v>3.1243940878944443E-7</v>
      </c>
      <c r="S222" s="7">
        <f t="shared" si="71"/>
        <v>1.6399708685903791E-2</v>
      </c>
      <c r="T222" s="7">
        <f t="shared" si="72"/>
        <v>6.7586404347484419E-3</v>
      </c>
      <c r="U222" s="7" t="str">
        <f t="shared" si="73"/>
        <v>Drop</v>
      </c>
      <c r="V222" s="7" t="str">
        <f t="shared" si="77"/>
        <v>Drop</v>
      </c>
      <c r="W222" s="7" t="str">
        <f t="shared" si="78"/>
        <v>Drop</v>
      </c>
      <c r="X222" s="7" t="str">
        <f t="shared" si="79"/>
        <v>Drop</v>
      </c>
      <c r="Y222" s="10">
        <f>L215/L222-1</f>
        <v>1.9801930514845356E-2</v>
      </c>
      <c r="Z222" s="10">
        <f>M215/M222-1</f>
        <v>-9.7084963736593366E-3</v>
      </c>
      <c r="AA222" s="10">
        <f>N215/N222-1</f>
        <v>7.2916118984701628E-2</v>
      </c>
      <c r="AB222" s="10">
        <f>O215/O222-1</f>
        <v>6.0606595236911698E-2</v>
      </c>
      <c r="AC222" s="14" t="str">
        <f t="shared" si="66"/>
        <v>Thursday</v>
      </c>
      <c r="AD222" s="14" t="str">
        <f t="shared" si="67"/>
        <v>August</v>
      </c>
      <c r="AE222" s="12" t="str">
        <f>IF(I222&gt;0.2,"High",IF(I222&lt;-0.2,"Low","Moderate"))</f>
        <v>Moderate</v>
      </c>
    </row>
    <row r="223" spans="2:31" x14ac:dyDescent="0.25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7">
        <f t="shared" si="61"/>
        <v>5.8567121611523297E-2</v>
      </c>
      <c r="I223" s="10">
        <f t="shared" si="74"/>
        <v>2.7222427650719361E-4</v>
      </c>
      <c r="J223" s="10">
        <f t="shared" si="76"/>
        <v>-9.5237919824172623E-3</v>
      </c>
      <c r="K223" s="10">
        <f t="shared" si="75"/>
        <v>9.8902085477963197E-3</v>
      </c>
      <c r="L223" s="7">
        <f t="shared" si="62"/>
        <v>0.24749998162581355</v>
      </c>
      <c r="M223" s="7">
        <f t="shared" si="63"/>
        <v>0.37999993917756986</v>
      </c>
      <c r="N223" s="7">
        <f t="shared" si="64"/>
        <v>0.7372997849559555</v>
      </c>
      <c r="O223" s="7">
        <f t="shared" si="65"/>
        <v>0.84459999591363466</v>
      </c>
      <c r="P223" s="7">
        <f t="shared" si="68"/>
        <v>-5.0000128582406989E-3</v>
      </c>
      <c r="Q223" s="7">
        <f t="shared" si="69"/>
        <v>-3.1999947606632273E-2</v>
      </c>
      <c r="R223" s="7">
        <f t="shared" si="70"/>
        <v>3.6499742168973781E-2</v>
      </c>
      <c r="S223" s="7">
        <f t="shared" si="71"/>
        <v>3.280042829514096E-2</v>
      </c>
      <c r="T223" s="7">
        <f t="shared" si="72"/>
        <v>-6.1648196637811847E-4</v>
      </c>
      <c r="U223" s="7" t="str">
        <f t="shared" si="73"/>
        <v>Drop</v>
      </c>
      <c r="V223" s="7" t="str">
        <f t="shared" si="77"/>
        <v>Drop</v>
      </c>
      <c r="W223" s="7" t="str">
        <f t="shared" si="78"/>
        <v>Drop</v>
      </c>
      <c r="X223" s="7" t="str">
        <f t="shared" si="79"/>
        <v>Drop</v>
      </c>
      <c r="Y223" s="10">
        <f>L216/L223-1</f>
        <v>3.0302967700995609E-2</v>
      </c>
      <c r="Z223" s="10">
        <f>M216/M223-1</f>
        <v>2.1052796817921715E-2</v>
      </c>
      <c r="AA223" s="10">
        <f>N216/N223-1</f>
        <v>-4.9504805043228961E-2</v>
      </c>
      <c r="AB223" s="10">
        <f>O216/O223-1</f>
        <v>-9.7091581125297033E-3</v>
      </c>
      <c r="AC223" s="14" t="str">
        <f t="shared" si="66"/>
        <v>Friday</v>
      </c>
      <c r="AD223" s="14" t="str">
        <f t="shared" si="67"/>
        <v>August</v>
      </c>
      <c r="AE223" s="12" t="str">
        <f>IF(I223&gt;0.2,"High",IF(I223&lt;-0.2,"Low","Moderate"))</f>
        <v>Moderate</v>
      </c>
    </row>
    <row r="224" spans="2:31" x14ac:dyDescent="0.25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7">
        <f t="shared" si="61"/>
        <v>4.0502029116634898E-2</v>
      </c>
      <c r="I224" s="10">
        <f t="shared" si="74"/>
        <v>6.0944893288363611E-2</v>
      </c>
      <c r="J224" s="10">
        <f t="shared" si="76"/>
        <v>2.9702958941342894E-2</v>
      </c>
      <c r="K224" s="10">
        <f t="shared" si="75"/>
        <v>3.034072503699603E-2</v>
      </c>
      <c r="L224" s="7">
        <f t="shared" si="62"/>
        <v>0.2015999883475198</v>
      </c>
      <c r="M224" s="7">
        <f t="shared" si="63"/>
        <v>0.353600026520002</v>
      </c>
      <c r="N224" s="7">
        <f t="shared" si="64"/>
        <v>0.70039993990384619</v>
      </c>
      <c r="O224" s="7">
        <f t="shared" si="65"/>
        <v>0.81119990252821728</v>
      </c>
      <c r="P224" s="7">
        <f t="shared" si="68"/>
        <v>-4.5899993278293749E-2</v>
      </c>
      <c r="Q224" s="7">
        <f t="shared" si="69"/>
        <v>-2.6399912657567859E-2</v>
      </c>
      <c r="R224" s="7">
        <f t="shared" si="70"/>
        <v>-3.6899845052109304E-2</v>
      </c>
      <c r="S224" s="7">
        <f t="shared" si="71"/>
        <v>-3.3400093385417384E-2</v>
      </c>
      <c r="T224" s="7">
        <f t="shared" si="72"/>
        <v>-1.8065092494888399E-2</v>
      </c>
      <c r="U224" s="7" t="str">
        <f t="shared" si="73"/>
        <v>Raise</v>
      </c>
      <c r="V224" s="7" t="str">
        <f t="shared" si="77"/>
        <v>Drop</v>
      </c>
      <c r="W224" s="7" t="str">
        <f t="shared" si="78"/>
        <v>Drop</v>
      </c>
      <c r="X224" s="7" t="str">
        <f t="shared" si="79"/>
        <v>Drop</v>
      </c>
      <c r="Y224" s="10">
        <f>L217/L224-1</f>
        <v>-1.0416639664787231E-2</v>
      </c>
      <c r="Z224" s="10">
        <f>M217/M224-1</f>
        <v>-9.6154626461847359E-3</v>
      </c>
      <c r="AA224" s="10">
        <f>N217/N224-1</f>
        <v>9.70856487337457E-3</v>
      </c>
      <c r="AB224" s="10">
        <f>O217/O224-1</f>
        <v>-1.9230710376502702E-2</v>
      </c>
      <c r="AC224" s="14" t="str">
        <f t="shared" si="66"/>
        <v>Saturday</v>
      </c>
      <c r="AD224" s="14" t="str">
        <f t="shared" si="67"/>
        <v>August</v>
      </c>
      <c r="AE224" s="12" t="str">
        <f>IF(I224&gt;0.2,"High",IF(I224&lt;-0.2,"Low","Moderate"))</f>
        <v>Moderate</v>
      </c>
    </row>
    <row r="225" spans="2:31" x14ac:dyDescent="0.25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7">
        <f t="shared" si="61"/>
        <v>1.7407114550830941E-2</v>
      </c>
      <c r="I225" s="10">
        <f t="shared" si="74"/>
        <v>-0.54353363205176886</v>
      </c>
      <c r="J225" s="10">
        <f t="shared" si="76"/>
        <v>0</v>
      </c>
      <c r="K225" s="10">
        <f t="shared" si="75"/>
        <v>-0.54353363205176897</v>
      </c>
      <c r="L225" s="7">
        <f t="shared" si="62"/>
        <v>0.22049999823831426</v>
      </c>
      <c r="M225" s="7">
        <f t="shared" si="63"/>
        <v>0.32639992099153153</v>
      </c>
      <c r="N225" s="7">
        <f t="shared" si="64"/>
        <v>0.32639989286683241</v>
      </c>
      <c r="O225" s="7">
        <f t="shared" si="65"/>
        <v>0.74099989162325142</v>
      </c>
      <c r="P225" s="7">
        <f t="shared" si="68"/>
        <v>1.8900009890794461E-2</v>
      </c>
      <c r="Q225" s="7">
        <f t="shared" si="69"/>
        <v>-2.7200105528470464E-2</v>
      </c>
      <c r="R225" s="7">
        <f t="shared" si="70"/>
        <v>-0.37400004703701378</v>
      </c>
      <c r="S225" s="7">
        <f t="shared" si="71"/>
        <v>-7.0200010904965859E-2</v>
      </c>
      <c r="T225" s="7">
        <f t="shared" si="72"/>
        <v>-2.3094914565803957E-2</v>
      </c>
      <c r="U225" s="7" t="str">
        <f t="shared" si="73"/>
        <v>Drop</v>
      </c>
      <c r="V225" s="7" t="str">
        <f t="shared" si="77"/>
        <v>Drop</v>
      </c>
      <c r="W225" s="7" t="str">
        <f t="shared" si="78"/>
        <v>Drop</v>
      </c>
      <c r="X225" s="7" t="str">
        <f t="shared" si="79"/>
        <v>Drop</v>
      </c>
      <c r="Y225" s="10">
        <f>L218/L225-1</f>
        <v>-6.6666694157435091E-2</v>
      </c>
      <c r="Z225" s="10">
        <f>M218/M225-1</f>
        <v>-1.0416668069156976E-2</v>
      </c>
      <c r="AA225" s="10">
        <f>N218/N225-1</f>
        <v>1.1666676745277536</v>
      </c>
      <c r="AB225" s="10">
        <f>O218/O225-1</f>
        <v>9.4736947925923465E-2</v>
      </c>
      <c r="AC225" s="14" t="str">
        <f t="shared" si="66"/>
        <v>Sunday</v>
      </c>
      <c r="AD225" s="14" t="str">
        <f t="shared" si="67"/>
        <v>August</v>
      </c>
      <c r="AE225" s="12" t="str">
        <f>IF(I225&gt;0.2,"High",IF(I225&lt;-0.2,"Low","Moderate"))</f>
        <v>Low</v>
      </c>
    </row>
    <row r="226" spans="2:31" x14ac:dyDescent="0.25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7">
        <f t="shared" si="61"/>
        <v>6.0338881281040861E-2</v>
      </c>
      <c r="I226" s="10">
        <f t="shared" si="74"/>
        <v>2.971489450401843E-2</v>
      </c>
      <c r="J226" s="10">
        <f t="shared" si="76"/>
        <v>-7.7669894666066996E-2</v>
      </c>
      <c r="K226" s="10">
        <f t="shared" si="75"/>
        <v>0.11642771774342786</v>
      </c>
      <c r="L226" s="7">
        <f t="shared" si="62"/>
        <v>0.24999998788259084</v>
      </c>
      <c r="M226" s="7">
        <f t="shared" si="63"/>
        <v>0.39999996122428877</v>
      </c>
      <c r="N226" s="7">
        <f t="shared" si="64"/>
        <v>0.70079979759076794</v>
      </c>
      <c r="O226" s="7">
        <f t="shared" si="65"/>
        <v>0.86100039215604907</v>
      </c>
      <c r="P226" s="7">
        <f t="shared" si="68"/>
        <v>2.9499989644276581E-2</v>
      </c>
      <c r="Q226" s="7">
        <f t="shared" si="69"/>
        <v>7.3600040232757236E-2</v>
      </c>
      <c r="R226" s="7">
        <f t="shared" si="70"/>
        <v>0.37439990472393553</v>
      </c>
      <c r="S226" s="7">
        <f t="shared" si="71"/>
        <v>0.12000050053279765</v>
      </c>
      <c r="T226" s="7">
        <f t="shared" si="72"/>
        <v>4.2931766730209917E-2</v>
      </c>
      <c r="U226" s="7" t="str">
        <f t="shared" si="73"/>
        <v>Raise</v>
      </c>
      <c r="V226" s="7" t="str">
        <f t="shared" si="77"/>
        <v>Raise</v>
      </c>
      <c r="W226" s="7" t="str">
        <f t="shared" si="78"/>
        <v>Raise</v>
      </c>
      <c r="X226" s="7" t="str">
        <f t="shared" si="79"/>
        <v>Raise</v>
      </c>
      <c r="Y226" s="10">
        <f>L219/L226-1</f>
        <v>4.8469638969095286E-8</v>
      </c>
      <c r="Z226" s="10">
        <f>M219/M226-1</f>
        <v>-9.9999666171185497E-3</v>
      </c>
      <c r="AA226" s="10">
        <f>N219/N226-1</f>
        <v>-4.2116065523956081E-8</v>
      </c>
      <c r="AB226" s="10">
        <f>O219/O226-1</f>
        <v>-9.5238362888165118E-2</v>
      </c>
      <c r="AC226" s="14" t="str">
        <f t="shared" si="66"/>
        <v>Monday</v>
      </c>
      <c r="AD226" s="14" t="str">
        <f t="shared" si="67"/>
        <v>August</v>
      </c>
      <c r="AE226" s="12" t="str">
        <f>IF(I226&gt;0.2,"High",IF(I226&lt;-0.2,"Low","Moderate"))</f>
        <v>Moderate</v>
      </c>
    </row>
    <row r="227" spans="2:31" x14ac:dyDescent="0.25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7">
        <f t="shared" si="61"/>
        <v>6.4007466000429961E-2</v>
      </c>
      <c r="I227" s="10">
        <f t="shared" si="74"/>
        <v>9.2516029944394562E-2</v>
      </c>
      <c r="J227" s="10">
        <f t="shared" si="76"/>
        <v>-7.6923110980883114E-2</v>
      </c>
      <c r="K227" s="10">
        <f t="shared" si="75"/>
        <v>0.18355907610830524</v>
      </c>
      <c r="L227" s="7">
        <f t="shared" si="62"/>
        <v>0.25499996498573574</v>
      </c>
      <c r="M227" s="7">
        <f t="shared" si="63"/>
        <v>0.41599998796178772</v>
      </c>
      <c r="N227" s="7">
        <f t="shared" si="64"/>
        <v>0.70079995514608273</v>
      </c>
      <c r="O227" s="7">
        <f t="shared" si="65"/>
        <v>0.86099995741677238</v>
      </c>
      <c r="P227" s="7">
        <f t="shared" si="68"/>
        <v>4.9999771031448981E-3</v>
      </c>
      <c r="Q227" s="7">
        <f t="shared" si="69"/>
        <v>1.6000026737498951E-2</v>
      </c>
      <c r="R227" s="7">
        <f t="shared" si="70"/>
        <v>1.5755531479477725E-7</v>
      </c>
      <c r="S227" s="7">
        <f t="shared" si="71"/>
        <v>-4.3473927668902235E-7</v>
      </c>
      <c r="T227" s="7">
        <f t="shared" si="72"/>
        <v>3.6685847193890994E-3</v>
      </c>
      <c r="U227" s="7" t="str">
        <f t="shared" si="73"/>
        <v>Drop</v>
      </c>
      <c r="V227" s="7" t="str">
        <f t="shared" si="77"/>
        <v>Drop</v>
      </c>
      <c r="W227" s="7" t="str">
        <f t="shared" si="78"/>
        <v>Drop</v>
      </c>
      <c r="X227" s="7" t="str">
        <f t="shared" si="79"/>
        <v>Drop</v>
      </c>
      <c r="Y227" s="10">
        <f>L220/L227-1</f>
        <v>-5.8823427958503816E-2</v>
      </c>
      <c r="Z227" s="10">
        <f>M220/M227-1</f>
        <v>-5.7692287519173879E-2</v>
      </c>
      <c r="AA227" s="10">
        <f>N220/N227-1</f>
        <v>3.1249465786003627E-2</v>
      </c>
      <c r="AB227" s="10">
        <f>O220/O227-1</f>
        <v>-7.6190403273538432E-2</v>
      </c>
      <c r="AC227" s="14" t="str">
        <f t="shared" si="66"/>
        <v>Tuesday</v>
      </c>
      <c r="AD227" s="14" t="str">
        <f t="shared" si="67"/>
        <v>August</v>
      </c>
      <c r="AE227" s="12" t="str">
        <f>IF(I227&gt;0.2,"High",IF(I227&lt;-0.2,"Low","Moderate"))</f>
        <v>Moderate</v>
      </c>
    </row>
    <row r="228" spans="2:31" x14ac:dyDescent="0.25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7">
        <f t="shared" si="61"/>
        <v>5.9150579512985767E-2</v>
      </c>
      <c r="I228" s="10">
        <f t="shared" si="74"/>
        <v>0.12829034045226972</v>
      </c>
      <c r="J228" s="10">
        <f t="shared" si="76"/>
        <v>0</v>
      </c>
      <c r="K228" s="10">
        <f t="shared" si="75"/>
        <v>0.12829034045226972</v>
      </c>
      <c r="L228" s="7">
        <f t="shared" si="62"/>
        <v>0.24249998915258872</v>
      </c>
      <c r="M228" s="7">
        <f t="shared" si="63"/>
        <v>0.39199994595693022</v>
      </c>
      <c r="N228" s="7">
        <f t="shared" si="64"/>
        <v>0.72269993684292888</v>
      </c>
      <c r="O228" s="7">
        <f t="shared" si="65"/>
        <v>0.86100020816456213</v>
      </c>
      <c r="P228" s="7">
        <f t="shared" si="68"/>
        <v>-1.249997583314702E-2</v>
      </c>
      <c r="Q228" s="7">
        <f t="shared" si="69"/>
        <v>-2.4000042004857502E-2</v>
      </c>
      <c r="R228" s="7">
        <f t="shared" si="70"/>
        <v>2.1899981696846149E-2</v>
      </c>
      <c r="S228" s="7">
        <f t="shared" si="71"/>
        <v>2.5074778975398004E-7</v>
      </c>
      <c r="T228" s="7">
        <f t="shared" si="72"/>
        <v>-4.8568864874441939E-3</v>
      </c>
      <c r="U228" s="7" t="str">
        <f t="shared" si="73"/>
        <v>Drop</v>
      </c>
      <c r="V228" s="7" t="str">
        <f t="shared" si="77"/>
        <v>Drop</v>
      </c>
      <c r="W228" s="7" t="str">
        <f t="shared" si="78"/>
        <v>Drop</v>
      </c>
      <c r="X228" s="7" t="str">
        <f t="shared" si="79"/>
        <v>Drop</v>
      </c>
      <c r="Y228" s="10">
        <f>L221/L228-1</f>
        <v>-2.0618526585082342E-2</v>
      </c>
      <c r="Z228" s="10">
        <f>M221/M228-1</f>
        <v>1.0203998339743725E-2</v>
      </c>
      <c r="AA228" s="10">
        <f>N221/N228-1</f>
        <v>-3.0303318678877589E-2</v>
      </c>
      <c r="AB228" s="10">
        <f>O221/O228-1</f>
        <v>-7.6190863381805474E-2</v>
      </c>
      <c r="AC228" s="14" t="str">
        <f t="shared" si="66"/>
        <v>Wednesday</v>
      </c>
      <c r="AD228" s="14" t="str">
        <f t="shared" si="67"/>
        <v>August</v>
      </c>
      <c r="AE228" s="12" t="str">
        <f>IF(I228&gt;0.2,"High",IF(I228&lt;-0.2,"Low","Moderate"))</f>
        <v>Moderate</v>
      </c>
    </row>
    <row r="229" spans="2:31" x14ac:dyDescent="0.25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7">
        <f t="shared" si="61"/>
        <v>5.9191193349038565E-2</v>
      </c>
      <c r="I229" s="10">
        <f t="shared" si="74"/>
        <v>5.2218254669348596E-2</v>
      </c>
      <c r="J229" s="10">
        <f t="shared" si="76"/>
        <v>5.2083334332598819E-2</v>
      </c>
      <c r="K229" s="10">
        <f t="shared" si="75"/>
        <v>1.282411120364646E-4</v>
      </c>
      <c r="L229" s="7">
        <f t="shared" si="62"/>
        <v>0.25999998267570379</v>
      </c>
      <c r="M229" s="7">
        <f t="shared" si="63"/>
        <v>0.39199992705559011</v>
      </c>
      <c r="N229" s="7">
        <f t="shared" si="64"/>
        <v>0.7227000780563303</v>
      </c>
      <c r="O229" s="7">
        <f t="shared" si="65"/>
        <v>0.8035995575755287</v>
      </c>
      <c r="P229" s="7">
        <f t="shared" si="68"/>
        <v>1.7499993523115071E-2</v>
      </c>
      <c r="Q229" s="7">
        <f t="shared" si="69"/>
        <v>-1.8901340104182651E-8</v>
      </c>
      <c r="R229" s="7">
        <f t="shared" si="70"/>
        <v>1.4121340141670657E-7</v>
      </c>
      <c r="S229" s="7">
        <f t="shared" si="71"/>
        <v>-5.7400650589033431E-2</v>
      </c>
      <c r="T229" s="7">
        <f t="shared" si="72"/>
        <v>4.061383605279828E-5</v>
      </c>
      <c r="U229" s="7" t="str">
        <f t="shared" si="73"/>
        <v>Drop</v>
      </c>
      <c r="V229" s="7" t="str">
        <f t="shared" si="77"/>
        <v>Drop</v>
      </c>
      <c r="W229" s="7" t="str">
        <f t="shared" si="78"/>
        <v>Drop</v>
      </c>
      <c r="X229" s="7" t="str">
        <f t="shared" si="79"/>
        <v>Drop</v>
      </c>
      <c r="Y229" s="10">
        <f>L222/L229-1</f>
        <v>-2.8846110351492649E-2</v>
      </c>
      <c r="Z229" s="10">
        <f>M222/M229-1</f>
        <v>5.1020314924129506E-2</v>
      </c>
      <c r="AA229" s="10">
        <f>N222/N229-1</f>
        <v>-3.0303075832297854E-2</v>
      </c>
      <c r="AB229" s="10">
        <f>O222/O229-1</f>
        <v>1.0204099748019502E-2</v>
      </c>
      <c r="AC229" s="14" t="str">
        <f t="shared" si="66"/>
        <v>Thursday</v>
      </c>
      <c r="AD229" s="14" t="str">
        <f t="shared" si="67"/>
        <v>August</v>
      </c>
      <c r="AE229" s="12" t="str">
        <f>IF(I229&gt;0.2,"High",IF(I229&lt;-0.2,"Low","Moderate"))</f>
        <v>Moderate</v>
      </c>
    </row>
    <row r="230" spans="2:31" x14ac:dyDescent="0.25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7">
        <f t="shared" si="61"/>
        <v>5.9088446817606902E-2</v>
      </c>
      <c r="I230" s="10">
        <f t="shared" si="74"/>
        <v>-4.9304542867056877E-2</v>
      </c>
      <c r="J230" s="10">
        <f t="shared" si="76"/>
        <v>-5.7692333235662363E-2</v>
      </c>
      <c r="K230" s="10">
        <f t="shared" si="75"/>
        <v>8.9013287957289133E-3</v>
      </c>
      <c r="L230" s="7">
        <f t="shared" si="62"/>
        <v>0.2574999672273538</v>
      </c>
      <c r="M230" s="7">
        <f t="shared" si="63"/>
        <v>0.41600001459755453</v>
      </c>
      <c r="N230" s="7">
        <f t="shared" si="64"/>
        <v>0.69350005307403961</v>
      </c>
      <c r="O230" s="7">
        <f t="shared" si="65"/>
        <v>0.79539993611900839</v>
      </c>
      <c r="P230" s="7">
        <f t="shared" si="68"/>
        <v>-2.5000154483499903E-3</v>
      </c>
      <c r="Q230" s="7">
        <f t="shared" si="69"/>
        <v>2.4000087541964421E-2</v>
      </c>
      <c r="R230" s="7">
        <f t="shared" si="70"/>
        <v>-2.9200024982290684E-2</v>
      </c>
      <c r="S230" s="7">
        <f t="shared" si="71"/>
        <v>-8.1996214565203118E-3</v>
      </c>
      <c r="T230" s="7">
        <f t="shared" si="72"/>
        <v>-1.0274653143166335E-4</v>
      </c>
      <c r="U230" s="7" t="str">
        <f t="shared" si="73"/>
        <v>Drop</v>
      </c>
      <c r="V230" s="7" t="str">
        <f t="shared" si="77"/>
        <v>Drop</v>
      </c>
      <c r="W230" s="7" t="str">
        <f t="shared" si="78"/>
        <v>Drop</v>
      </c>
      <c r="X230" s="7" t="str">
        <f t="shared" si="79"/>
        <v>Drop</v>
      </c>
      <c r="Y230" s="10">
        <f>L223/L230-1</f>
        <v>-3.8834900482573653E-2</v>
      </c>
      <c r="Z230" s="10">
        <f>M223/M230-1</f>
        <v>-8.6538639799836892E-2</v>
      </c>
      <c r="AA230" s="10">
        <f>N223/N230-1</f>
        <v>6.3157503287515571E-2</v>
      </c>
      <c r="AB230" s="10">
        <f>O223/O230-1</f>
        <v>6.1855750246458285E-2</v>
      </c>
      <c r="AC230" s="14" t="str">
        <f t="shared" si="66"/>
        <v>Friday</v>
      </c>
      <c r="AD230" s="14" t="str">
        <f t="shared" si="67"/>
        <v>August</v>
      </c>
      <c r="AE230" s="12" t="str">
        <f>IF(I230&gt;0.2,"High",IF(I230&lt;-0.2,"Low","Moderate"))</f>
        <v>Moderate</v>
      </c>
    </row>
    <row r="231" spans="2:31" x14ac:dyDescent="0.25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7">
        <f t="shared" si="61"/>
        <v>3.9782831184264698E-2</v>
      </c>
      <c r="I231" s="10">
        <f t="shared" si="74"/>
        <v>-1.7757083979647259E-2</v>
      </c>
      <c r="J231" s="10">
        <f t="shared" si="76"/>
        <v>0</v>
      </c>
      <c r="K231" s="10">
        <f t="shared" si="75"/>
        <v>-1.7757083979647148E-2</v>
      </c>
      <c r="L231" s="7">
        <f t="shared" si="62"/>
        <v>0.21629999910035999</v>
      </c>
      <c r="M231" s="7">
        <f t="shared" si="63"/>
        <v>0.33660000718951472</v>
      </c>
      <c r="N231" s="7">
        <f t="shared" si="64"/>
        <v>0.69359988231832892</v>
      </c>
      <c r="O231" s="7">
        <f t="shared" si="65"/>
        <v>0.78780011079317225</v>
      </c>
      <c r="P231" s="7">
        <f t="shared" si="68"/>
        <v>-4.1199968126993808E-2</v>
      </c>
      <c r="Q231" s="7">
        <f t="shared" si="69"/>
        <v>-7.9400007408039819E-2</v>
      </c>
      <c r="R231" s="7">
        <f t="shared" si="70"/>
        <v>9.9829244289306729E-5</v>
      </c>
      <c r="S231" s="7">
        <f t="shared" si="71"/>
        <v>-7.5998253258361403E-3</v>
      </c>
      <c r="T231" s="7">
        <f t="shared" si="72"/>
        <v>-1.9305615633342203E-2</v>
      </c>
      <c r="U231" s="7" t="str">
        <f t="shared" si="73"/>
        <v>Raise</v>
      </c>
      <c r="V231" s="7" t="str">
        <f t="shared" si="77"/>
        <v>Drop</v>
      </c>
      <c r="W231" s="7" t="str">
        <f t="shared" si="78"/>
        <v>Drop</v>
      </c>
      <c r="X231" s="7" t="str">
        <f t="shared" si="79"/>
        <v>Drop</v>
      </c>
      <c r="Y231" s="10">
        <f>L224/L231-1</f>
        <v>-6.7961215043831791E-2</v>
      </c>
      <c r="Z231" s="10">
        <f>M224/M231-1</f>
        <v>5.0505106854961568E-2</v>
      </c>
      <c r="AA231" s="10">
        <f>N224/N231-1</f>
        <v>9.8040062561550734E-3</v>
      </c>
      <c r="AB231" s="10">
        <f>O224/O231-1</f>
        <v>2.9702701757030381E-2</v>
      </c>
      <c r="AC231" s="14" t="str">
        <f t="shared" si="66"/>
        <v>Saturday</v>
      </c>
      <c r="AD231" s="14" t="str">
        <f t="shared" si="67"/>
        <v>August</v>
      </c>
      <c r="AE231" s="12" t="str">
        <f>IF(I231&gt;0.2,"High",IF(I231&lt;-0.2,"Low","Moderate"))</f>
        <v>Moderate</v>
      </c>
    </row>
    <row r="232" spans="2:31" x14ac:dyDescent="0.25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7">
        <f t="shared" si="61"/>
        <v>3.4897710227265712E-2</v>
      </c>
      <c r="I232" s="10">
        <f t="shared" si="74"/>
        <v>1.0661671278564273</v>
      </c>
      <c r="J232" s="10">
        <f t="shared" si="76"/>
        <v>3.0612256263673698E-2</v>
      </c>
      <c r="K232" s="10">
        <f t="shared" si="75"/>
        <v>1.0047958049198824</v>
      </c>
      <c r="L232" s="7">
        <f t="shared" si="62"/>
        <v>0.20999999823550097</v>
      </c>
      <c r="M232" s="7">
        <f t="shared" si="63"/>
        <v>0.32979999403431276</v>
      </c>
      <c r="N232" s="7">
        <f t="shared" si="64"/>
        <v>0.64599989044809281</v>
      </c>
      <c r="O232" s="7">
        <f t="shared" si="65"/>
        <v>0.77999991126364998</v>
      </c>
      <c r="P232" s="7">
        <f t="shared" si="68"/>
        <v>-6.3000008648590178E-3</v>
      </c>
      <c r="Q232" s="7">
        <f t="shared" si="69"/>
        <v>-6.800013155201956E-3</v>
      </c>
      <c r="R232" s="7">
        <f t="shared" si="70"/>
        <v>-4.7599991870236114E-2</v>
      </c>
      <c r="S232" s="7">
        <f t="shared" si="71"/>
        <v>-7.800199529522267E-3</v>
      </c>
      <c r="T232" s="7">
        <f t="shared" si="72"/>
        <v>-4.8851209569989867E-3</v>
      </c>
      <c r="U232" s="7" t="str">
        <f t="shared" si="73"/>
        <v>Drop</v>
      </c>
      <c r="V232" s="7" t="str">
        <f t="shared" si="77"/>
        <v>Drop</v>
      </c>
      <c r="W232" s="7" t="str">
        <f t="shared" si="78"/>
        <v>Drop</v>
      </c>
      <c r="X232" s="7" t="str">
        <f t="shared" si="79"/>
        <v>Drop</v>
      </c>
      <c r="Y232" s="10">
        <f>L225/L232-1</f>
        <v>5.000000043351549E-2</v>
      </c>
      <c r="Z232" s="10">
        <f>M225/M232-1</f>
        <v>-1.0309500012991135E-2</v>
      </c>
      <c r="AA232" s="10">
        <f>N225/N232-1</f>
        <v>-0.49473692226104304</v>
      </c>
      <c r="AB232" s="10">
        <f>O225/O232-1</f>
        <v>-5.0000030868229239E-2</v>
      </c>
      <c r="AC232" s="14" t="str">
        <f t="shared" si="66"/>
        <v>Sunday</v>
      </c>
      <c r="AD232" s="14" t="str">
        <f t="shared" si="67"/>
        <v>August</v>
      </c>
      <c r="AE232" s="12" t="str">
        <f>IF(I232&gt;0.2,"High",IF(I232&lt;-0.2,"Low","Moderate"))</f>
        <v>High</v>
      </c>
    </row>
    <row r="233" spans="2:31" x14ac:dyDescent="0.25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7">
        <f t="shared" si="61"/>
        <v>5.8549536642770135E-2</v>
      </c>
      <c r="I233" s="10">
        <f t="shared" si="74"/>
        <v>-9.2265921213289248E-3</v>
      </c>
      <c r="J233" s="10">
        <f t="shared" si="76"/>
        <v>2.105264127287465E-2</v>
      </c>
      <c r="K233" s="10">
        <f t="shared" si="75"/>
        <v>-2.9654919022056192E-2</v>
      </c>
      <c r="L233" s="7">
        <f t="shared" si="62"/>
        <v>0.23749998813243445</v>
      </c>
      <c r="M233" s="7">
        <f t="shared" si="63"/>
        <v>0.40799982890717257</v>
      </c>
      <c r="N233" s="7">
        <f t="shared" si="64"/>
        <v>0.75189991363249575</v>
      </c>
      <c r="O233" s="7">
        <f t="shared" si="65"/>
        <v>0.80359986343817846</v>
      </c>
      <c r="P233" s="7">
        <f t="shared" si="68"/>
        <v>2.7499989896933474E-2</v>
      </c>
      <c r="Q233" s="7">
        <f t="shared" si="69"/>
        <v>7.8199834872859808E-2</v>
      </c>
      <c r="R233" s="7">
        <f t="shared" si="70"/>
        <v>0.10590002318440295</v>
      </c>
      <c r="S233" s="7">
        <f t="shared" si="71"/>
        <v>2.3599952174528482E-2</v>
      </c>
      <c r="T233" s="7">
        <f t="shared" si="72"/>
        <v>2.3651826415504423E-2</v>
      </c>
      <c r="U233" s="7" t="str">
        <f t="shared" si="73"/>
        <v>Raise</v>
      </c>
      <c r="V233" s="7" t="str">
        <f t="shared" si="77"/>
        <v>Raise</v>
      </c>
      <c r="W233" s="7" t="str">
        <f t="shared" si="78"/>
        <v>Raise</v>
      </c>
      <c r="X233" s="7" t="str">
        <f t="shared" si="79"/>
        <v>Drop</v>
      </c>
      <c r="Y233" s="10">
        <f>L226/L233-1</f>
        <v>5.2631580525326793E-2</v>
      </c>
      <c r="Z233" s="10">
        <f>M226/M233-1</f>
        <v>-1.9607527052919238E-2</v>
      </c>
      <c r="AA233" s="10">
        <f>N226/N233-1</f>
        <v>-6.796132718629877E-2</v>
      </c>
      <c r="AB233" s="10">
        <f>O226/O233-1</f>
        <v>7.1429241503705665E-2</v>
      </c>
      <c r="AC233" s="14" t="str">
        <f t="shared" si="66"/>
        <v>Monday</v>
      </c>
      <c r="AD233" s="14" t="str">
        <f t="shared" si="67"/>
        <v>August</v>
      </c>
      <c r="AE233" s="12" t="str">
        <f>IF(I233&gt;0.2,"High",IF(I233&lt;-0.2,"Low","Moderate"))</f>
        <v>Moderate</v>
      </c>
    </row>
    <row r="234" spans="2:31" x14ac:dyDescent="0.25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7">
        <f t="shared" si="61"/>
        <v>6.3468926800426345E-2</v>
      </c>
      <c r="I234" s="10">
        <f t="shared" si="74"/>
        <v>4.3231427631514885E-2</v>
      </c>
      <c r="J234" s="10">
        <f t="shared" si="76"/>
        <v>5.2083334332598819E-2</v>
      </c>
      <c r="K234" s="10">
        <f t="shared" si="75"/>
        <v>-8.4136934900688187E-3</v>
      </c>
      <c r="L234" s="7">
        <f t="shared" si="62"/>
        <v>0.26249996979645729</v>
      </c>
      <c r="M234" s="7">
        <f t="shared" si="63"/>
        <v>0.39999989579369516</v>
      </c>
      <c r="N234" s="7">
        <f t="shared" si="64"/>
        <v>0.74460026668137136</v>
      </c>
      <c r="O234" s="7">
        <f t="shared" si="65"/>
        <v>0.81179959717908734</v>
      </c>
      <c r="P234" s="7">
        <f t="shared" si="68"/>
        <v>2.4999981664022841E-2</v>
      </c>
      <c r="Q234" s="7">
        <f t="shared" si="69"/>
        <v>-7.9999331134774088E-3</v>
      </c>
      <c r="R234" s="7">
        <f t="shared" si="70"/>
        <v>-7.2996469511243944E-3</v>
      </c>
      <c r="S234" s="7">
        <f t="shared" si="71"/>
        <v>8.1997337409088766E-3</v>
      </c>
      <c r="T234" s="7">
        <f t="shared" si="72"/>
        <v>4.9193901576562102E-3</v>
      </c>
      <c r="U234" s="7" t="str">
        <f t="shared" si="73"/>
        <v>Raise</v>
      </c>
      <c r="V234" s="7" t="str">
        <f t="shared" si="77"/>
        <v>Drop</v>
      </c>
      <c r="W234" s="7" t="str">
        <f t="shared" si="78"/>
        <v>Drop</v>
      </c>
      <c r="X234" s="7" t="str">
        <f t="shared" si="79"/>
        <v>Drop</v>
      </c>
      <c r="Y234" s="10">
        <f>L227/L234-1</f>
        <v>-2.857145018544982E-2</v>
      </c>
      <c r="Z234" s="10">
        <f>M227/M234-1</f>
        <v>4.0000240840924572E-2</v>
      </c>
      <c r="AA234" s="10">
        <f>N227/N234-1</f>
        <v>-5.8823926736560783E-2</v>
      </c>
      <c r="AB234" s="10">
        <f>O227/O234-1</f>
        <v>6.0606534431220105E-2</v>
      </c>
      <c r="AC234" s="14" t="str">
        <f t="shared" si="66"/>
        <v>Tuesday</v>
      </c>
      <c r="AD234" s="14" t="str">
        <f t="shared" si="67"/>
        <v>August</v>
      </c>
      <c r="AE234" s="12" t="str">
        <f>IF(I234&gt;0.2,"High",IF(I234&lt;-0.2,"Low","Moderate"))</f>
        <v>Moderate</v>
      </c>
    </row>
    <row r="235" spans="2:31" x14ac:dyDescent="0.25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7">
        <f t="shared" si="61"/>
        <v>6.0404151127951985E-2</v>
      </c>
      <c r="I235" s="10">
        <f t="shared" si="74"/>
        <v>1.1373698798706755E-2</v>
      </c>
      <c r="J235" s="10">
        <f t="shared" si="76"/>
        <v>-9.6154110101844825E-3</v>
      </c>
      <c r="K235" s="10">
        <f t="shared" si="75"/>
        <v>2.1192888138839239E-2</v>
      </c>
      <c r="L235" s="7">
        <f t="shared" si="62"/>
        <v>0.25</v>
      </c>
      <c r="M235" s="7">
        <f t="shared" si="63"/>
        <v>0.40399984621478252</v>
      </c>
      <c r="N235" s="7">
        <f t="shared" si="64"/>
        <v>0.70810010738057783</v>
      </c>
      <c r="O235" s="7">
        <f t="shared" si="65"/>
        <v>0.8445996882067387</v>
      </c>
      <c r="P235" s="7">
        <f t="shared" si="68"/>
        <v>-1.2499969796457289E-2</v>
      </c>
      <c r="Q235" s="7">
        <f t="shared" si="69"/>
        <v>3.9999504210873615E-3</v>
      </c>
      <c r="R235" s="7">
        <f t="shared" si="70"/>
        <v>-3.6500159300793533E-2</v>
      </c>
      <c r="S235" s="7">
        <f t="shared" si="71"/>
        <v>3.2800091027651357E-2</v>
      </c>
      <c r="T235" s="7">
        <f t="shared" si="72"/>
        <v>-3.0647756724743597E-3</v>
      </c>
      <c r="U235" s="7" t="str">
        <f t="shared" si="73"/>
        <v>Drop</v>
      </c>
      <c r="V235" s="7" t="str">
        <f t="shared" si="77"/>
        <v>Drop</v>
      </c>
      <c r="W235" s="7" t="str">
        <f t="shared" si="78"/>
        <v>Drop</v>
      </c>
      <c r="X235" s="7" t="str">
        <f t="shared" si="79"/>
        <v>Drop</v>
      </c>
      <c r="Y235" s="10">
        <f>L228/L235-1</f>
        <v>-3.0000043389645126E-2</v>
      </c>
      <c r="Z235" s="10">
        <f>M228/M235-1</f>
        <v>-2.9702734717063861E-2</v>
      </c>
      <c r="AA235" s="10">
        <f>N228/N235-1</f>
        <v>2.0618312735976252E-2</v>
      </c>
      <c r="AB235" s="10">
        <f>O228/O235-1</f>
        <v>1.9418098522680172E-2</v>
      </c>
      <c r="AC235" s="14" t="str">
        <f t="shared" si="66"/>
        <v>Wednesday</v>
      </c>
      <c r="AD235" s="14" t="str">
        <f t="shared" si="67"/>
        <v>August</v>
      </c>
      <c r="AE235" s="12" t="str">
        <f>IF(I235&gt;0.2,"High",IF(I235&lt;-0.2,"Low","Moderate"))</f>
        <v>Moderate</v>
      </c>
    </row>
    <row r="236" spans="2:31" x14ac:dyDescent="0.25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7">
        <f t="shared" si="61"/>
        <v>6.3481509710290804E-2</v>
      </c>
      <c r="I236" s="10">
        <f t="shared" si="74"/>
        <v>7.2482342701778446E-2</v>
      </c>
      <c r="J236" s="10">
        <f t="shared" si="76"/>
        <v>0</v>
      </c>
      <c r="K236" s="10">
        <f t="shared" si="75"/>
        <v>7.2482342701778446E-2</v>
      </c>
      <c r="L236" s="7">
        <f t="shared" si="62"/>
        <v>0.24999998860243672</v>
      </c>
      <c r="M236" s="7">
        <f t="shared" si="63"/>
        <v>0.39999996352779582</v>
      </c>
      <c r="N236" s="7">
        <f t="shared" si="64"/>
        <v>0.7372998074723347</v>
      </c>
      <c r="O236" s="7">
        <f t="shared" si="65"/>
        <v>0.86100006739915325</v>
      </c>
      <c r="P236" s="7">
        <f t="shared" si="68"/>
        <v>-1.1397563282056211E-8</v>
      </c>
      <c r="Q236" s="7">
        <f t="shared" si="69"/>
        <v>-3.9998826869866999E-3</v>
      </c>
      <c r="R236" s="7">
        <f t="shared" si="70"/>
        <v>2.9199700091756875E-2</v>
      </c>
      <c r="S236" s="7">
        <f t="shared" si="71"/>
        <v>1.6400379192414549E-2</v>
      </c>
      <c r="T236" s="7">
        <f t="shared" si="72"/>
        <v>3.0773585823388183E-3</v>
      </c>
      <c r="U236" s="7" t="str">
        <f t="shared" si="73"/>
        <v>Drop</v>
      </c>
      <c r="V236" s="7" t="str">
        <f t="shared" si="77"/>
        <v>Drop</v>
      </c>
      <c r="W236" s="7" t="str">
        <f t="shared" si="78"/>
        <v>Drop</v>
      </c>
      <c r="X236" s="7" t="str">
        <f t="shared" si="79"/>
        <v>Drop</v>
      </c>
      <c r="Y236" s="10">
        <f>L229/L236-1</f>
        <v>3.9999978116677326E-2</v>
      </c>
      <c r="Z236" s="10">
        <f>M229/M236-1</f>
        <v>-2.0000093004132968E-2</v>
      </c>
      <c r="AA236" s="10">
        <f>N229/N236-1</f>
        <v>-1.980161837564598E-2</v>
      </c>
      <c r="AB236" s="10">
        <f>O229/O236-1</f>
        <v>-6.6667253577593621E-2</v>
      </c>
      <c r="AC236" s="14" t="str">
        <f t="shared" si="66"/>
        <v>Thursday</v>
      </c>
      <c r="AD236" s="14" t="str">
        <f t="shared" si="67"/>
        <v>August</v>
      </c>
      <c r="AE236" s="12" t="str">
        <f>IF(I236&gt;0.2,"High",IF(I236&lt;-0.2,"Low","Moderate"))</f>
        <v>Moderate</v>
      </c>
    </row>
    <row r="237" spans="2:31" x14ac:dyDescent="0.25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7">
        <f t="shared" si="61"/>
        <v>6.2174205461592087E-2</v>
      </c>
      <c r="I237" s="10">
        <f t="shared" si="74"/>
        <v>3.0748764093547987E-2</v>
      </c>
      <c r="J237" s="10">
        <f t="shared" si="76"/>
        <v>-2.0408172854259776E-2</v>
      </c>
      <c r="K237" s="10">
        <f t="shared" si="75"/>
        <v>5.2222706978747313E-2</v>
      </c>
      <c r="L237" s="7">
        <f t="shared" si="62"/>
        <v>0.2600000019185898</v>
      </c>
      <c r="M237" s="7">
        <f t="shared" si="63"/>
        <v>0.3959998878362882</v>
      </c>
      <c r="N237" s="7">
        <f t="shared" si="64"/>
        <v>0.70809978309642896</v>
      </c>
      <c r="O237" s="7">
        <f t="shared" si="65"/>
        <v>0.85280034737070642</v>
      </c>
      <c r="P237" s="7">
        <f t="shared" si="68"/>
        <v>1.0000013316153078E-2</v>
      </c>
      <c r="Q237" s="7">
        <f t="shared" si="69"/>
        <v>-4.0000756915076208E-3</v>
      </c>
      <c r="R237" s="7">
        <f t="shared" si="70"/>
        <v>-2.9200024375905742E-2</v>
      </c>
      <c r="S237" s="7">
        <f t="shared" si="71"/>
        <v>-8.1997200284468219E-3</v>
      </c>
      <c r="T237" s="7">
        <f t="shared" si="72"/>
        <v>-1.3073042486987166E-3</v>
      </c>
      <c r="U237" s="7" t="str">
        <f t="shared" si="73"/>
        <v>Drop</v>
      </c>
      <c r="V237" s="7" t="str">
        <f t="shared" si="77"/>
        <v>Drop</v>
      </c>
      <c r="W237" s="7" t="str">
        <f t="shared" si="78"/>
        <v>Drop</v>
      </c>
      <c r="X237" s="7" t="str">
        <f t="shared" si="79"/>
        <v>Drop</v>
      </c>
      <c r="Y237" s="10">
        <f>L230/L237-1</f>
        <v>-9.6155179722606787E-3</v>
      </c>
      <c r="Z237" s="10">
        <f>M230/M237-1</f>
        <v>5.0505384914489415E-2</v>
      </c>
      <c r="AA237" s="10">
        <f>N230/N237-1</f>
        <v>-2.0618181746288045E-2</v>
      </c>
      <c r="AB237" s="10">
        <f>O230/O237-1</f>
        <v>-6.7308147128071538E-2</v>
      </c>
      <c r="AC237" s="14" t="str">
        <f t="shared" si="66"/>
        <v>Friday</v>
      </c>
      <c r="AD237" s="14" t="str">
        <f t="shared" si="67"/>
        <v>August</v>
      </c>
      <c r="AE237" s="12" t="str">
        <f>IF(I237&gt;0.2,"High",IF(I237&lt;-0.2,"Low","Moderate"))</f>
        <v>Moderate</v>
      </c>
    </row>
    <row r="238" spans="2:31" x14ac:dyDescent="0.25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7">
        <f t="shared" si="61"/>
        <v>3.7786349704925212E-2</v>
      </c>
      <c r="I238" s="10">
        <f t="shared" si="74"/>
        <v>-0.12324723048552311</v>
      </c>
      <c r="J238" s="10">
        <f t="shared" si="76"/>
        <v>-7.6923076923076872E-2</v>
      </c>
      <c r="K238" s="10">
        <f t="shared" si="75"/>
        <v>-5.0184499692650153E-2</v>
      </c>
      <c r="L238" s="7">
        <f t="shared" si="62"/>
        <v>0.21629998125035968</v>
      </c>
      <c r="M238" s="7">
        <f t="shared" si="63"/>
        <v>0.35019996210815141</v>
      </c>
      <c r="N238" s="7">
        <f t="shared" si="64"/>
        <v>0.64599990135731722</v>
      </c>
      <c r="O238" s="7">
        <f t="shared" si="65"/>
        <v>0.77220020277492463</v>
      </c>
      <c r="P238" s="7">
        <f t="shared" si="68"/>
        <v>-4.3700020668230116E-2</v>
      </c>
      <c r="Q238" s="7">
        <f t="shared" si="69"/>
        <v>-4.5799925728136792E-2</v>
      </c>
      <c r="R238" s="7">
        <f t="shared" si="70"/>
        <v>-6.209988173911174E-2</v>
      </c>
      <c r="S238" s="7">
        <f t="shared" si="71"/>
        <v>-8.0600144595781797E-2</v>
      </c>
      <c r="T238" s="7">
        <f t="shared" si="72"/>
        <v>-2.4387855756666875E-2</v>
      </c>
      <c r="U238" s="7" t="str">
        <f t="shared" si="73"/>
        <v>Raise</v>
      </c>
      <c r="V238" s="7" t="str">
        <f t="shared" si="77"/>
        <v>Drop</v>
      </c>
      <c r="W238" s="7" t="str">
        <f t="shared" si="78"/>
        <v>Drop</v>
      </c>
      <c r="X238" s="7" t="str">
        <f t="shared" si="79"/>
        <v>Drop</v>
      </c>
      <c r="Y238" s="10">
        <f>L231/L238-1</f>
        <v>8.2524280520246407E-8</v>
      </c>
      <c r="Z238" s="10">
        <f>M231/M238-1</f>
        <v>-3.8834826927927057E-2</v>
      </c>
      <c r="AA238" s="10">
        <f>N231/N238-1</f>
        <v>7.368419230560086E-2</v>
      </c>
      <c r="AB238" s="10">
        <f>O231/O238-1</f>
        <v>2.0201895780639356E-2</v>
      </c>
      <c r="AC238" s="14" t="str">
        <f t="shared" si="66"/>
        <v>Saturday</v>
      </c>
      <c r="AD238" s="14" t="str">
        <f t="shared" si="67"/>
        <v>August</v>
      </c>
      <c r="AE238" s="12" t="str">
        <f>IF(I238&gt;0.2,"High",IF(I238&lt;-0.2,"Low","Moderate"))</f>
        <v>Moderate</v>
      </c>
    </row>
    <row r="239" spans="2:31" x14ac:dyDescent="0.25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7">
        <f t="shared" si="61"/>
        <v>4.0161717868016616E-2</v>
      </c>
      <c r="I239" s="10">
        <f t="shared" si="74"/>
        <v>0.12805212945143363</v>
      </c>
      <c r="J239" s="10">
        <f t="shared" si="76"/>
        <v>-1.9801979979641171E-2</v>
      </c>
      <c r="K239" s="10">
        <f t="shared" si="75"/>
        <v>0.15084106110314699</v>
      </c>
      <c r="L239" s="7">
        <f t="shared" si="62"/>
        <v>0.20999999707476361</v>
      </c>
      <c r="M239" s="7">
        <f t="shared" si="63"/>
        <v>0.35699992467248337</v>
      </c>
      <c r="N239" s="7">
        <f t="shared" si="64"/>
        <v>0.68679995077632339</v>
      </c>
      <c r="O239" s="7">
        <f t="shared" si="65"/>
        <v>0.78000001748074499</v>
      </c>
      <c r="P239" s="7">
        <f t="shared" si="68"/>
        <v>-6.2999841755960739E-3</v>
      </c>
      <c r="Q239" s="7">
        <f t="shared" si="69"/>
        <v>6.7999625643319628E-3</v>
      </c>
      <c r="R239" s="7">
        <f t="shared" si="70"/>
        <v>4.0800049419006168E-2</v>
      </c>
      <c r="S239" s="7">
        <f t="shared" si="71"/>
        <v>7.7998147058203626E-3</v>
      </c>
      <c r="T239" s="7">
        <f t="shared" si="72"/>
        <v>2.3753681630914042E-3</v>
      </c>
      <c r="U239" s="7" t="str">
        <f t="shared" si="73"/>
        <v>Drop</v>
      </c>
      <c r="V239" s="7" t="str">
        <f t="shared" si="77"/>
        <v>Drop</v>
      </c>
      <c r="W239" s="7" t="str">
        <f t="shared" si="78"/>
        <v>Drop</v>
      </c>
      <c r="X239" s="7" t="str">
        <f t="shared" si="79"/>
        <v>Drop</v>
      </c>
      <c r="Y239" s="10">
        <f>L232/L239-1</f>
        <v>5.5273208232620163E-9</v>
      </c>
      <c r="Z239" s="10">
        <f>M232/M239-1</f>
        <v>-7.6190297975900712E-2</v>
      </c>
      <c r="AA239" s="10">
        <f>N232/N239-1</f>
        <v>-5.940603269134237E-2</v>
      </c>
      <c r="AB239" s="10">
        <f>O232/O239-1</f>
        <v>-1.3617575977953322E-7</v>
      </c>
      <c r="AC239" s="14" t="str">
        <f t="shared" si="66"/>
        <v>Sunday</v>
      </c>
      <c r="AD239" s="14" t="str">
        <f t="shared" si="67"/>
        <v>August</v>
      </c>
      <c r="AE239" s="12" t="str">
        <f>IF(I239&gt;0.2,"High",IF(I239&lt;-0.2,"Low","Moderate"))</f>
        <v>Moderate</v>
      </c>
    </row>
    <row r="240" spans="2:31" x14ac:dyDescent="0.25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7">
        <f t="shared" si="61"/>
        <v>5.6333849825158724E-2</v>
      </c>
      <c r="I240" s="10">
        <f t="shared" si="74"/>
        <v>2.1671906949441988E-2</v>
      </c>
      <c r="J240" s="10">
        <f t="shared" si="76"/>
        <v>6.1855650527727013E-2</v>
      </c>
      <c r="K240" s="10">
        <f t="shared" si="75"/>
        <v>-3.7842943679128327E-2</v>
      </c>
      <c r="L240" s="7">
        <f t="shared" si="62"/>
        <v>0.24249997541224722</v>
      </c>
      <c r="M240" s="7">
        <f t="shared" si="63"/>
        <v>0.399999963129889</v>
      </c>
      <c r="N240" s="7">
        <f t="shared" si="64"/>
        <v>0.72269986943370734</v>
      </c>
      <c r="O240" s="7">
        <f t="shared" si="65"/>
        <v>0.80359977271843164</v>
      </c>
      <c r="P240" s="7">
        <f t="shared" si="68"/>
        <v>3.2499978337483609E-2</v>
      </c>
      <c r="Q240" s="7">
        <f t="shared" si="69"/>
        <v>4.3000038457405632E-2</v>
      </c>
      <c r="R240" s="7">
        <f t="shared" si="70"/>
        <v>3.5899918657383956E-2</v>
      </c>
      <c r="S240" s="7">
        <f t="shared" si="71"/>
        <v>2.3599755237686648E-2</v>
      </c>
      <c r="T240" s="7">
        <f t="shared" si="72"/>
        <v>1.6172131957142108E-2</v>
      </c>
      <c r="U240" s="7" t="str">
        <f t="shared" si="73"/>
        <v>Raise</v>
      </c>
      <c r="V240" s="7" t="str">
        <f t="shared" si="77"/>
        <v>Raise</v>
      </c>
      <c r="W240" s="7" t="str">
        <f t="shared" si="78"/>
        <v>Drop</v>
      </c>
      <c r="X240" s="7" t="str">
        <f t="shared" si="79"/>
        <v>Drop</v>
      </c>
      <c r="Y240" s="10">
        <f>L233/L240-1</f>
        <v>-2.0618506337218623E-2</v>
      </c>
      <c r="Z240" s="10">
        <f>M233/M240-1</f>
        <v>1.9999666286683704E-2</v>
      </c>
      <c r="AA240" s="10">
        <f>N233/N240-1</f>
        <v>4.0404108861495924E-2</v>
      </c>
      <c r="AB240" s="10">
        <f>O233/O240-1</f>
        <v>1.1289170287476225E-7</v>
      </c>
      <c r="AC240" s="14" t="str">
        <f t="shared" si="66"/>
        <v>Monday</v>
      </c>
      <c r="AD240" s="14" t="str">
        <f t="shared" si="67"/>
        <v>August</v>
      </c>
      <c r="AE240" s="12" t="str">
        <f>IF(I240&gt;0.2,"High",IF(I240&lt;-0.2,"Low","Moderate"))</f>
        <v>Moderate</v>
      </c>
    </row>
    <row r="241" spans="2:31" x14ac:dyDescent="0.25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7">
        <f t="shared" si="61"/>
        <v>5.5173031380551046E-2</v>
      </c>
      <c r="I241" s="10">
        <f t="shared" si="74"/>
        <v>-0.17374224227100332</v>
      </c>
      <c r="J241" s="10">
        <f t="shared" si="76"/>
        <v>-4.9504951397826846E-2</v>
      </c>
      <c r="K241" s="10">
        <f t="shared" si="75"/>
        <v>-0.13070798323030053</v>
      </c>
      <c r="L241" s="7">
        <f t="shared" si="62"/>
        <v>0.23999999808141018</v>
      </c>
      <c r="M241" s="7">
        <f t="shared" si="63"/>
        <v>0.39199988008813524</v>
      </c>
      <c r="N241" s="7">
        <f t="shared" si="64"/>
        <v>0.73730014683089973</v>
      </c>
      <c r="O241" s="7">
        <f t="shared" si="65"/>
        <v>0.79539957266434791</v>
      </c>
      <c r="P241" s="7">
        <f t="shared" si="68"/>
        <v>-2.4999773308370388E-3</v>
      </c>
      <c r="Q241" s="7">
        <f t="shared" si="69"/>
        <v>-8.0000830417537583E-3</v>
      </c>
      <c r="R241" s="7">
        <f t="shared" si="70"/>
        <v>1.4600277397192385E-2</v>
      </c>
      <c r="S241" s="7">
        <f t="shared" si="71"/>
        <v>-8.2002000540837283E-3</v>
      </c>
      <c r="T241" s="7">
        <f t="shared" si="72"/>
        <v>-1.160818444607678E-3</v>
      </c>
      <c r="U241" s="7" t="str">
        <f t="shared" si="73"/>
        <v>Drop</v>
      </c>
      <c r="V241" s="7" t="str">
        <f t="shared" si="77"/>
        <v>Drop</v>
      </c>
      <c r="W241" s="7" t="str">
        <f t="shared" si="78"/>
        <v>Drop</v>
      </c>
      <c r="X241" s="7" t="str">
        <f t="shared" si="79"/>
        <v>Drop</v>
      </c>
      <c r="Y241" s="10">
        <f>L234/L241-1</f>
        <v>9.3749882895477921E-2</v>
      </c>
      <c r="Z241" s="10">
        <f>M234/M241-1</f>
        <v>2.040820957333267E-2</v>
      </c>
      <c r="AA241" s="10">
        <f>N234/N241-1</f>
        <v>9.9011506804242977E-3</v>
      </c>
      <c r="AB241" s="10">
        <f>O234/O241-1</f>
        <v>2.0618598599197568E-2</v>
      </c>
      <c r="AC241" s="14" t="str">
        <f t="shared" si="66"/>
        <v>Tuesday</v>
      </c>
      <c r="AD241" s="14" t="str">
        <f t="shared" si="67"/>
        <v>August</v>
      </c>
      <c r="AE241" s="12" t="str">
        <f>IF(I241&gt;0.2,"High",IF(I241&lt;-0.2,"Low","Moderate"))</f>
        <v>Moderate</v>
      </c>
    </row>
    <row r="242" spans="2:31" x14ac:dyDescent="0.25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7">
        <f t="shared" si="61"/>
        <v>6.4788126365057666E-2</v>
      </c>
      <c r="I242" s="10">
        <f t="shared" si="74"/>
        <v>5.1750628343393723E-2</v>
      </c>
      <c r="J242" s="10">
        <f t="shared" si="76"/>
        <v>-1.9417484842768062E-2</v>
      </c>
      <c r="K242" s="10">
        <f t="shared" si="75"/>
        <v>7.2577383428818587E-2</v>
      </c>
      <c r="L242" s="7">
        <f t="shared" si="62"/>
        <v>0.25500000843419685</v>
      </c>
      <c r="M242" s="7">
        <f t="shared" si="63"/>
        <v>0.41199999785457642</v>
      </c>
      <c r="N242" s="7">
        <f t="shared" si="64"/>
        <v>0.73729973442571728</v>
      </c>
      <c r="O242" s="7">
        <f t="shared" si="65"/>
        <v>0.83639982743429764</v>
      </c>
      <c r="P242" s="7">
        <f t="shared" si="68"/>
        <v>1.5000010352786669E-2</v>
      </c>
      <c r="Q242" s="7">
        <f t="shared" si="69"/>
        <v>2.0000117766441172E-2</v>
      </c>
      <c r="R242" s="7">
        <f t="shared" si="70"/>
        <v>-4.1240518244833879E-7</v>
      </c>
      <c r="S242" s="7">
        <f t="shared" si="71"/>
        <v>4.1000254769949729E-2</v>
      </c>
      <c r="T242" s="7">
        <f t="shared" si="72"/>
        <v>9.6150949845066197E-3</v>
      </c>
      <c r="U242" s="7" t="str">
        <f t="shared" si="73"/>
        <v>Drop</v>
      </c>
      <c r="V242" s="7" t="str">
        <f t="shared" si="77"/>
        <v>Drop</v>
      </c>
      <c r="W242" s="7" t="str">
        <f t="shared" si="78"/>
        <v>Drop</v>
      </c>
      <c r="X242" s="7" t="str">
        <f t="shared" si="79"/>
        <v>Raise</v>
      </c>
      <c r="Y242" s="10">
        <f>L235/L242-1</f>
        <v>-1.9607875564000676E-2</v>
      </c>
      <c r="Z242" s="10">
        <f>M235/M242-1</f>
        <v>-1.9417843887022834E-2</v>
      </c>
      <c r="AA242" s="10">
        <f>N235/N242-1</f>
        <v>-3.9603468822463461E-2</v>
      </c>
      <c r="AB242" s="10">
        <f>O235/O242-1</f>
        <v>9.8037571308384752E-3</v>
      </c>
      <c r="AC242" s="14" t="str">
        <f t="shared" si="66"/>
        <v>Wednesday</v>
      </c>
      <c r="AD242" s="14" t="str">
        <f t="shared" si="67"/>
        <v>August</v>
      </c>
      <c r="AE242" s="12" t="str">
        <f>IF(I242&gt;0.2,"High",IF(I242&lt;-0.2,"Low","Moderate"))</f>
        <v>Moderate</v>
      </c>
    </row>
    <row r="243" spans="2:31" x14ac:dyDescent="0.25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7">
        <f t="shared" si="61"/>
        <v>6.1571274303383924E-2</v>
      </c>
      <c r="I243" s="10">
        <f t="shared" si="74"/>
        <v>-5.8900373158981778E-2</v>
      </c>
      <c r="J243" s="10">
        <f t="shared" si="76"/>
        <v>-2.970296172064546E-2</v>
      </c>
      <c r="K243" s="10">
        <f t="shared" si="75"/>
        <v>-3.0091209481699188E-2</v>
      </c>
      <c r="L243" s="7">
        <f t="shared" si="62"/>
        <v>0.24499998660902628</v>
      </c>
      <c r="M243" s="7">
        <f t="shared" si="63"/>
        <v>0.39199989720641165</v>
      </c>
      <c r="N243" s="7">
        <f t="shared" si="64"/>
        <v>0.76650009931419394</v>
      </c>
      <c r="O243" s="7">
        <f t="shared" si="65"/>
        <v>0.83639978554195338</v>
      </c>
      <c r="P243" s="7">
        <f t="shared" si="68"/>
        <v>-1.0000021825170569E-2</v>
      </c>
      <c r="Q243" s="7">
        <f t="shared" si="69"/>
        <v>-2.0000100648164765E-2</v>
      </c>
      <c r="R243" s="7">
        <f t="shared" si="70"/>
        <v>2.920036488847666E-2</v>
      </c>
      <c r="S243" s="7">
        <f t="shared" si="71"/>
        <v>-4.1892344260219261E-8</v>
      </c>
      <c r="T243" s="7">
        <f t="shared" si="72"/>
        <v>-3.2168520616737417E-3</v>
      </c>
      <c r="U243" s="7" t="str">
        <f t="shared" si="73"/>
        <v>Drop</v>
      </c>
      <c r="V243" s="7" t="str">
        <f t="shared" si="77"/>
        <v>Drop</v>
      </c>
      <c r="W243" s="7" t="str">
        <f t="shared" si="78"/>
        <v>Drop</v>
      </c>
      <c r="X243" s="7" t="str">
        <f t="shared" si="79"/>
        <v>Drop</v>
      </c>
      <c r="Y243" s="10">
        <f>L236/L243-1</f>
        <v>2.0408172517125456E-2</v>
      </c>
      <c r="Z243" s="10">
        <f>M236/M243-1</f>
        <v>2.0408337804159293E-2</v>
      </c>
      <c r="AA243" s="10">
        <f>N236/N243-1</f>
        <v>-3.8095613905315129E-2</v>
      </c>
      <c r="AB243" s="10">
        <f>O236/O243-1</f>
        <v>2.9412109235848138E-2</v>
      </c>
      <c r="AC243" s="14" t="str">
        <f t="shared" si="66"/>
        <v>Thursday</v>
      </c>
      <c r="AD243" s="14" t="str">
        <f t="shared" si="67"/>
        <v>August</v>
      </c>
      <c r="AE243" s="12" t="str">
        <f>IF(I243&gt;0.2,"High",IF(I243&lt;-0.2,"Low","Moderate"))</f>
        <v>Moderate</v>
      </c>
    </row>
    <row r="244" spans="2:31" x14ac:dyDescent="0.25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7">
        <f t="shared" si="61"/>
        <v>5.5195800335298077E-2</v>
      </c>
      <c r="I244" s="10">
        <f t="shared" si="74"/>
        <v>-6.6002030475649676E-2</v>
      </c>
      <c r="J244" s="10">
        <f t="shared" si="76"/>
        <v>5.2083334332598819E-2</v>
      </c>
      <c r="K244" s="10">
        <f t="shared" si="75"/>
        <v>-0.11223955456262158</v>
      </c>
      <c r="L244" s="7">
        <f t="shared" si="62"/>
        <v>0.24249998164992312</v>
      </c>
      <c r="M244" s="7">
        <f t="shared" si="63"/>
        <v>0.39999988719936513</v>
      </c>
      <c r="N244" s="7">
        <f t="shared" si="64"/>
        <v>0.71540015801493384</v>
      </c>
      <c r="O244" s="7">
        <f t="shared" si="65"/>
        <v>0.79539970265136961</v>
      </c>
      <c r="P244" s="7">
        <f t="shared" si="68"/>
        <v>-2.5000049591031581E-3</v>
      </c>
      <c r="Q244" s="7">
        <f t="shared" si="69"/>
        <v>7.9999899929534823E-3</v>
      </c>
      <c r="R244" s="7">
        <f t="shared" si="70"/>
        <v>-5.1099941299260099E-2</v>
      </c>
      <c r="S244" s="7">
        <f t="shared" si="71"/>
        <v>-4.1000082890583767E-2</v>
      </c>
      <c r="T244" s="7">
        <f t="shared" si="72"/>
        <v>-6.3754739680858472E-3</v>
      </c>
      <c r="U244" s="7" t="str">
        <f t="shared" si="73"/>
        <v>Drop</v>
      </c>
      <c r="V244" s="7" t="str">
        <f t="shared" si="77"/>
        <v>Drop</v>
      </c>
      <c r="W244" s="7" t="str">
        <f t="shared" si="78"/>
        <v>Drop</v>
      </c>
      <c r="X244" s="7" t="str">
        <f t="shared" si="79"/>
        <v>Drop</v>
      </c>
      <c r="Y244" s="10">
        <f>L237/L244-1</f>
        <v>7.2165037496497497E-2</v>
      </c>
      <c r="Z244" s="10">
        <f>M237/M244-1</f>
        <v>-1.0000001227708499E-2</v>
      </c>
      <c r="AA244" s="10">
        <f>N237/N244-1</f>
        <v>-1.0204603447057758E-2</v>
      </c>
      <c r="AB244" s="10">
        <f>O237/O244-1</f>
        <v>7.2165785991619824E-2</v>
      </c>
      <c r="AC244" s="14" t="str">
        <f t="shared" si="66"/>
        <v>Friday</v>
      </c>
      <c r="AD244" s="14" t="str">
        <f t="shared" si="67"/>
        <v>August</v>
      </c>
      <c r="AE244" s="12" t="str">
        <f>IF(I244&gt;0.2,"High",IF(I244&lt;-0.2,"Low","Moderate"))</f>
        <v>Moderate</v>
      </c>
    </row>
    <row r="245" spans="2:31" x14ac:dyDescent="0.25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7">
        <f t="shared" si="61"/>
        <v>3.6690948525858115E-2</v>
      </c>
      <c r="I245" s="10">
        <f t="shared" si="74"/>
        <v>2.158414759290106E-2</v>
      </c>
      <c r="J245" s="10">
        <f t="shared" si="76"/>
        <v>5.2083344935833553E-2</v>
      </c>
      <c r="K245" s="10">
        <f t="shared" si="75"/>
        <v>-2.8989335768633939E-2</v>
      </c>
      <c r="L245" s="7">
        <f t="shared" si="62"/>
        <v>0.20369998681919232</v>
      </c>
      <c r="M245" s="7">
        <f t="shared" si="63"/>
        <v>0.35359995287739177</v>
      </c>
      <c r="N245" s="7">
        <f t="shared" si="64"/>
        <v>0.66640005438400618</v>
      </c>
      <c r="O245" s="7">
        <f t="shared" si="65"/>
        <v>0.76440006616917255</v>
      </c>
      <c r="P245" s="7">
        <f t="shared" si="68"/>
        <v>-3.8799994830730794E-2</v>
      </c>
      <c r="Q245" s="7">
        <f t="shared" si="69"/>
        <v>-4.6399934321973368E-2</v>
      </c>
      <c r="R245" s="7">
        <f t="shared" si="70"/>
        <v>-4.9000103630927661E-2</v>
      </c>
      <c r="S245" s="7">
        <f t="shared" si="71"/>
        <v>-3.0999636482197057E-2</v>
      </c>
      <c r="T245" s="7">
        <f t="shared" si="72"/>
        <v>-1.8504851809439962E-2</v>
      </c>
      <c r="U245" s="7" t="str">
        <f t="shared" si="73"/>
        <v>Raise</v>
      </c>
      <c r="V245" s="7" t="str">
        <f t="shared" si="77"/>
        <v>Drop</v>
      </c>
      <c r="W245" s="7" t="str">
        <f t="shared" si="78"/>
        <v>Drop</v>
      </c>
      <c r="X245" s="7" t="str">
        <f t="shared" si="79"/>
        <v>Drop</v>
      </c>
      <c r="Y245" s="10">
        <f>L238/L245-1</f>
        <v>6.1855646767180916E-2</v>
      </c>
      <c r="Z245" s="10">
        <f>M238/M245-1</f>
        <v>-9.6153597916889266E-3</v>
      </c>
      <c r="AA245" s="10">
        <f>N238/N245-1</f>
        <v>-3.0612472031602778E-2</v>
      </c>
      <c r="AB245" s="10">
        <f>O238/O245-1</f>
        <v>1.0204259459111187E-2</v>
      </c>
      <c r="AC245" s="14" t="str">
        <f t="shared" si="66"/>
        <v>Saturday</v>
      </c>
      <c r="AD245" s="14" t="str">
        <f t="shared" si="67"/>
        <v>August</v>
      </c>
      <c r="AE245" s="12" t="str">
        <f>IF(I245&gt;0.2,"High",IF(I245&lt;-0.2,"Low","Moderate"))</f>
        <v>Moderate</v>
      </c>
    </row>
    <row r="246" spans="2:31" x14ac:dyDescent="0.25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7">
        <f t="shared" si="61"/>
        <v>3.8944255074707827E-2</v>
      </c>
      <c r="I246" s="10">
        <f t="shared" si="74"/>
        <v>-6.9493243300028373E-2</v>
      </c>
      <c r="J246" s="10">
        <f t="shared" si="76"/>
        <v>-4.0404039949458181E-2</v>
      </c>
      <c r="K246" s="10">
        <f t="shared" si="75"/>
        <v>-3.0314011898338933E-2</v>
      </c>
      <c r="L246" s="7">
        <f t="shared" si="62"/>
        <v>0.21629999092748003</v>
      </c>
      <c r="M246" s="7">
        <f t="shared" si="63"/>
        <v>0.3535999444936509</v>
      </c>
      <c r="N246" s="7">
        <f t="shared" si="64"/>
        <v>0.68000003679101417</v>
      </c>
      <c r="O246" s="7">
        <f t="shared" si="65"/>
        <v>0.74879989611949505</v>
      </c>
      <c r="P246" s="7">
        <f t="shared" si="68"/>
        <v>1.260000410828771E-2</v>
      </c>
      <c r="Q246" s="7">
        <f t="shared" si="69"/>
        <v>-8.3837408682008174E-9</v>
      </c>
      <c r="R246" s="7">
        <f t="shared" si="70"/>
        <v>1.3599982407007993E-2</v>
      </c>
      <c r="S246" s="7">
        <f t="shared" si="71"/>
        <v>-1.5600170049677509E-2</v>
      </c>
      <c r="T246" s="7">
        <f t="shared" si="72"/>
        <v>2.2533065488497123E-3</v>
      </c>
      <c r="U246" s="7" t="str">
        <f t="shared" si="73"/>
        <v>Drop</v>
      </c>
      <c r="V246" s="7" t="str">
        <f t="shared" si="77"/>
        <v>Drop</v>
      </c>
      <c r="W246" s="7" t="str">
        <f t="shared" si="78"/>
        <v>Drop</v>
      </c>
      <c r="X246" s="7" t="str">
        <f t="shared" si="79"/>
        <v>Drop</v>
      </c>
      <c r="Y246" s="10">
        <f>L239/L246-1</f>
        <v>-2.9126186393732434E-2</v>
      </c>
      <c r="Z246" s="10">
        <f>M239/M246-1</f>
        <v>9.6153300694126198E-3</v>
      </c>
      <c r="AA246" s="10">
        <f>N239/N246-1</f>
        <v>9.9998729667702957E-3</v>
      </c>
      <c r="AB246" s="10">
        <f>O239/O246-1</f>
        <v>4.1666834521396634E-2</v>
      </c>
      <c r="AC246" s="14" t="str">
        <f t="shared" si="66"/>
        <v>Sunday</v>
      </c>
      <c r="AD246" s="14" t="str">
        <f t="shared" si="67"/>
        <v>September</v>
      </c>
      <c r="AE246" s="12" t="str">
        <f>IF(I246&gt;0.2,"High",IF(I246&lt;-0.2,"Low","Moderate"))</f>
        <v>Moderate</v>
      </c>
    </row>
    <row r="247" spans="2:31" x14ac:dyDescent="0.25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7">
        <f t="shared" si="61"/>
        <v>5.8562157507055915E-2</v>
      </c>
      <c r="I247" s="10">
        <f t="shared" si="74"/>
        <v>5.9740946129111183E-2</v>
      </c>
      <c r="J247" s="10">
        <f t="shared" si="76"/>
        <v>1.9417484842767951E-2</v>
      </c>
      <c r="K247" s="10">
        <f t="shared" si="75"/>
        <v>3.9555395003414651E-2</v>
      </c>
      <c r="L247" s="7">
        <f t="shared" si="62"/>
        <v>0.24249996941219715</v>
      </c>
      <c r="M247" s="7">
        <f t="shared" si="63"/>
        <v>0.41199997757594925</v>
      </c>
      <c r="N247" s="7">
        <f t="shared" si="64"/>
        <v>0.7445998451455228</v>
      </c>
      <c r="O247" s="7">
        <f t="shared" si="65"/>
        <v>0.78720029144104153</v>
      </c>
      <c r="P247" s="7">
        <f t="shared" si="68"/>
        <v>2.6199978484717112E-2</v>
      </c>
      <c r="Q247" s="7">
        <f t="shared" si="69"/>
        <v>5.8400033082298353E-2</v>
      </c>
      <c r="R247" s="7">
        <f t="shared" si="70"/>
        <v>6.4599808354508625E-2</v>
      </c>
      <c r="S247" s="7">
        <f t="shared" si="71"/>
        <v>3.8400395321546488E-2</v>
      </c>
      <c r="T247" s="7">
        <f t="shared" si="72"/>
        <v>1.9617902432348087E-2</v>
      </c>
      <c r="U247" s="7" t="str">
        <f t="shared" si="73"/>
        <v>Raise</v>
      </c>
      <c r="V247" s="7" t="str">
        <f t="shared" si="77"/>
        <v>Raise</v>
      </c>
      <c r="W247" s="7" t="str">
        <f t="shared" si="78"/>
        <v>Raise</v>
      </c>
      <c r="X247" s="7" t="str">
        <f t="shared" si="79"/>
        <v>Drop</v>
      </c>
      <c r="Y247" s="10">
        <f>L240/L247-1</f>
        <v>2.4742477622297088E-8</v>
      </c>
      <c r="Z247" s="10">
        <f>M240/M247-1</f>
        <v>-2.9126250240749441E-2</v>
      </c>
      <c r="AA247" s="10">
        <f>N240/N247-1</f>
        <v>-2.9411738203538595E-2</v>
      </c>
      <c r="AB247" s="10">
        <f>O240/O247-1</f>
        <v>2.0832666674156508E-2</v>
      </c>
      <c r="AC247" s="14" t="str">
        <f t="shared" si="66"/>
        <v>Monday</v>
      </c>
      <c r="AD247" s="14" t="str">
        <f t="shared" si="67"/>
        <v>September</v>
      </c>
      <c r="AE247" s="12" t="str">
        <f>IF(I247&gt;0.2,"High",IF(I247&lt;-0.2,"Low","Moderate"))</f>
        <v>Moderate</v>
      </c>
    </row>
    <row r="248" spans="2:31" x14ac:dyDescent="0.25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7">
        <f t="shared" si="61"/>
        <v>5.1835660922143305E-2</v>
      </c>
      <c r="I248" s="10">
        <f t="shared" si="74"/>
        <v>1.7803444891387521E-2</v>
      </c>
      <c r="J248" s="10">
        <f t="shared" si="76"/>
        <v>8.3333373303954517E-2</v>
      </c>
      <c r="K248" s="10">
        <f t="shared" si="75"/>
        <v>-6.048916245671776E-2</v>
      </c>
      <c r="L248" s="7">
        <f t="shared" si="62"/>
        <v>0.25249997409903835</v>
      </c>
      <c r="M248" s="7">
        <f t="shared" si="63"/>
        <v>0.37999987024311704</v>
      </c>
      <c r="N248" s="7">
        <f t="shared" si="64"/>
        <v>0.6935000177654399</v>
      </c>
      <c r="O248" s="7">
        <f t="shared" si="65"/>
        <v>0.77899985627824531</v>
      </c>
      <c r="P248" s="7">
        <f t="shared" si="68"/>
        <v>1.0000004686841202E-2</v>
      </c>
      <c r="Q248" s="7">
        <f t="shared" si="69"/>
        <v>-3.2000107332832206E-2</v>
      </c>
      <c r="R248" s="7">
        <f t="shared" si="70"/>
        <v>-5.1099827380082896E-2</v>
      </c>
      <c r="S248" s="7">
        <f t="shared" si="71"/>
        <v>-8.2004351627962269E-3</v>
      </c>
      <c r="T248" s="7">
        <f t="shared" si="72"/>
        <v>-6.7264965849126099E-3</v>
      </c>
      <c r="U248" s="7" t="str">
        <f t="shared" si="73"/>
        <v>Drop</v>
      </c>
      <c r="V248" s="7" t="str">
        <f t="shared" si="77"/>
        <v>Drop</v>
      </c>
      <c r="W248" s="7" t="str">
        <f t="shared" si="78"/>
        <v>Drop</v>
      </c>
      <c r="X248" s="7" t="str">
        <f t="shared" si="79"/>
        <v>Drop</v>
      </c>
      <c r="Y248" s="10">
        <f>L241/L248-1</f>
        <v>-4.9504860593471922E-2</v>
      </c>
      <c r="Z248" s="10">
        <f>M241/M248-1</f>
        <v>3.1578984059496662E-2</v>
      </c>
      <c r="AA248" s="10">
        <f>N241/N248-1</f>
        <v>6.3158079226285135E-2</v>
      </c>
      <c r="AB248" s="10">
        <f>O241/O248-1</f>
        <v>2.1052271388667609E-2</v>
      </c>
      <c r="AC248" s="14" t="str">
        <f t="shared" si="66"/>
        <v>Tuesday</v>
      </c>
      <c r="AD248" s="14" t="str">
        <f t="shared" si="67"/>
        <v>September</v>
      </c>
      <c r="AE248" s="12" t="str">
        <f>IF(I248&gt;0.2,"High",IF(I248&lt;-0.2,"Low","Moderate"))</f>
        <v>Moderate</v>
      </c>
    </row>
    <row r="249" spans="2:31" x14ac:dyDescent="0.25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7">
        <f t="shared" si="61"/>
        <v>5.8584344486039969E-2</v>
      </c>
      <c r="I249" s="10">
        <f t="shared" si="74"/>
        <v>-7.7849068606202554E-2</v>
      </c>
      <c r="J249" s="10">
        <f t="shared" si="76"/>
        <v>1.9801989677181275E-2</v>
      </c>
      <c r="K249" s="10">
        <f t="shared" si="75"/>
        <v>-9.575492033928612E-2</v>
      </c>
      <c r="L249" s="7">
        <f t="shared" si="62"/>
        <v>0.25</v>
      </c>
      <c r="M249" s="7">
        <f t="shared" si="63"/>
        <v>0.40399984621478252</v>
      </c>
      <c r="N249" s="7">
        <f t="shared" si="64"/>
        <v>0.69350015536101739</v>
      </c>
      <c r="O249" s="7">
        <f t="shared" si="65"/>
        <v>0.83639957543849119</v>
      </c>
      <c r="P249" s="7">
        <f t="shared" si="68"/>
        <v>-2.499974099038349E-3</v>
      </c>
      <c r="Q249" s="7">
        <f t="shared" si="69"/>
        <v>2.3999975971665477E-2</v>
      </c>
      <c r="R249" s="7">
        <f t="shared" si="70"/>
        <v>1.375955774873816E-7</v>
      </c>
      <c r="S249" s="7">
        <f t="shared" si="71"/>
        <v>5.7399719160245888E-2</v>
      </c>
      <c r="T249" s="7">
        <f t="shared" si="72"/>
        <v>6.7486835638966639E-3</v>
      </c>
      <c r="U249" s="7" t="str">
        <f t="shared" si="73"/>
        <v>Drop</v>
      </c>
      <c r="V249" s="7" t="str">
        <f t="shared" si="77"/>
        <v>Drop</v>
      </c>
      <c r="W249" s="7" t="str">
        <f t="shared" si="78"/>
        <v>Drop</v>
      </c>
      <c r="X249" s="7" t="str">
        <f t="shared" si="79"/>
        <v>Raise</v>
      </c>
      <c r="Y249" s="10">
        <f>L242/L249-1</f>
        <v>2.0000033736787381E-2</v>
      </c>
      <c r="Z249" s="10">
        <f>M242/M249-1</f>
        <v>1.9802363081942165E-2</v>
      </c>
      <c r="AA249" s="10">
        <f>N242/N249-1</f>
        <v>6.3157273615748633E-2</v>
      </c>
      <c r="AB249" s="10">
        <f>O242/O249-1</f>
        <v>3.012863873941285E-7</v>
      </c>
      <c r="AC249" s="14" t="str">
        <f t="shared" si="66"/>
        <v>Wednesday</v>
      </c>
      <c r="AD249" s="14" t="str">
        <f t="shared" si="67"/>
        <v>September</v>
      </c>
      <c r="AE249" s="12" t="str">
        <f>IF(I249&gt;0.2,"High",IF(I249&lt;-0.2,"Low","Moderate"))</f>
        <v>Moderate</v>
      </c>
    </row>
    <row r="250" spans="2:31" x14ac:dyDescent="0.25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7">
        <f t="shared" si="61"/>
        <v>6.22534319289757E-2</v>
      </c>
      <c r="I250" s="10">
        <f t="shared" si="74"/>
        <v>-1.9872239532180869E-2</v>
      </c>
      <c r="J250" s="10">
        <f t="shared" si="76"/>
        <v>-3.061223578845329E-2</v>
      </c>
      <c r="K250" s="10">
        <f t="shared" si="75"/>
        <v>1.1079153928673646E-2</v>
      </c>
      <c r="L250" s="7">
        <f t="shared" si="62"/>
        <v>0.25499997019117343</v>
      </c>
      <c r="M250" s="7">
        <f t="shared" si="63"/>
        <v>0.40799996198459426</v>
      </c>
      <c r="N250" s="7">
        <f t="shared" si="64"/>
        <v>0.74459980861850328</v>
      </c>
      <c r="O250" s="7">
        <f t="shared" si="65"/>
        <v>0.80360036589287742</v>
      </c>
      <c r="P250" s="7">
        <f t="shared" si="68"/>
        <v>4.9999701911734307E-3</v>
      </c>
      <c r="Q250" s="7">
        <f t="shared" si="69"/>
        <v>4.0001157698117407E-3</v>
      </c>
      <c r="R250" s="7">
        <f t="shared" si="70"/>
        <v>5.1099653257485889E-2</v>
      </c>
      <c r="S250" s="7">
        <f t="shared" si="71"/>
        <v>-3.2799209545613772E-2</v>
      </c>
      <c r="T250" s="7">
        <f t="shared" si="72"/>
        <v>3.6690874429357312E-3</v>
      </c>
      <c r="U250" s="7" t="str">
        <f t="shared" si="73"/>
        <v>Drop</v>
      </c>
      <c r="V250" s="7" t="str">
        <f t="shared" si="77"/>
        <v>Drop</v>
      </c>
      <c r="W250" s="7" t="str">
        <f t="shared" si="78"/>
        <v>Raise</v>
      </c>
      <c r="X250" s="7" t="str">
        <f t="shared" si="79"/>
        <v>Drop</v>
      </c>
      <c r="Y250" s="10">
        <f>L243/L250-1</f>
        <v>-3.9215626474976339E-2</v>
      </c>
      <c r="Z250" s="10">
        <f>M243/M250-1</f>
        <v>-3.9215848698502476E-2</v>
      </c>
      <c r="AA250" s="10">
        <f>N243/N250-1</f>
        <v>2.9412162670741759E-2</v>
      </c>
      <c r="AB250" s="10">
        <f>O243/O250-1</f>
        <v>4.081558575776989E-2</v>
      </c>
      <c r="AC250" s="14" t="str">
        <f t="shared" si="66"/>
        <v>Thursday</v>
      </c>
      <c r="AD250" s="14" t="str">
        <f t="shared" si="67"/>
        <v>September</v>
      </c>
      <c r="AE250" s="12" t="str">
        <f>IF(I250&gt;0.2,"High",IF(I250&lt;-0.2,"Low","Moderate"))</f>
        <v>Moderate</v>
      </c>
    </row>
    <row r="251" spans="2:31" x14ac:dyDescent="0.25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7">
        <f t="shared" si="61"/>
        <v>5.9183603577901416E-2</v>
      </c>
      <c r="I251" s="10">
        <f t="shared" si="74"/>
        <v>1.9166708653638898E-2</v>
      </c>
      <c r="J251" s="10">
        <f t="shared" si="76"/>
        <v>-4.9504951397826846E-2</v>
      </c>
      <c r="K251" s="10">
        <f t="shared" si="75"/>
        <v>7.2248309081100803E-2</v>
      </c>
      <c r="L251" s="7">
        <f t="shared" si="62"/>
        <v>0.25249999448405425</v>
      </c>
      <c r="M251" s="7">
        <f t="shared" si="63"/>
        <v>0.3959999870827613</v>
      </c>
      <c r="N251" s="7">
        <f t="shared" si="64"/>
        <v>0.70080003607309793</v>
      </c>
      <c r="O251" s="7">
        <f t="shared" si="65"/>
        <v>0.84459935369802874</v>
      </c>
      <c r="P251" s="7">
        <f t="shared" si="68"/>
        <v>-2.4999757071191842E-3</v>
      </c>
      <c r="Q251" s="7">
        <f t="shared" si="69"/>
        <v>-1.1999974901832966E-2</v>
      </c>
      <c r="R251" s="7">
        <f t="shared" si="70"/>
        <v>-4.3799772545405347E-2</v>
      </c>
      <c r="S251" s="7">
        <f t="shared" si="71"/>
        <v>4.0998987805151321E-2</v>
      </c>
      <c r="T251" s="7">
        <f t="shared" si="72"/>
        <v>-3.0698283510742844E-3</v>
      </c>
      <c r="U251" s="7" t="str">
        <f t="shared" si="73"/>
        <v>Drop</v>
      </c>
      <c r="V251" s="7" t="str">
        <f t="shared" si="77"/>
        <v>Drop</v>
      </c>
      <c r="W251" s="7" t="str">
        <f t="shared" si="78"/>
        <v>Drop</v>
      </c>
      <c r="X251" s="7" t="str">
        <f t="shared" si="79"/>
        <v>Raise</v>
      </c>
      <c r="Y251" s="10">
        <f>L244/L251-1</f>
        <v>-3.9604012089444418E-2</v>
      </c>
      <c r="Z251" s="10">
        <f>M244/M251-1</f>
        <v>1.0100758199691251E-2</v>
      </c>
      <c r="AA251" s="10">
        <f>N244/N251-1</f>
        <v>2.0833506264707147E-2</v>
      </c>
      <c r="AB251" s="10">
        <f>O244/O251-1</f>
        <v>-5.825205860179905E-2</v>
      </c>
      <c r="AC251" s="14" t="str">
        <f t="shared" si="66"/>
        <v>Friday</v>
      </c>
      <c r="AD251" s="14" t="str">
        <f t="shared" si="67"/>
        <v>September</v>
      </c>
      <c r="AE251" s="12" t="str">
        <f>IF(I251&gt;0.2,"High",IF(I251&lt;-0.2,"Low","Moderate"))</f>
        <v>Moderate</v>
      </c>
    </row>
    <row r="252" spans="2:31" x14ac:dyDescent="0.25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7">
        <f t="shared" si="61"/>
        <v>3.2144566152886536E-2</v>
      </c>
      <c r="I252" s="10">
        <f t="shared" si="74"/>
        <v>-9.7887729498568721E-2</v>
      </c>
      <c r="J252" s="10">
        <f t="shared" si="76"/>
        <v>2.9702958941342894E-2</v>
      </c>
      <c r="K252" s="10">
        <f t="shared" si="75"/>
        <v>-0.12391018917833363</v>
      </c>
      <c r="L252" s="7">
        <f t="shared" si="62"/>
        <v>0.19949999293139989</v>
      </c>
      <c r="M252" s="7">
        <f t="shared" si="63"/>
        <v>0.3366000177157904</v>
      </c>
      <c r="N252" s="7">
        <f t="shared" si="64"/>
        <v>0.64600000000000002</v>
      </c>
      <c r="O252" s="7">
        <f t="shared" si="65"/>
        <v>0.74099969879666805</v>
      </c>
      <c r="P252" s="7">
        <f t="shared" si="68"/>
        <v>-5.3000001552654358E-2</v>
      </c>
      <c r="Q252" s="7">
        <f t="shared" si="69"/>
        <v>-5.9399969366970895E-2</v>
      </c>
      <c r="R252" s="7">
        <f t="shared" si="70"/>
        <v>-5.4800036073097913E-2</v>
      </c>
      <c r="S252" s="7">
        <f t="shared" si="71"/>
        <v>-0.10359965490136069</v>
      </c>
      <c r="T252" s="7">
        <f t="shared" si="72"/>
        <v>-2.7039037425014879E-2</v>
      </c>
      <c r="U252" s="7" t="str">
        <f t="shared" si="73"/>
        <v>Raise</v>
      </c>
      <c r="V252" s="7" t="str">
        <f t="shared" si="77"/>
        <v>Drop</v>
      </c>
      <c r="W252" s="7" t="str">
        <f t="shared" si="78"/>
        <v>Drop</v>
      </c>
      <c r="X252" s="7" t="str">
        <f t="shared" si="79"/>
        <v>Drop</v>
      </c>
      <c r="Y252" s="10">
        <f>L245/L252-1</f>
        <v>2.1052601687242323E-2</v>
      </c>
      <c r="Z252" s="10">
        <f>M245/M252-1</f>
        <v>5.0504855219453137E-2</v>
      </c>
      <c r="AA252" s="10">
        <f>N245/N252-1</f>
        <v>3.1579031554189063E-2</v>
      </c>
      <c r="AB252" s="10">
        <f>O245/O252-1</f>
        <v>3.1579455984267035E-2</v>
      </c>
      <c r="AC252" s="14" t="str">
        <f t="shared" si="66"/>
        <v>Saturday</v>
      </c>
      <c r="AD252" s="14" t="str">
        <f t="shared" si="67"/>
        <v>September</v>
      </c>
      <c r="AE252" s="12" t="str">
        <f>IF(I252&gt;0.2,"High",IF(I252&lt;-0.2,"Low","Moderate"))</f>
        <v>Moderate</v>
      </c>
    </row>
    <row r="253" spans="2:31" x14ac:dyDescent="0.25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7">
        <f t="shared" si="61"/>
        <v>3.9396591092621364E-2</v>
      </c>
      <c r="I253" s="10">
        <f t="shared" si="74"/>
        <v>2.2263527915664216E-2</v>
      </c>
      <c r="J253" s="10">
        <f t="shared" si="76"/>
        <v>1.0526303941424953E-2</v>
      </c>
      <c r="K253" s="10">
        <f t="shared" si="75"/>
        <v>1.1614961360688625E-2</v>
      </c>
      <c r="L253" s="7">
        <f t="shared" si="62"/>
        <v>0.21419999832923997</v>
      </c>
      <c r="M253" s="7">
        <f t="shared" si="63"/>
        <v>0.34339999191833315</v>
      </c>
      <c r="N253" s="7">
        <f t="shared" si="64"/>
        <v>0.67319989677731973</v>
      </c>
      <c r="O253" s="7">
        <f t="shared" si="65"/>
        <v>0.79560015745522372</v>
      </c>
      <c r="P253" s="7">
        <f t="shared" si="68"/>
        <v>1.4700005397840082E-2</v>
      </c>
      <c r="Q253" s="7">
        <f t="shared" si="69"/>
        <v>6.7999742025427468E-3</v>
      </c>
      <c r="R253" s="7">
        <f t="shared" si="70"/>
        <v>2.719989677731971E-2</v>
      </c>
      <c r="S253" s="7">
        <f t="shared" si="71"/>
        <v>5.4600458658555673E-2</v>
      </c>
      <c r="T253" s="7">
        <f t="shared" si="72"/>
        <v>7.2520249397348274E-3</v>
      </c>
      <c r="U253" s="7" t="str">
        <f t="shared" si="73"/>
        <v>Drop</v>
      </c>
      <c r="V253" s="7" t="str">
        <f t="shared" si="77"/>
        <v>Drop</v>
      </c>
      <c r="W253" s="7" t="str">
        <f t="shared" si="78"/>
        <v>Drop</v>
      </c>
      <c r="X253" s="7" t="str">
        <f t="shared" si="79"/>
        <v>Raise</v>
      </c>
      <c r="Y253" s="10">
        <f>L246/L253-1</f>
        <v>9.8038870897292352E-3</v>
      </c>
      <c r="Z253" s="10">
        <f>M246/M253-1</f>
        <v>2.9702832892737785E-2</v>
      </c>
      <c r="AA253" s="10">
        <f>N246/N253-1</f>
        <v>1.0101219632159042E-2</v>
      </c>
      <c r="AB253" s="10">
        <f>O246/O253-1</f>
        <v>-5.8823846246363498E-2</v>
      </c>
      <c r="AC253" s="14" t="str">
        <f t="shared" si="66"/>
        <v>Sunday</v>
      </c>
      <c r="AD253" s="14" t="str">
        <f t="shared" si="67"/>
        <v>September</v>
      </c>
      <c r="AE253" s="12" t="str">
        <f>IF(I253&gt;0.2,"High",IF(I253&lt;-0.2,"Low","Moderate"))</f>
        <v>Moderate</v>
      </c>
    </row>
    <row r="254" spans="2:31" x14ac:dyDescent="0.25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7">
        <f t="shared" si="61"/>
        <v>6.5373015295611708E-2</v>
      </c>
      <c r="I254" s="10">
        <f t="shared" si="74"/>
        <v>6.3144139792796983E-2</v>
      </c>
      <c r="J254" s="10">
        <f t="shared" si="76"/>
        <v>-4.7619047619047672E-2</v>
      </c>
      <c r="K254" s="10">
        <f t="shared" si="75"/>
        <v>0.11630134678243675</v>
      </c>
      <c r="L254" s="7">
        <f t="shared" si="62"/>
        <v>0.24749997006999935</v>
      </c>
      <c r="M254" s="7">
        <f t="shared" si="63"/>
        <v>0.41999995907007964</v>
      </c>
      <c r="N254" s="7">
        <f t="shared" si="64"/>
        <v>0.75189998569224503</v>
      </c>
      <c r="O254" s="7">
        <f t="shared" si="65"/>
        <v>0.83640003369806182</v>
      </c>
      <c r="P254" s="7">
        <f t="shared" si="68"/>
        <v>3.3299971740759382E-2</v>
      </c>
      <c r="Q254" s="7">
        <f t="shared" si="69"/>
        <v>7.6599967151746495E-2</v>
      </c>
      <c r="R254" s="7">
        <f t="shared" si="70"/>
        <v>7.8700088914925304E-2</v>
      </c>
      <c r="S254" s="7">
        <f t="shared" si="71"/>
        <v>4.0799876242838096E-2</v>
      </c>
      <c r="T254" s="7">
        <f t="shared" si="72"/>
        <v>2.5976424202990345E-2</v>
      </c>
      <c r="U254" s="7" t="str">
        <f t="shared" si="73"/>
        <v>Raise</v>
      </c>
      <c r="V254" s="7" t="str">
        <f t="shared" si="77"/>
        <v>Raise</v>
      </c>
      <c r="W254" s="7" t="str">
        <f t="shared" si="78"/>
        <v>Raise</v>
      </c>
      <c r="X254" s="7" t="str">
        <f t="shared" si="79"/>
        <v>Raise</v>
      </c>
      <c r="Y254" s="10">
        <f>L247/L254-1</f>
        <v>-2.0202025302823556E-2</v>
      </c>
      <c r="Z254" s="10">
        <f>M247/M254-1</f>
        <v>-1.9047576842252889E-2</v>
      </c>
      <c r="AA254" s="10">
        <f>N247/N254-1</f>
        <v>-9.7089249709205738E-3</v>
      </c>
      <c r="AB254" s="10">
        <f>O247/O254-1</f>
        <v>-5.8823218884256123E-2</v>
      </c>
      <c r="AC254" s="14" t="str">
        <f t="shared" si="66"/>
        <v>Monday</v>
      </c>
      <c r="AD254" s="14" t="str">
        <f t="shared" si="67"/>
        <v>September</v>
      </c>
      <c r="AE254" s="12" t="str">
        <f>IF(I254&gt;0.2,"High",IF(I254&lt;-0.2,"Low","Moderate"))</f>
        <v>Moderate</v>
      </c>
    </row>
    <row r="255" spans="2:31" x14ac:dyDescent="0.25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7">
        <f t="shared" si="61"/>
        <v>5.2987993129734817E-2</v>
      </c>
      <c r="I255" s="10">
        <f t="shared" si="74"/>
        <v>1.2401324949050219E-2</v>
      </c>
      <c r="J255" s="10">
        <f t="shared" si="76"/>
        <v>-9.6154110101844825E-3</v>
      </c>
      <c r="K255" s="10">
        <f t="shared" si="75"/>
        <v>2.2230491269751518E-2</v>
      </c>
      <c r="L255" s="7">
        <f t="shared" si="62"/>
        <v>0.24499996870649643</v>
      </c>
      <c r="M255" s="7">
        <f t="shared" si="63"/>
        <v>0.38799989781711819</v>
      </c>
      <c r="N255" s="7">
        <f t="shared" si="64"/>
        <v>0.70810009297478393</v>
      </c>
      <c r="O255" s="7">
        <f t="shared" si="65"/>
        <v>0.7872001710841261</v>
      </c>
      <c r="P255" s="7">
        <f t="shared" si="68"/>
        <v>-2.5000013635029239E-3</v>
      </c>
      <c r="Q255" s="7">
        <f t="shared" si="69"/>
        <v>-3.2000061252961454E-2</v>
      </c>
      <c r="R255" s="7">
        <f t="shared" si="70"/>
        <v>-4.3799892717461097E-2</v>
      </c>
      <c r="S255" s="7">
        <f t="shared" si="71"/>
        <v>-4.9199862613935719E-2</v>
      </c>
      <c r="T255" s="7">
        <f t="shared" si="72"/>
        <v>-1.2385022165876891E-2</v>
      </c>
      <c r="U255" s="7" t="str">
        <f t="shared" si="73"/>
        <v>Drop</v>
      </c>
      <c r="V255" s="7" t="str">
        <f t="shared" si="77"/>
        <v>Drop</v>
      </c>
      <c r="W255" s="7" t="str">
        <f t="shared" si="78"/>
        <v>Drop</v>
      </c>
      <c r="X255" s="7" t="str">
        <f t="shared" si="79"/>
        <v>Drop</v>
      </c>
      <c r="Y255" s="10">
        <f>L248/L255-1</f>
        <v>3.0612270818396459E-2</v>
      </c>
      <c r="Z255" s="10">
        <f>M248/M255-1</f>
        <v>-2.0618633198124958E-2</v>
      </c>
      <c r="AA255" s="10">
        <f>N248/N255-1</f>
        <v>-2.0618660206649597E-2</v>
      </c>
      <c r="AB255" s="10">
        <f>O248/O255-1</f>
        <v>-1.0417064308544832E-2</v>
      </c>
      <c r="AC255" s="14" t="str">
        <f t="shared" si="66"/>
        <v>Tuesday</v>
      </c>
      <c r="AD255" s="14" t="str">
        <f t="shared" si="67"/>
        <v>September</v>
      </c>
      <c r="AE255" s="12" t="str">
        <f>IF(I255&gt;0.2,"High",IF(I255&lt;-0.2,"Low","Moderate"))</f>
        <v>Moderate</v>
      </c>
    </row>
    <row r="256" spans="2:31" x14ac:dyDescent="0.25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7">
        <f t="shared" si="61"/>
        <v>5.9154592605462311E-2</v>
      </c>
      <c r="I256" s="10">
        <f t="shared" si="74"/>
        <v>-4.9085629909993767E-2</v>
      </c>
      <c r="J256" s="10">
        <f t="shared" si="76"/>
        <v>-5.8252409823299045E-2</v>
      </c>
      <c r="K256" s="10">
        <f t="shared" si="75"/>
        <v>9.7337970480873004E-3</v>
      </c>
      <c r="L256" s="7">
        <f t="shared" si="62"/>
        <v>0.2399999620237902</v>
      </c>
      <c r="M256" s="7">
        <f t="shared" si="63"/>
        <v>0.39199999367063071</v>
      </c>
      <c r="N256" s="7">
        <f t="shared" si="64"/>
        <v>0.75919988778286385</v>
      </c>
      <c r="O256" s="7">
        <f t="shared" si="65"/>
        <v>0.82819975847995231</v>
      </c>
      <c r="P256" s="7">
        <f t="shared" si="68"/>
        <v>-5.0000066827062262E-3</v>
      </c>
      <c r="Q256" s="7">
        <f t="shared" si="69"/>
        <v>4.0000958535125197E-3</v>
      </c>
      <c r="R256" s="7">
        <f t="shared" si="70"/>
        <v>5.1099794808079912E-2</v>
      </c>
      <c r="S256" s="7">
        <f t="shared" si="71"/>
        <v>4.0999587395826209E-2</v>
      </c>
      <c r="T256" s="7">
        <f t="shared" si="72"/>
        <v>6.1665994757274939E-3</v>
      </c>
      <c r="U256" s="7" t="str">
        <f t="shared" si="73"/>
        <v>Drop</v>
      </c>
      <c r="V256" s="7" t="str">
        <f t="shared" si="77"/>
        <v>Drop</v>
      </c>
      <c r="W256" s="7" t="str">
        <f t="shared" si="78"/>
        <v>Raise</v>
      </c>
      <c r="X256" s="7" t="str">
        <f t="shared" si="79"/>
        <v>Raise</v>
      </c>
      <c r="Y256" s="10">
        <f>L249/L256-1</f>
        <v>4.1666831493992307E-2</v>
      </c>
      <c r="Z256" s="10">
        <f>M249/M256-1</f>
        <v>3.0611869229351107E-2</v>
      </c>
      <c r="AA256" s="10">
        <f>N249/N256-1</f>
        <v>-8.653812188212151E-2</v>
      </c>
      <c r="AB256" s="10">
        <f>O249/O256-1</f>
        <v>9.9007719750952017E-3</v>
      </c>
      <c r="AC256" s="14" t="str">
        <f t="shared" si="66"/>
        <v>Wednesday</v>
      </c>
      <c r="AD256" s="14" t="str">
        <f t="shared" si="67"/>
        <v>September</v>
      </c>
      <c r="AE256" s="12" t="str">
        <f>IF(I256&gt;0.2,"High",IF(I256&lt;-0.2,"Low","Moderate"))</f>
        <v>Moderate</v>
      </c>
    </row>
    <row r="257" spans="2:31" x14ac:dyDescent="0.25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7">
        <f t="shared" si="61"/>
        <v>6.2815158356087003E-2</v>
      </c>
      <c r="I257" s="10">
        <f t="shared" si="74"/>
        <v>1.9644497734315314E-2</v>
      </c>
      <c r="J257" s="10">
        <f t="shared" si="76"/>
        <v>1.0526296401619062E-2</v>
      </c>
      <c r="K257" s="10">
        <f t="shared" si="75"/>
        <v>9.0232202419324725E-3</v>
      </c>
      <c r="L257" s="7">
        <f t="shared" si="62"/>
        <v>0.24750000551594573</v>
      </c>
      <c r="M257" s="7">
        <f t="shared" si="63"/>
        <v>0.39199986821807581</v>
      </c>
      <c r="N257" s="7">
        <f t="shared" si="64"/>
        <v>0.75919979631538481</v>
      </c>
      <c r="O257" s="7">
        <f t="shared" si="65"/>
        <v>0.852800098980243</v>
      </c>
      <c r="P257" s="7">
        <f t="shared" si="68"/>
        <v>7.5000434921555226E-3</v>
      </c>
      <c r="Q257" s="7">
        <f t="shared" si="69"/>
        <v>-1.2545255489992968E-7</v>
      </c>
      <c r="R257" s="7">
        <f t="shared" si="70"/>
        <v>-9.1467479035323151E-8</v>
      </c>
      <c r="S257" s="7">
        <f t="shared" si="71"/>
        <v>2.4600340500290696E-2</v>
      </c>
      <c r="T257" s="7">
        <f t="shared" si="72"/>
        <v>3.6605657506246919E-3</v>
      </c>
      <c r="U257" s="7" t="str">
        <f t="shared" si="73"/>
        <v>Drop</v>
      </c>
      <c r="V257" s="7" t="str">
        <f t="shared" si="77"/>
        <v>Drop</v>
      </c>
      <c r="W257" s="7" t="str">
        <f t="shared" si="78"/>
        <v>Drop</v>
      </c>
      <c r="X257" s="7" t="str">
        <f t="shared" si="79"/>
        <v>Drop</v>
      </c>
      <c r="Y257" s="10">
        <f>L250/L257-1</f>
        <v>3.0302886901327764E-2</v>
      </c>
      <c r="Z257" s="10">
        <f>M250/M257-1</f>
        <v>4.0816579452565893E-2</v>
      </c>
      <c r="AA257" s="10">
        <f>N250/N257-1</f>
        <v>-1.9230758184788033E-2</v>
      </c>
      <c r="AB257" s="10">
        <f>O250/O257-1</f>
        <v>-5.769198801242803E-2</v>
      </c>
      <c r="AC257" s="14" t="str">
        <f t="shared" si="66"/>
        <v>Thursday</v>
      </c>
      <c r="AD257" s="14" t="str">
        <f t="shared" si="67"/>
        <v>September</v>
      </c>
      <c r="AE257" s="12" t="str">
        <f>IF(I257&gt;0.2,"High",IF(I257&lt;-0.2,"Low","Moderate"))</f>
        <v>Moderate</v>
      </c>
    </row>
    <row r="258" spans="2:31" x14ac:dyDescent="0.25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7">
        <f t="shared" si="61"/>
        <v>5.9656608826995257E-2</v>
      </c>
      <c r="I258" s="10">
        <f t="shared" si="74"/>
        <v>0.10249145391272219</v>
      </c>
      <c r="J258" s="10">
        <f t="shared" si="76"/>
        <v>9.3750020984576077E-2</v>
      </c>
      <c r="K258" s="10">
        <f t="shared" si="75"/>
        <v>7.9921670952536328E-3</v>
      </c>
      <c r="L258" s="7">
        <f t="shared" si="62"/>
        <v>0.26249996327270986</v>
      </c>
      <c r="M258" s="7">
        <f t="shared" si="63"/>
        <v>0.387999948545242</v>
      </c>
      <c r="N258" s="7">
        <f t="shared" si="64"/>
        <v>0.69350003832067608</v>
      </c>
      <c r="O258" s="7">
        <f t="shared" si="65"/>
        <v>0.84460015720283266</v>
      </c>
      <c r="P258" s="7">
        <f t="shared" si="68"/>
        <v>1.4999957756764132E-2</v>
      </c>
      <c r="Q258" s="7">
        <f t="shared" si="69"/>
        <v>-3.9999196728338071E-3</v>
      </c>
      <c r="R258" s="7">
        <f t="shared" si="70"/>
        <v>-6.569975799470873E-2</v>
      </c>
      <c r="S258" s="7">
        <f t="shared" si="71"/>
        <v>-8.1999417774103467E-3</v>
      </c>
      <c r="T258" s="7">
        <f t="shared" si="72"/>
        <v>-3.1585495290917462E-3</v>
      </c>
      <c r="U258" s="7" t="str">
        <f t="shared" si="73"/>
        <v>Drop</v>
      </c>
      <c r="V258" s="7" t="str">
        <f t="shared" si="77"/>
        <v>Drop</v>
      </c>
      <c r="W258" s="7" t="str">
        <f t="shared" si="78"/>
        <v>Drop</v>
      </c>
      <c r="X258" s="7" t="str">
        <f t="shared" si="79"/>
        <v>Drop</v>
      </c>
      <c r="Y258" s="10">
        <f>L251/L258-1</f>
        <v>-3.8095124524900159E-2</v>
      </c>
      <c r="Z258" s="10">
        <f>M251/M258-1</f>
        <v>2.0618658758885022E-2</v>
      </c>
      <c r="AA258" s="10">
        <f>N251/N258-1</f>
        <v>1.0526311966901902E-2</v>
      </c>
      <c r="AB258" s="10">
        <f>O251/O258-1</f>
        <v>-9.513434221508632E-7</v>
      </c>
      <c r="AC258" s="14" t="str">
        <f t="shared" si="66"/>
        <v>Friday</v>
      </c>
      <c r="AD258" s="14" t="str">
        <f t="shared" si="67"/>
        <v>September</v>
      </c>
      <c r="AE258" s="12" t="str">
        <f>IF(I258&gt;0.2,"High",IF(I258&lt;-0.2,"Low","Moderate"))</f>
        <v>Moderate</v>
      </c>
    </row>
    <row r="259" spans="2:31" x14ac:dyDescent="0.25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7">
        <f t="shared" ref="H259:H322" si="80">Orders/Listing</f>
        <v>1.5671593882322647E-2</v>
      </c>
      <c r="I259" s="10">
        <f t="shared" si="74"/>
        <v>-0.53590439000986212</v>
      </c>
      <c r="J259" s="10">
        <f t="shared" si="76"/>
        <v>-4.8076912366922908E-2</v>
      </c>
      <c r="K259" s="10">
        <f t="shared" si="75"/>
        <v>-0.51246522327334754</v>
      </c>
      <c r="L259" s="7">
        <f t="shared" ref="L259:L322" si="81">Menu/Listing</f>
        <v>0.20999999707476361</v>
      </c>
      <c r="M259" s="7">
        <f t="shared" ref="M259:M322" si="82">Carts/Menu</f>
        <v>0.14959991230719827</v>
      </c>
      <c r="N259" s="7">
        <f t="shared" ref="N259:N322" si="83">Payments/Carts</f>
        <v>0.67319985703572605</v>
      </c>
      <c r="O259" s="7">
        <f t="shared" ref="O259:O322" si="84">Orders/Payments</f>
        <v>0.74100054261668924</v>
      </c>
      <c r="P259" s="7">
        <f t="shared" si="68"/>
        <v>-5.2499966197946252E-2</v>
      </c>
      <c r="Q259" s="7">
        <f t="shared" si="69"/>
        <v>-0.23840003623804373</v>
      </c>
      <c r="R259" s="7">
        <f t="shared" si="70"/>
        <v>-2.0300181284950036E-2</v>
      </c>
      <c r="S259" s="7">
        <f t="shared" si="71"/>
        <v>-0.10359961458614342</v>
      </c>
      <c r="T259" s="7">
        <f t="shared" si="72"/>
        <v>-4.3985014944672607E-2</v>
      </c>
      <c r="U259" s="7" t="str">
        <f t="shared" si="73"/>
        <v>Raise</v>
      </c>
      <c r="V259" s="7" t="str">
        <f t="shared" si="77"/>
        <v>Drop</v>
      </c>
      <c r="W259" s="7" t="str">
        <f t="shared" si="78"/>
        <v>Drop</v>
      </c>
      <c r="X259" s="7" t="str">
        <f t="shared" si="79"/>
        <v>Drop</v>
      </c>
      <c r="Y259" s="10">
        <f>L252/L259-1</f>
        <v>-5.0000020426788527E-2</v>
      </c>
      <c r="Z259" s="10">
        <f>M252/M259-1</f>
        <v>1.2500014373310182</v>
      </c>
      <c r="AA259" s="10">
        <f>N252/N259-1</f>
        <v>-4.040383661917879E-2</v>
      </c>
      <c r="AB259" s="10">
        <f>O252/O259-1</f>
        <v>-1.1387576293042656E-6</v>
      </c>
      <c r="AC259" s="14" t="str">
        <f t="shared" si="66"/>
        <v>Saturday</v>
      </c>
      <c r="AD259" s="14" t="str">
        <f t="shared" si="67"/>
        <v>September</v>
      </c>
      <c r="AE259" s="12" t="str">
        <f>IF(I259&gt;0.2,"High",IF(I259&lt;-0.2,"Low","Moderate"))</f>
        <v>Low</v>
      </c>
    </row>
    <row r="260" spans="2:31" x14ac:dyDescent="0.25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7">
        <f t="shared" si="80"/>
        <v>4.0157003426928843E-2</v>
      </c>
      <c r="I260" s="10">
        <f t="shared" si="74"/>
        <v>9.3625553154356611E-2</v>
      </c>
      <c r="J260" s="10">
        <f t="shared" si="76"/>
        <v>7.2916678269166812E-2</v>
      </c>
      <c r="K260" s="10">
        <f t="shared" si="75"/>
        <v>1.9301475412422109E-2</v>
      </c>
      <c r="L260" s="7">
        <f t="shared" si="81"/>
        <v>0.20580000066181561</v>
      </c>
      <c r="M260" s="7">
        <f t="shared" si="82"/>
        <v>0.35359993105955989</v>
      </c>
      <c r="N260" s="7">
        <f t="shared" si="83"/>
        <v>0.69359989966314639</v>
      </c>
      <c r="O260" s="7">
        <f t="shared" si="84"/>
        <v>0.79559992321311956</v>
      </c>
      <c r="P260" s="7">
        <f t="shared" si="68"/>
        <v>-4.1999964129479928E-3</v>
      </c>
      <c r="Q260" s="7">
        <f t="shared" si="69"/>
        <v>0.20400001875236162</v>
      </c>
      <c r="R260" s="7">
        <f t="shared" si="70"/>
        <v>2.0400042627420345E-2</v>
      </c>
      <c r="S260" s="7">
        <f t="shared" si="71"/>
        <v>5.4599380596430325E-2</v>
      </c>
      <c r="T260" s="7">
        <f t="shared" si="72"/>
        <v>2.4485409544606197E-2</v>
      </c>
      <c r="U260" s="7" t="str">
        <f t="shared" si="73"/>
        <v>Drop</v>
      </c>
      <c r="V260" s="7" t="str">
        <f t="shared" si="77"/>
        <v>Raise</v>
      </c>
      <c r="W260" s="7" t="str">
        <f t="shared" si="78"/>
        <v>Drop</v>
      </c>
      <c r="X260" s="7" t="str">
        <f t="shared" si="79"/>
        <v>Raise</v>
      </c>
      <c r="Y260" s="10">
        <f>L253/L260-1</f>
        <v>4.0816315065167474E-2</v>
      </c>
      <c r="Z260" s="10">
        <f>M253/M260-1</f>
        <v>-2.8845987358263048E-2</v>
      </c>
      <c r="AA260" s="10">
        <f>N253/N260-1</f>
        <v>-2.941177312126797E-2</v>
      </c>
      <c r="AB260" s="10">
        <f>O253/O260-1</f>
        <v>2.9442197924112179E-7</v>
      </c>
      <c r="AC260" s="14" t="str">
        <f t="shared" ref="AC260:AC323" si="85">TEXT($B260,"dddd")</f>
        <v>Sunday</v>
      </c>
      <c r="AD260" s="14" t="str">
        <f t="shared" ref="AD260:AD323" si="86">TEXT($B260,"mmmm")</f>
        <v>September</v>
      </c>
      <c r="AE260" s="12" t="str">
        <f>IF(I260&gt;0.2,"High",IF(I260&lt;-0.2,"Low","Moderate"))</f>
        <v>Moderate</v>
      </c>
    </row>
    <row r="261" spans="2:31" x14ac:dyDescent="0.25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7">
        <f t="shared" si="80"/>
        <v>5.631061824814932E-2</v>
      </c>
      <c r="I261" s="10">
        <f t="shared" si="74"/>
        <v>-0.18169466263960421</v>
      </c>
      <c r="J261" s="10">
        <f t="shared" si="76"/>
        <v>-5.0000000000000044E-2</v>
      </c>
      <c r="K261" s="10">
        <f t="shared" si="75"/>
        <v>-0.1386259606732676</v>
      </c>
      <c r="L261" s="7">
        <f t="shared" si="81"/>
        <v>0.24749997249348119</v>
      </c>
      <c r="M261" s="7">
        <f t="shared" si="82"/>
        <v>0.38400000470008649</v>
      </c>
      <c r="N261" s="7">
        <f t="shared" si="83"/>
        <v>0.73730005125419784</v>
      </c>
      <c r="O261" s="7">
        <f t="shared" si="84"/>
        <v>0.80359947956331457</v>
      </c>
      <c r="P261" s="7">
        <f t="shared" ref="P261:P324" si="87">L261-L260</f>
        <v>4.1699971831665572E-2</v>
      </c>
      <c r="Q261" s="7">
        <f t="shared" ref="Q261:Q324" si="88">M261-M260</f>
        <v>3.0400073640526604E-2</v>
      </c>
      <c r="R261" s="7">
        <f t="shared" ref="R261:R324" si="89">N261-N260</f>
        <v>4.370015159105145E-2</v>
      </c>
      <c r="S261" s="7">
        <f t="shared" ref="S261:S324" si="90">O261-O260</f>
        <v>7.9995563501950029E-3</v>
      </c>
      <c r="T261" s="7">
        <f t="shared" ref="T261:T324" si="91">H261-H260</f>
        <v>1.6153614821220477E-2</v>
      </c>
      <c r="U261" s="7" t="str">
        <f t="shared" ref="U261:U324" si="92">IF(ABS($P261)&gt;$L$370,"Raise","Drop")</f>
        <v>Raise</v>
      </c>
      <c r="V261" s="7" t="str">
        <f t="shared" si="77"/>
        <v>Drop</v>
      </c>
      <c r="W261" s="7" t="str">
        <f t="shared" si="78"/>
        <v>Raise</v>
      </c>
      <c r="X261" s="7" t="str">
        <f t="shared" si="79"/>
        <v>Drop</v>
      </c>
      <c r="Y261" s="10">
        <f>L254/L261-1</f>
        <v>-9.7918468888735788E-9</v>
      </c>
      <c r="Z261" s="10">
        <f>M254/M261-1</f>
        <v>9.3749880024376564E-2</v>
      </c>
      <c r="AA261" s="10">
        <f>N254/N261-1</f>
        <v>1.9801889899792702E-2</v>
      </c>
      <c r="AB261" s="10">
        <f>O254/O261-1</f>
        <v>4.0817042530405079E-2</v>
      </c>
      <c r="AC261" s="14" t="str">
        <f t="shared" si="85"/>
        <v>Monday</v>
      </c>
      <c r="AD261" s="14" t="str">
        <f t="shared" si="86"/>
        <v>September</v>
      </c>
      <c r="AE261" s="12" t="str">
        <f>IF(I261&gt;0.2,"High",IF(I261&lt;-0.2,"Low","Moderate"))</f>
        <v>Moderate</v>
      </c>
    </row>
    <row r="262" spans="2:31" x14ac:dyDescent="0.25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7">
        <f t="shared" si="80"/>
        <v>6.0886607542807281E-2</v>
      </c>
      <c r="I262" s="10">
        <f t="shared" si="74"/>
        <v>0.14906423033862848</v>
      </c>
      <c r="J262" s="10">
        <f t="shared" si="76"/>
        <v>0</v>
      </c>
      <c r="K262" s="10">
        <f t="shared" si="75"/>
        <v>0.1490642303386287</v>
      </c>
      <c r="L262" s="7">
        <f t="shared" si="81"/>
        <v>0.23749998882374873</v>
      </c>
      <c r="M262" s="7">
        <f t="shared" si="82"/>
        <v>0.41200002861120461</v>
      </c>
      <c r="N262" s="7">
        <f t="shared" si="83"/>
        <v>0.72269967968647564</v>
      </c>
      <c r="O262" s="7">
        <f t="shared" si="84"/>
        <v>0.86099984827795484</v>
      </c>
      <c r="P262" s="7">
        <f t="shared" si="87"/>
        <v>-9.999983669732454E-3</v>
      </c>
      <c r="Q262" s="7">
        <f t="shared" si="88"/>
        <v>2.800002391111811E-2</v>
      </c>
      <c r="R262" s="7">
        <f t="shared" si="89"/>
        <v>-1.4600371567722203E-2</v>
      </c>
      <c r="S262" s="7">
        <f t="shared" si="90"/>
        <v>5.7400368714640271E-2</v>
      </c>
      <c r="T262" s="7">
        <f t="shared" si="91"/>
        <v>4.5759892946579603E-3</v>
      </c>
      <c r="U262" s="7" t="str">
        <f t="shared" si="92"/>
        <v>Drop</v>
      </c>
      <c r="V262" s="7" t="str">
        <f t="shared" si="77"/>
        <v>Drop</v>
      </c>
      <c r="W262" s="7" t="str">
        <f t="shared" si="78"/>
        <v>Drop</v>
      </c>
      <c r="X262" s="7" t="str">
        <f t="shared" si="79"/>
        <v>Raise</v>
      </c>
      <c r="Y262" s="10">
        <f>L255/L262-1</f>
        <v>3.1578864150235919E-2</v>
      </c>
      <c r="Z262" s="10">
        <f>M255/M262-1</f>
        <v>-5.8252740600498343E-2</v>
      </c>
      <c r="AA262" s="10">
        <f>N255/N262-1</f>
        <v>-2.0201457288628322E-2</v>
      </c>
      <c r="AB262" s="10">
        <f>O255/O262-1</f>
        <v>-8.5713925898398213E-2</v>
      </c>
      <c r="AC262" s="14" t="str">
        <f t="shared" si="85"/>
        <v>Tuesday</v>
      </c>
      <c r="AD262" s="14" t="str">
        <f t="shared" si="86"/>
        <v>September</v>
      </c>
      <c r="AE262" s="12" t="str">
        <f>IF(I262&gt;0.2,"High",IF(I262&lt;-0.2,"Low","Moderate"))</f>
        <v>Moderate</v>
      </c>
    </row>
    <row r="263" spans="2:31" x14ac:dyDescent="0.25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7">
        <f t="shared" si="80"/>
        <v>5.5602265787051797E-2</v>
      </c>
      <c r="I263" s="10">
        <f t="shared" si="74"/>
        <v>-4.0671192642881215E-2</v>
      </c>
      <c r="J263" s="10">
        <f t="shared" si="76"/>
        <v>2.0618565999329652E-2</v>
      </c>
      <c r="K263" s="10">
        <f t="shared" si="75"/>
        <v>-6.0051581152846811E-2</v>
      </c>
      <c r="L263" s="7">
        <f t="shared" si="81"/>
        <v>0.26249996104681417</v>
      </c>
      <c r="M263" s="7">
        <f t="shared" si="82"/>
        <v>0.37999993975682667</v>
      </c>
      <c r="N263" s="7">
        <f t="shared" si="83"/>
        <v>0.70079980752023296</v>
      </c>
      <c r="O263" s="7">
        <f t="shared" si="84"/>
        <v>0.79540028902887894</v>
      </c>
      <c r="P263" s="7">
        <f t="shared" si="87"/>
        <v>2.4999972223065436E-2</v>
      </c>
      <c r="Q263" s="7">
        <f t="shared" si="88"/>
        <v>-3.2000088854377939E-2</v>
      </c>
      <c r="R263" s="7">
        <f t="shared" si="89"/>
        <v>-2.1899872166242673E-2</v>
      </c>
      <c r="S263" s="7">
        <f t="shared" si="90"/>
        <v>-6.5599559249075901E-2</v>
      </c>
      <c r="T263" s="7">
        <f t="shared" si="91"/>
        <v>-5.2843417557554839E-3</v>
      </c>
      <c r="U263" s="7" t="str">
        <f t="shared" si="92"/>
        <v>Raise</v>
      </c>
      <c r="V263" s="7" t="str">
        <f t="shared" si="77"/>
        <v>Drop</v>
      </c>
      <c r="W263" s="7" t="str">
        <f t="shared" si="78"/>
        <v>Drop</v>
      </c>
      <c r="X263" s="7" t="str">
        <f t="shared" si="79"/>
        <v>Drop</v>
      </c>
      <c r="Y263" s="10">
        <f>L256/L263-1</f>
        <v>-8.5714294711881189E-2</v>
      </c>
      <c r="Z263" s="10">
        <f>M256/M263-1</f>
        <v>3.1579094253233908E-2</v>
      </c>
      <c r="AA263" s="10">
        <f>N256/N263-1</f>
        <v>8.3333470751481009E-2</v>
      </c>
      <c r="AB263" s="10">
        <f>O256/O263-1</f>
        <v>4.1236431396220574E-2</v>
      </c>
      <c r="AC263" s="14" t="str">
        <f t="shared" si="85"/>
        <v>Wednesday</v>
      </c>
      <c r="AD263" s="14" t="str">
        <f t="shared" si="86"/>
        <v>September</v>
      </c>
      <c r="AE263" s="12" t="str">
        <f>IF(I263&gt;0.2,"High",IF(I263&lt;-0.2,"Low","Moderate"))</f>
        <v>Moderate</v>
      </c>
    </row>
    <row r="264" spans="2:31" x14ac:dyDescent="0.25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7">
        <f t="shared" si="80"/>
        <v>5.9164422973780051E-2</v>
      </c>
      <c r="I264" s="10">
        <f t="shared" ref="I264:I327" si="93">IFERROR($G264/$G257-1,"")</f>
        <v>-3.849616412812662E-2</v>
      </c>
      <c r="J264" s="10">
        <f t="shared" si="76"/>
        <v>2.0833343325988629E-2</v>
      </c>
      <c r="K264" s="10">
        <f t="shared" ref="K264:K327" si="94">IFERROR(H264/H257-1,"")</f>
        <v>-5.8118700610633511E-2</v>
      </c>
      <c r="L264" s="7">
        <f t="shared" si="81"/>
        <v>0.2374999606493316</v>
      </c>
      <c r="M264" s="7">
        <f t="shared" si="82"/>
        <v>0.4080000633072916</v>
      </c>
      <c r="N264" s="7">
        <f t="shared" si="83"/>
        <v>0.74460001881374493</v>
      </c>
      <c r="O264" s="7">
        <f t="shared" si="84"/>
        <v>0.81999993487908673</v>
      </c>
      <c r="P264" s="7">
        <f t="shared" si="87"/>
        <v>-2.5000000397482569E-2</v>
      </c>
      <c r="Q264" s="7">
        <f t="shared" si="88"/>
        <v>2.8000123550464939E-2</v>
      </c>
      <c r="R264" s="7">
        <f t="shared" si="89"/>
        <v>4.380021129351197E-2</v>
      </c>
      <c r="S264" s="7">
        <f t="shared" si="90"/>
        <v>2.4599645850207796E-2</v>
      </c>
      <c r="T264" s="7">
        <f t="shared" si="91"/>
        <v>3.5621571867282542E-3</v>
      </c>
      <c r="U264" s="7" t="str">
        <f t="shared" si="92"/>
        <v>Raise</v>
      </c>
      <c r="V264" s="7" t="str">
        <f t="shared" si="77"/>
        <v>Drop</v>
      </c>
      <c r="W264" s="7" t="str">
        <f t="shared" si="78"/>
        <v>Raise</v>
      </c>
      <c r="X264" s="7" t="str">
        <f t="shared" si="79"/>
        <v>Drop</v>
      </c>
      <c r="Y264" s="10">
        <f>L257/L264-1</f>
        <v>4.2105459046282379E-2</v>
      </c>
      <c r="Z264" s="10">
        <f>M257/M264-1</f>
        <v>-3.921615834937997E-2</v>
      </c>
      <c r="AA264" s="10">
        <f>N257/N264-1</f>
        <v>1.9607543825877816E-2</v>
      </c>
      <c r="AB264" s="10">
        <f>O257/O264-1</f>
        <v>4.0000203300007309E-2</v>
      </c>
      <c r="AC264" s="14" t="str">
        <f t="shared" si="85"/>
        <v>Thursday</v>
      </c>
      <c r="AD264" s="14" t="str">
        <f t="shared" si="86"/>
        <v>September</v>
      </c>
      <c r="AE264" s="12" t="str">
        <f>IF(I264&gt;0.2,"High",IF(I264&lt;-0.2,"Low","Moderate"))</f>
        <v>Moderate</v>
      </c>
    </row>
    <row r="265" spans="2:31" x14ac:dyDescent="0.25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7">
        <f t="shared" si="80"/>
        <v>5.8040238983304654E-2</v>
      </c>
      <c r="I265" s="10">
        <f t="shared" si="93"/>
        <v>-9.1954935524514836E-2</v>
      </c>
      <c r="J265" s="10">
        <f t="shared" si="76"/>
        <v>-6.6666675437362821E-2</v>
      </c>
      <c r="K265" s="10">
        <f t="shared" si="94"/>
        <v>-2.7094564633703744E-2</v>
      </c>
      <c r="L265" s="7">
        <f t="shared" si="81"/>
        <v>0.23999998496452074</v>
      </c>
      <c r="M265" s="7">
        <f t="shared" si="82"/>
        <v>0.39999996084510364</v>
      </c>
      <c r="N265" s="7">
        <f t="shared" si="83"/>
        <v>0.73729998575740507</v>
      </c>
      <c r="O265" s="7">
        <f t="shared" si="84"/>
        <v>0.8199999070648627</v>
      </c>
      <c r="P265" s="7">
        <f t="shared" si="87"/>
        <v>2.5000243151891421E-3</v>
      </c>
      <c r="Q265" s="7">
        <f t="shared" si="88"/>
        <v>-8.0001024621879635E-3</v>
      </c>
      <c r="R265" s="7">
        <f t="shared" si="89"/>
        <v>-7.3000330563398608E-3</v>
      </c>
      <c r="S265" s="7">
        <f t="shared" si="90"/>
        <v>-2.7814224035083157E-8</v>
      </c>
      <c r="T265" s="7">
        <f t="shared" si="91"/>
        <v>-1.124183990475397E-3</v>
      </c>
      <c r="U265" s="7" t="str">
        <f t="shared" si="92"/>
        <v>Drop</v>
      </c>
      <c r="V265" s="7" t="str">
        <f t="shared" si="77"/>
        <v>Drop</v>
      </c>
      <c r="W265" s="7" t="str">
        <f t="shared" si="78"/>
        <v>Drop</v>
      </c>
      <c r="X265" s="7" t="str">
        <f t="shared" si="79"/>
        <v>Drop</v>
      </c>
      <c r="Y265" s="10">
        <f>L258/L265-1</f>
        <v>9.3749915490683344E-2</v>
      </c>
      <c r="Z265" s="10">
        <f>M258/M265-1</f>
        <v>-3.0000033686274574E-2</v>
      </c>
      <c r="AA265" s="10">
        <f>N258/N265-1</f>
        <v>-5.940587045005119E-2</v>
      </c>
      <c r="AB265" s="10">
        <f>O258/O265-1</f>
        <v>3.0000308446405777E-2</v>
      </c>
      <c r="AC265" s="14" t="str">
        <f t="shared" si="85"/>
        <v>Friday</v>
      </c>
      <c r="AD265" s="14" t="str">
        <f t="shared" si="86"/>
        <v>September</v>
      </c>
      <c r="AE265" s="12" t="str">
        <f>IF(I265&gt;0.2,"High",IF(I265&lt;-0.2,"Low","Moderate"))</f>
        <v>Moderate</v>
      </c>
    </row>
    <row r="266" spans="2:31" x14ac:dyDescent="0.25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7">
        <f t="shared" si="80"/>
        <v>3.3487986610279082E-2</v>
      </c>
      <c r="I266" s="10">
        <f t="shared" si="93"/>
        <v>1.1152745531323451</v>
      </c>
      <c r="J266" s="10">
        <f t="shared" ref="J266:J329" si="95">IFERROR(C266/C259-1,"")</f>
        <v>-1.0101021238273722E-2</v>
      </c>
      <c r="K266" s="10">
        <f t="shared" si="94"/>
        <v>1.1368590113895878</v>
      </c>
      <c r="L266" s="7">
        <f t="shared" si="81"/>
        <v>0.2015999970903771</v>
      </c>
      <c r="M266" s="7">
        <f t="shared" si="82"/>
        <v>0.34339995882183544</v>
      </c>
      <c r="N266" s="7">
        <f t="shared" si="83"/>
        <v>0.6459998200646323</v>
      </c>
      <c r="O266" s="7">
        <f t="shared" si="84"/>
        <v>0.74880007644541036</v>
      </c>
      <c r="P266" s="7">
        <f t="shared" si="87"/>
        <v>-3.8399987874143643E-2</v>
      </c>
      <c r="Q266" s="7">
        <f t="shared" si="88"/>
        <v>-5.6600002023268203E-2</v>
      </c>
      <c r="R266" s="7">
        <f t="shared" si="89"/>
        <v>-9.1300165692772772E-2</v>
      </c>
      <c r="S266" s="7">
        <f t="shared" si="90"/>
        <v>-7.1199830619452342E-2</v>
      </c>
      <c r="T266" s="7">
        <f t="shared" si="91"/>
        <v>-2.4552252373025572E-2</v>
      </c>
      <c r="U266" s="7" t="str">
        <f t="shared" si="92"/>
        <v>Raise</v>
      </c>
      <c r="V266" s="7" t="str">
        <f t="shared" si="77"/>
        <v>Drop</v>
      </c>
      <c r="W266" s="7" t="str">
        <f t="shared" si="78"/>
        <v>Drop</v>
      </c>
      <c r="X266" s="7" t="str">
        <f t="shared" si="79"/>
        <v>Drop</v>
      </c>
      <c r="Y266" s="10">
        <f>L259/L266-1</f>
        <v>4.1666667190579432E-2</v>
      </c>
      <c r="Z266" s="10">
        <f>M259/M266-1</f>
        <v>-0.56435663877055253</v>
      </c>
      <c r="AA266" s="10">
        <f>N259/N266-1</f>
        <v>4.2105332116613159E-2</v>
      </c>
      <c r="AB266" s="10">
        <f>O259/O266-1</f>
        <v>-1.0416043045489376E-2</v>
      </c>
      <c r="AC266" s="14" t="str">
        <f t="shared" si="85"/>
        <v>Saturday</v>
      </c>
      <c r="AD266" s="14" t="str">
        <f t="shared" si="86"/>
        <v>September</v>
      </c>
      <c r="AE266" s="12" t="str">
        <f>IF(I266&gt;0.2,"High",IF(I266&lt;-0.2,"Low","Moderate"))</f>
        <v>High</v>
      </c>
    </row>
    <row r="267" spans="2:31" x14ac:dyDescent="0.25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7">
        <f t="shared" si="80"/>
        <v>4.1326413110814308E-2</v>
      </c>
      <c r="I267" s="10">
        <f t="shared" si="93"/>
        <v>1.9129463456197149E-2</v>
      </c>
      <c r="J267" s="10">
        <f t="shared" si="95"/>
        <v>-9.7087485730682488E-3</v>
      </c>
      <c r="K267" s="10">
        <f t="shared" si="94"/>
        <v>2.9120939913092947E-2</v>
      </c>
      <c r="L267" s="7">
        <f t="shared" si="81"/>
        <v>0.20579998337975972</v>
      </c>
      <c r="M267" s="7">
        <f t="shared" si="82"/>
        <v>0.35699998599183536</v>
      </c>
      <c r="N267" s="7">
        <f t="shared" si="83"/>
        <v>0.71399996076144201</v>
      </c>
      <c r="O267" s="7">
        <f t="shared" si="84"/>
        <v>0.78780002522978465</v>
      </c>
      <c r="P267" s="7">
        <f t="shared" si="87"/>
        <v>4.1999862893826179E-3</v>
      </c>
      <c r="Q267" s="7">
        <f t="shared" si="88"/>
        <v>1.3600027169999918E-2</v>
      </c>
      <c r="R267" s="7">
        <f t="shared" si="89"/>
        <v>6.8000140696809708E-2</v>
      </c>
      <c r="S267" s="7">
        <f t="shared" si="90"/>
        <v>3.8999948784374294E-2</v>
      </c>
      <c r="T267" s="7">
        <f t="shared" si="91"/>
        <v>7.8384265005352269E-3</v>
      </c>
      <c r="U267" s="7" t="str">
        <f t="shared" si="92"/>
        <v>Drop</v>
      </c>
      <c r="V267" s="7" t="str">
        <f t="shared" si="77"/>
        <v>Drop</v>
      </c>
      <c r="W267" s="7" t="str">
        <f t="shared" si="78"/>
        <v>Raise</v>
      </c>
      <c r="X267" s="7" t="str">
        <f t="shared" si="79"/>
        <v>Raise</v>
      </c>
      <c r="Y267" s="10">
        <f>L260/L267-1</f>
        <v>8.3975011166970148E-8</v>
      </c>
      <c r="Z267" s="10">
        <f>M260/M267-1</f>
        <v>-9.5239637694362056E-3</v>
      </c>
      <c r="AA267" s="10">
        <f>N260/N267-1</f>
        <v>-2.8571515713446405E-2</v>
      </c>
      <c r="AB267" s="10">
        <f>O260/O267-1</f>
        <v>9.9008602862888928E-3</v>
      </c>
      <c r="AC267" s="14" t="str">
        <f t="shared" si="85"/>
        <v>Sunday</v>
      </c>
      <c r="AD267" s="14" t="str">
        <f t="shared" si="86"/>
        <v>September</v>
      </c>
      <c r="AE267" s="12" t="str">
        <f>IF(I267&gt;0.2,"High",IF(I267&lt;-0.2,"Low","Moderate"))</f>
        <v>Moderate</v>
      </c>
    </row>
    <row r="268" spans="2:31" x14ac:dyDescent="0.25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7">
        <f t="shared" si="80"/>
        <v>5.8538429785799997E-2</v>
      </c>
      <c r="I268" s="10">
        <f t="shared" si="93"/>
        <v>5.0505650425083815E-2</v>
      </c>
      <c r="J268" s="10">
        <f t="shared" si="95"/>
        <v>1.0526296401619062E-2</v>
      </c>
      <c r="K268" s="10">
        <f t="shared" si="94"/>
        <v>3.9562903178103515E-2</v>
      </c>
      <c r="L268" s="7">
        <f t="shared" si="81"/>
        <v>0.25249999448405425</v>
      </c>
      <c r="M268" s="7">
        <f t="shared" si="82"/>
        <v>0.41599986170956232</v>
      </c>
      <c r="N268" s="7">
        <f t="shared" si="83"/>
        <v>0.69349996187111895</v>
      </c>
      <c r="O268" s="7">
        <f t="shared" si="84"/>
        <v>0.80360025916493061</v>
      </c>
      <c r="P268" s="7">
        <f t="shared" si="87"/>
        <v>4.6700011104294531E-2</v>
      </c>
      <c r="Q268" s="7">
        <f t="shared" si="88"/>
        <v>5.8999875717726968E-2</v>
      </c>
      <c r="R268" s="7">
        <f t="shared" si="89"/>
        <v>-2.0499998890323057E-2</v>
      </c>
      <c r="S268" s="7">
        <f t="shared" si="90"/>
        <v>1.5800233935145958E-2</v>
      </c>
      <c r="T268" s="7">
        <f t="shared" si="91"/>
        <v>1.7212016674985689E-2</v>
      </c>
      <c r="U268" s="7" t="str">
        <f t="shared" si="92"/>
        <v>Raise</v>
      </c>
      <c r="V268" s="7" t="str">
        <f t="shared" si="77"/>
        <v>Raise</v>
      </c>
      <c r="W268" s="7" t="str">
        <f t="shared" si="78"/>
        <v>Drop</v>
      </c>
      <c r="X268" s="7" t="str">
        <f t="shared" si="79"/>
        <v>Drop</v>
      </c>
      <c r="Y268" s="10">
        <f>L261/L268-1</f>
        <v>-1.9802067721981009E-2</v>
      </c>
      <c r="Z268" s="10">
        <f>M261/M268-1</f>
        <v>-7.6922758767206223E-2</v>
      </c>
      <c r="AA268" s="10">
        <f>N261/N268-1</f>
        <v>6.3158027096213099E-2</v>
      </c>
      <c r="AB268" s="10">
        <f>O261/O268-1</f>
        <v>-9.7013609334783979E-7</v>
      </c>
      <c r="AC268" s="14" t="str">
        <f t="shared" si="85"/>
        <v>Monday</v>
      </c>
      <c r="AD268" s="14" t="str">
        <f t="shared" si="86"/>
        <v>September</v>
      </c>
      <c r="AE268" s="12" t="str">
        <f>IF(I268&gt;0.2,"High",IF(I268&lt;-0.2,"Low","Moderate"))</f>
        <v>Moderate</v>
      </c>
    </row>
    <row r="269" spans="2:31" x14ac:dyDescent="0.25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7">
        <f t="shared" si="80"/>
        <v>6.1003177959775085E-2</v>
      </c>
      <c r="I269" s="10">
        <f t="shared" si="93"/>
        <v>-1.7540111192366314E-2</v>
      </c>
      <c r="J269" s="10">
        <f t="shared" si="95"/>
        <v>-1.9417484842768062E-2</v>
      </c>
      <c r="K269" s="10">
        <f t="shared" si="94"/>
        <v>1.9145493840471151E-3</v>
      </c>
      <c r="L269" s="7">
        <f t="shared" si="81"/>
        <v>0.25999998267570379</v>
      </c>
      <c r="M269" s="7">
        <f t="shared" si="82"/>
        <v>0.39199992705559011</v>
      </c>
      <c r="N269" s="7">
        <f t="shared" si="83"/>
        <v>0.7227000780563303</v>
      </c>
      <c r="O269" s="7">
        <f t="shared" si="84"/>
        <v>0.82819967034796671</v>
      </c>
      <c r="P269" s="7">
        <f t="shared" si="87"/>
        <v>7.4999881916495426E-3</v>
      </c>
      <c r="Q269" s="7">
        <f t="shared" si="88"/>
        <v>-2.399993465397221E-2</v>
      </c>
      <c r="R269" s="7">
        <f t="shared" si="89"/>
        <v>2.9200116185211344E-2</v>
      </c>
      <c r="S269" s="7">
        <f t="shared" si="90"/>
        <v>2.4599411183036102E-2</v>
      </c>
      <c r="T269" s="7">
        <f t="shared" si="91"/>
        <v>2.4647481739750871E-3</v>
      </c>
      <c r="U269" s="7" t="str">
        <f t="shared" si="92"/>
        <v>Drop</v>
      </c>
      <c r="V269" s="7" t="str">
        <f t="shared" si="77"/>
        <v>Drop</v>
      </c>
      <c r="W269" s="7" t="str">
        <f t="shared" si="78"/>
        <v>Drop</v>
      </c>
      <c r="X269" s="7" t="str">
        <f t="shared" si="79"/>
        <v>Drop</v>
      </c>
      <c r="Y269" s="10">
        <f>L262/L269-1</f>
        <v>-8.6538443658356501E-2</v>
      </c>
      <c r="Z269" s="10">
        <f>M262/M269-1</f>
        <v>5.102067672777455E-2</v>
      </c>
      <c r="AA269" s="10">
        <f>N262/N269-1</f>
        <v>-5.5122431386056547E-7</v>
      </c>
      <c r="AB269" s="10">
        <f>O262/O269-1</f>
        <v>3.9604190999263711E-2</v>
      </c>
      <c r="AC269" s="14" t="str">
        <f t="shared" si="85"/>
        <v>Tuesday</v>
      </c>
      <c r="AD269" s="14" t="str">
        <f t="shared" si="86"/>
        <v>September</v>
      </c>
      <c r="AE269" s="12" t="str">
        <f>IF(I269&gt;0.2,"High",IF(I269&lt;-0.2,"Low","Moderate"))</f>
        <v>Moderate</v>
      </c>
    </row>
    <row r="270" spans="2:31" x14ac:dyDescent="0.25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7">
        <f t="shared" si="80"/>
        <v>6.5969245960847703E-2</v>
      </c>
      <c r="I270" s="10">
        <f t="shared" si="93"/>
        <v>0.17446451485539427</v>
      </c>
      <c r="J270" s="10">
        <f t="shared" si="95"/>
        <v>-1.0101037819845726E-2</v>
      </c>
      <c r="K270" s="10">
        <f t="shared" si="94"/>
        <v>0.18644887986219594</v>
      </c>
      <c r="L270" s="7">
        <f t="shared" si="81"/>
        <v>0.26249996887185933</v>
      </c>
      <c r="M270" s="7">
        <f t="shared" si="82"/>
        <v>0.40799994988172983</v>
      </c>
      <c r="N270" s="7">
        <f t="shared" si="83"/>
        <v>0.76649989821918674</v>
      </c>
      <c r="O270" s="7">
        <f t="shared" si="84"/>
        <v>0.80360023031583716</v>
      </c>
      <c r="P270" s="7">
        <f t="shared" si="87"/>
        <v>2.4999861961555458E-3</v>
      </c>
      <c r="Q270" s="7">
        <f t="shared" si="88"/>
        <v>1.6000022826139715E-2</v>
      </c>
      <c r="R270" s="7">
        <f t="shared" si="89"/>
        <v>4.379982016285644E-2</v>
      </c>
      <c r="S270" s="7">
        <f t="shared" si="90"/>
        <v>-2.4599440032129549E-2</v>
      </c>
      <c r="T270" s="7">
        <f t="shared" si="91"/>
        <v>4.9660680010726183E-3</v>
      </c>
      <c r="U270" s="7" t="str">
        <f t="shared" si="92"/>
        <v>Drop</v>
      </c>
      <c r="V270" s="7" t="str">
        <f t="shared" si="77"/>
        <v>Drop</v>
      </c>
      <c r="W270" s="7" t="str">
        <f t="shared" si="78"/>
        <v>Raise</v>
      </c>
      <c r="X270" s="7" t="str">
        <f t="shared" si="79"/>
        <v>Drop</v>
      </c>
      <c r="Y270" s="10">
        <f>L263/L270-1</f>
        <v>-2.9809699375604737E-8</v>
      </c>
      <c r="Z270" s="10">
        <f>M263/M270-1</f>
        <v>-6.8627484226455815E-2</v>
      </c>
      <c r="AA270" s="10">
        <f>N263/N270-1</f>
        <v>-8.571441542470537E-2</v>
      </c>
      <c r="AB270" s="10">
        <f>O263/O270-1</f>
        <v>-1.0204005645612413E-2</v>
      </c>
      <c r="AC270" s="14" t="str">
        <f t="shared" si="85"/>
        <v>Wednesday</v>
      </c>
      <c r="AD270" s="14" t="str">
        <f t="shared" si="86"/>
        <v>September</v>
      </c>
      <c r="AE270" s="12" t="str">
        <f>IF(I270&gt;0.2,"High",IF(I270&lt;-0.2,"Low","Moderate"))</f>
        <v>Moderate</v>
      </c>
    </row>
    <row r="271" spans="2:31" x14ac:dyDescent="0.25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7">
        <f t="shared" si="80"/>
        <v>5.9805864044926743E-2</v>
      </c>
      <c r="I271" s="10">
        <f t="shared" si="93"/>
        <v>6.2415223682413146E-2</v>
      </c>
      <c r="J271" s="10">
        <f t="shared" si="95"/>
        <v>5.1020408642713067E-2</v>
      </c>
      <c r="K271" s="10">
        <f t="shared" si="94"/>
        <v>1.0841668673604143E-2</v>
      </c>
      <c r="L271" s="7">
        <f t="shared" si="81"/>
        <v>0.24249997541224722</v>
      </c>
      <c r="M271" s="7">
        <f t="shared" si="82"/>
        <v>0.40800003981971988</v>
      </c>
      <c r="N271" s="7">
        <f t="shared" si="83"/>
        <v>0.74459995255684708</v>
      </c>
      <c r="O271" s="7">
        <f t="shared" si="84"/>
        <v>0.81179965168423418</v>
      </c>
      <c r="P271" s="7">
        <f t="shared" si="87"/>
        <v>-1.999999345961212E-2</v>
      </c>
      <c r="Q271" s="7">
        <f t="shared" si="88"/>
        <v>8.9937990055410921E-8</v>
      </c>
      <c r="R271" s="7">
        <f t="shared" si="89"/>
        <v>-2.1899945662339659E-2</v>
      </c>
      <c r="S271" s="7">
        <f t="shared" si="90"/>
        <v>8.1994213683970196E-3</v>
      </c>
      <c r="T271" s="7">
        <f t="shared" si="91"/>
        <v>-6.1633819159209596E-3</v>
      </c>
      <c r="U271" s="7" t="str">
        <f t="shared" si="92"/>
        <v>Drop</v>
      </c>
      <c r="V271" s="7" t="str">
        <f t="shared" si="77"/>
        <v>Drop</v>
      </c>
      <c r="W271" s="7" t="str">
        <f t="shared" si="78"/>
        <v>Drop</v>
      </c>
      <c r="X271" s="7" t="str">
        <f t="shared" si="79"/>
        <v>Drop</v>
      </c>
      <c r="Y271" s="10">
        <f>L264/L271-1</f>
        <v>-2.0618619669612981E-2</v>
      </c>
      <c r="Z271" s="10">
        <f>M264/M271-1</f>
        <v>5.75675720426716E-8</v>
      </c>
      <c r="AA271" s="10">
        <f>N264/N271-1</f>
        <v>8.8983215240645563E-8</v>
      </c>
      <c r="AB271" s="10">
        <f>O264/O271-1</f>
        <v>1.0101363283218312E-2</v>
      </c>
      <c r="AC271" s="14" t="str">
        <f t="shared" si="85"/>
        <v>Thursday</v>
      </c>
      <c r="AD271" s="14" t="str">
        <f t="shared" si="86"/>
        <v>September</v>
      </c>
      <c r="AE271" s="12" t="str">
        <f>IF(I271&gt;0.2,"High",IF(I271&lt;-0.2,"Low","Moderate"))</f>
        <v>Moderate</v>
      </c>
    </row>
    <row r="272" spans="2:31" x14ac:dyDescent="0.25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7">
        <f t="shared" si="80"/>
        <v>5.7431787176970631E-2</v>
      </c>
      <c r="I272" s="10">
        <f t="shared" si="93"/>
        <v>-3.0677503703643749E-2</v>
      </c>
      <c r="J272" s="10">
        <f t="shared" si="95"/>
        <v>-2.0408172854259776E-2</v>
      </c>
      <c r="K272" s="10">
        <f t="shared" si="94"/>
        <v>-1.0483275344697396E-2</v>
      </c>
      <c r="L272" s="7">
        <f t="shared" si="81"/>
        <v>0.24249996858309167</v>
      </c>
      <c r="M272" s="7">
        <f t="shared" si="82"/>
        <v>0.38800003006450418</v>
      </c>
      <c r="N272" s="7">
        <f t="shared" si="83"/>
        <v>0.75190005959272022</v>
      </c>
      <c r="O272" s="7">
        <f t="shared" si="84"/>
        <v>0.81179947442785039</v>
      </c>
      <c r="P272" s="7">
        <f t="shared" si="87"/>
        <v>-6.8291555466171161E-9</v>
      </c>
      <c r="Q272" s="7">
        <f t="shared" si="88"/>
        <v>-2.0000009755215709E-2</v>
      </c>
      <c r="R272" s="7">
        <f t="shared" si="89"/>
        <v>7.3001070358731379E-3</v>
      </c>
      <c r="S272" s="7">
        <f t="shared" si="90"/>
        <v>-1.7725638379317843E-7</v>
      </c>
      <c r="T272" s="7">
        <f t="shared" si="91"/>
        <v>-2.3740768679561125E-3</v>
      </c>
      <c r="U272" s="7" t="str">
        <f t="shared" si="92"/>
        <v>Drop</v>
      </c>
      <c r="V272" s="7" t="str">
        <f t="shared" si="77"/>
        <v>Drop</v>
      </c>
      <c r="W272" s="7" t="str">
        <f t="shared" si="78"/>
        <v>Drop</v>
      </c>
      <c r="X272" s="7" t="str">
        <f t="shared" si="79"/>
        <v>Drop</v>
      </c>
      <c r="Y272" s="10">
        <f>L265/L272-1</f>
        <v>-1.0309212133832957E-2</v>
      </c>
      <c r="Z272" s="10">
        <f>M265/M272-1</f>
        <v>3.0927654254574444E-2</v>
      </c>
      <c r="AA272" s="10">
        <f>N265/N272-1</f>
        <v>-1.9417572387510518E-2</v>
      </c>
      <c r="AB272" s="10">
        <f>O265/O272-1</f>
        <v>1.0101549576380098E-2</v>
      </c>
      <c r="AC272" s="14" t="str">
        <f t="shared" si="85"/>
        <v>Friday</v>
      </c>
      <c r="AD272" s="14" t="str">
        <f t="shared" si="86"/>
        <v>September</v>
      </c>
      <c r="AE272" s="12" t="str">
        <f>IF(I272&gt;0.2,"High",IF(I272&lt;-0.2,"Low","Moderate"))</f>
        <v>Moderate</v>
      </c>
    </row>
    <row r="273" spans="2:31" x14ac:dyDescent="0.25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7">
        <f t="shared" si="80"/>
        <v>3.5977032618804958E-2</v>
      </c>
      <c r="I273" s="10">
        <f t="shared" si="93"/>
        <v>7.4326534989770598E-2</v>
      </c>
      <c r="J273" s="10">
        <f t="shared" si="95"/>
        <v>0</v>
      </c>
      <c r="K273" s="10">
        <f t="shared" si="94"/>
        <v>7.4326534989770598E-2</v>
      </c>
      <c r="L273" s="7">
        <f t="shared" si="81"/>
        <v>0.20999998749771406</v>
      </c>
      <c r="M273" s="7">
        <f t="shared" si="82"/>
        <v>0.33999995670203748</v>
      </c>
      <c r="N273" s="7">
        <f t="shared" si="83"/>
        <v>0.68</v>
      </c>
      <c r="O273" s="7">
        <f t="shared" si="84"/>
        <v>0.74100015122452068</v>
      </c>
      <c r="P273" s="7">
        <f t="shared" si="87"/>
        <v>-3.2499981085377605E-2</v>
      </c>
      <c r="Q273" s="7">
        <f t="shared" si="88"/>
        <v>-4.80000733624667E-2</v>
      </c>
      <c r="R273" s="7">
        <f t="shared" si="89"/>
        <v>-7.1900059592720167E-2</v>
      </c>
      <c r="S273" s="7">
        <f t="shared" si="90"/>
        <v>-7.0799323203329712E-2</v>
      </c>
      <c r="T273" s="7">
        <f t="shared" si="91"/>
        <v>-2.1454754558165673E-2</v>
      </c>
      <c r="U273" s="7" t="str">
        <f t="shared" si="92"/>
        <v>Raise</v>
      </c>
      <c r="V273" s="7" t="str">
        <f t="shared" si="77"/>
        <v>Drop</v>
      </c>
      <c r="W273" s="7" t="str">
        <f t="shared" si="78"/>
        <v>Drop</v>
      </c>
      <c r="X273" s="7" t="str">
        <f t="shared" si="79"/>
        <v>Drop</v>
      </c>
      <c r="Y273" s="10">
        <f>L266/L273-1</f>
        <v>-3.9999956702037487E-2</v>
      </c>
      <c r="Z273" s="10">
        <f>M266/M273-1</f>
        <v>1.0000007508170317E-2</v>
      </c>
      <c r="AA273" s="10">
        <f>N266/N273-1</f>
        <v>-5.0000264610834955E-2</v>
      </c>
      <c r="AB273" s="10">
        <f>O266/O273-1</f>
        <v>1.0526212724788486E-2</v>
      </c>
      <c r="AC273" s="14" t="str">
        <f t="shared" si="85"/>
        <v>Saturday</v>
      </c>
      <c r="AD273" s="14" t="str">
        <f t="shared" si="86"/>
        <v>September</v>
      </c>
      <c r="AE273" s="12" t="str">
        <f>IF(I273&gt;0.2,"High",IF(I273&lt;-0.2,"Low","Moderate"))</f>
        <v>Moderate</v>
      </c>
    </row>
    <row r="274" spans="2:31" x14ac:dyDescent="0.25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7">
        <f t="shared" si="80"/>
        <v>3.6701215795057938E-2</v>
      </c>
      <c r="I274" s="10">
        <f t="shared" si="93"/>
        <v>-0.17286542104971103</v>
      </c>
      <c r="J274" s="10">
        <f t="shared" si="95"/>
        <v>-6.8627440060392009E-2</v>
      </c>
      <c r="K274" s="10">
        <f t="shared" si="94"/>
        <v>-0.11191867301316905</v>
      </c>
      <c r="L274" s="7">
        <f t="shared" si="81"/>
        <v>0.20789999583306593</v>
      </c>
      <c r="M274" s="7">
        <f t="shared" si="82"/>
        <v>0.33659991315087495</v>
      </c>
      <c r="N274" s="7">
        <f t="shared" si="83"/>
        <v>0.65280010776475916</v>
      </c>
      <c r="O274" s="7">
        <f t="shared" si="84"/>
        <v>0.80339986356195692</v>
      </c>
      <c r="P274" s="7">
        <f t="shared" si="87"/>
        <v>-2.0999916646481376E-3</v>
      </c>
      <c r="Q274" s="7">
        <f t="shared" si="88"/>
        <v>-3.4000435511625238E-3</v>
      </c>
      <c r="R274" s="7">
        <f t="shared" si="89"/>
        <v>-2.7199892235240886E-2</v>
      </c>
      <c r="S274" s="7">
        <f t="shared" si="90"/>
        <v>6.2399712337436242E-2</v>
      </c>
      <c r="T274" s="7">
        <f t="shared" si="91"/>
        <v>7.2418317625298073E-4</v>
      </c>
      <c r="U274" s="7" t="str">
        <f t="shared" si="92"/>
        <v>Drop</v>
      </c>
      <c r="V274" s="7" t="str">
        <f t="shared" si="77"/>
        <v>Drop</v>
      </c>
      <c r="W274" s="7" t="str">
        <f t="shared" si="78"/>
        <v>Drop</v>
      </c>
      <c r="X274" s="7" t="str">
        <f t="shared" si="79"/>
        <v>Raise</v>
      </c>
      <c r="Y274" s="10">
        <f>L267/L274-1</f>
        <v>-1.0101070203928364E-2</v>
      </c>
      <c r="Z274" s="10">
        <f>M267/M274-1</f>
        <v>6.0606292645763116E-2</v>
      </c>
      <c r="AA274" s="10">
        <f>N267/N274-1</f>
        <v>9.3749759334808003E-2</v>
      </c>
      <c r="AB274" s="10">
        <f>O267/O274-1</f>
        <v>-1.9417277796150878E-2</v>
      </c>
      <c r="AC274" s="14" t="str">
        <f t="shared" si="85"/>
        <v>Sunday</v>
      </c>
      <c r="AD274" s="14" t="str">
        <f t="shared" si="86"/>
        <v>September</v>
      </c>
      <c r="AE274" s="12" t="str">
        <f>IF(I274&gt;0.2,"High",IF(I274&lt;-0.2,"Low","Moderate"))</f>
        <v>Moderate</v>
      </c>
    </row>
    <row r="275" spans="2:31" x14ac:dyDescent="0.25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7">
        <f t="shared" si="80"/>
        <v>5.6908719023600493E-2</v>
      </c>
      <c r="I275" s="10">
        <f t="shared" si="93"/>
        <v>1.2666670490402376E-2</v>
      </c>
      <c r="J275" s="10">
        <f t="shared" si="95"/>
        <v>4.1666686651977258E-2</v>
      </c>
      <c r="K275" s="10">
        <f t="shared" si="94"/>
        <v>-2.7840014980976324E-2</v>
      </c>
      <c r="L275" s="7">
        <f t="shared" si="81"/>
        <v>0.24749997006999935</v>
      </c>
      <c r="M275" s="7">
        <f t="shared" si="82"/>
        <v>0.39999992558196301</v>
      </c>
      <c r="N275" s="7">
        <f t="shared" si="83"/>
        <v>0.72270020316127881</v>
      </c>
      <c r="O275" s="7">
        <f t="shared" si="84"/>
        <v>0.79539997309850519</v>
      </c>
      <c r="P275" s="7">
        <f t="shared" si="87"/>
        <v>3.9599974236933427E-2</v>
      </c>
      <c r="Q275" s="7">
        <f t="shared" si="88"/>
        <v>6.340001243108806E-2</v>
      </c>
      <c r="R275" s="7">
        <f t="shared" si="89"/>
        <v>6.9900095396519646E-2</v>
      </c>
      <c r="S275" s="7">
        <f t="shared" si="90"/>
        <v>-7.9998904634517309E-3</v>
      </c>
      <c r="T275" s="7">
        <f t="shared" si="91"/>
        <v>2.0207503228542555E-2</v>
      </c>
      <c r="U275" s="7" t="str">
        <f t="shared" si="92"/>
        <v>Raise</v>
      </c>
      <c r="V275" s="7" t="str">
        <f t="shared" ref="V275:V338" si="96">IF((Q275)&gt;$M$370,"Raise","Drop")</f>
        <v>Raise</v>
      </c>
      <c r="W275" s="7" t="str">
        <f t="shared" ref="W275:W338" si="97">IF((R275)&gt;$N$370,"Raise","Drop")</f>
        <v>Raise</v>
      </c>
      <c r="X275" s="7" t="str">
        <f t="shared" ref="X275:X338" si="98">IF((S275)&gt;$O$370,"Raise","Drop")</f>
        <v>Drop</v>
      </c>
      <c r="Y275" s="10">
        <f>L268/L275-1</f>
        <v>2.0202121287694608E-2</v>
      </c>
      <c r="Z275" s="10">
        <f>M268/M275-1</f>
        <v>3.9999847760773699E-2</v>
      </c>
      <c r="AA275" s="10">
        <f>N268/N275-1</f>
        <v>-4.0404362918995185E-2</v>
      </c>
      <c r="AB275" s="10">
        <f>O268/O275-1</f>
        <v>1.0309638350226358E-2</v>
      </c>
      <c r="AC275" s="14" t="str">
        <f t="shared" si="85"/>
        <v>Monday</v>
      </c>
      <c r="AD275" s="14" t="str">
        <f t="shared" si="86"/>
        <v>September</v>
      </c>
      <c r="AE275" s="12" t="str">
        <f>IF(I275&gt;0.2,"High",IF(I275&lt;-0.2,"Low","Moderate"))</f>
        <v>Moderate</v>
      </c>
    </row>
    <row r="276" spans="2:31" x14ac:dyDescent="0.25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7">
        <f t="shared" si="80"/>
        <v>5.3539916751285978E-2</v>
      </c>
      <c r="I276" s="10">
        <f t="shared" si="93"/>
        <v>-0.12234217065560604</v>
      </c>
      <c r="J276" s="10">
        <f t="shared" si="95"/>
        <v>0</v>
      </c>
      <c r="K276" s="10">
        <f t="shared" si="94"/>
        <v>-0.12234217065560604</v>
      </c>
      <c r="L276" s="7">
        <f t="shared" si="81"/>
        <v>0.24249998164992312</v>
      </c>
      <c r="M276" s="7">
        <f t="shared" si="82"/>
        <v>0.3919998781753144</v>
      </c>
      <c r="N276" s="7">
        <f t="shared" si="83"/>
        <v>0.70809997055288632</v>
      </c>
      <c r="O276" s="7">
        <f t="shared" si="84"/>
        <v>0.79539979206951783</v>
      </c>
      <c r="P276" s="7">
        <f t="shared" si="87"/>
        <v>-4.9999884200762346E-3</v>
      </c>
      <c r="Q276" s="7">
        <f t="shared" si="88"/>
        <v>-8.0000474066486138E-3</v>
      </c>
      <c r="R276" s="7">
        <f t="shared" si="89"/>
        <v>-1.4600232608392494E-2</v>
      </c>
      <c r="S276" s="7">
        <f t="shared" si="90"/>
        <v>-1.8102898735605777E-7</v>
      </c>
      <c r="T276" s="7">
        <f t="shared" si="91"/>
        <v>-3.3688022723145153E-3</v>
      </c>
      <c r="U276" s="7" t="str">
        <f t="shared" si="92"/>
        <v>Drop</v>
      </c>
      <c r="V276" s="7" t="str">
        <f t="shared" si="96"/>
        <v>Drop</v>
      </c>
      <c r="W276" s="7" t="str">
        <f t="shared" si="97"/>
        <v>Drop</v>
      </c>
      <c r="X276" s="7" t="str">
        <f t="shared" si="98"/>
        <v>Drop</v>
      </c>
      <c r="Y276" s="10">
        <f>L269/L276-1</f>
        <v>7.2164958144384395E-2</v>
      </c>
      <c r="Z276" s="10">
        <f>M269/M276-1</f>
        <v>1.246946197408505E-7</v>
      </c>
      <c r="AA276" s="10">
        <f>N269/N276-1</f>
        <v>2.061870937806165E-2</v>
      </c>
      <c r="AB276" s="10">
        <f>O269/O276-1</f>
        <v>4.1236971150203861E-2</v>
      </c>
      <c r="AC276" s="14" t="str">
        <f t="shared" si="85"/>
        <v>Tuesday</v>
      </c>
      <c r="AD276" s="14" t="str">
        <f t="shared" si="86"/>
        <v>October</v>
      </c>
      <c r="AE276" s="12" t="str">
        <f>IF(I276&gt;0.2,"High",IF(I276&lt;-0.2,"Low","Moderate"))</f>
        <v>Moderate</v>
      </c>
    </row>
    <row r="277" spans="2:31" x14ac:dyDescent="0.25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7">
        <f t="shared" si="80"/>
        <v>5.3522979612204875E-2</v>
      </c>
      <c r="I277" s="10">
        <f t="shared" si="93"/>
        <v>-0.18038878280484005</v>
      </c>
      <c r="J277" s="10">
        <f t="shared" si="95"/>
        <v>1.0204109920066262E-2</v>
      </c>
      <c r="K277" s="10">
        <f t="shared" si="94"/>
        <v>-0.18866770670729816</v>
      </c>
      <c r="L277" s="7">
        <f t="shared" si="81"/>
        <v>0.24499995744219102</v>
      </c>
      <c r="M277" s="7">
        <f t="shared" si="82"/>
        <v>0.39600003037471004</v>
      </c>
      <c r="N277" s="7">
        <f t="shared" si="83"/>
        <v>0.700800020710028</v>
      </c>
      <c r="O277" s="7">
        <f t="shared" si="84"/>
        <v>0.7871997515444672</v>
      </c>
      <c r="P277" s="7">
        <f t="shared" si="87"/>
        <v>2.4999757922679056E-3</v>
      </c>
      <c r="Q277" s="7">
        <f t="shared" si="88"/>
        <v>4.0001521993956457E-3</v>
      </c>
      <c r="R277" s="7">
        <f t="shared" si="89"/>
        <v>-7.2999498428583109E-3</v>
      </c>
      <c r="S277" s="7">
        <f t="shared" si="90"/>
        <v>-8.2000405250506336E-3</v>
      </c>
      <c r="T277" s="7">
        <f t="shared" si="91"/>
        <v>-1.6937139081102393E-5</v>
      </c>
      <c r="U277" s="7" t="str">
        <f t="shared" si="92"/>
        <v>Drop</v>
      </c>
      <c r="V277" s="7" t="str">
        <f t="shared" si="96"/>
        <v>Drop</v>
      </c>
      <c r="W277" s="7" t="str">
        <f t="shared" si="97"/>
        <v>Drop</v>
      </c>
      <c r="X277" s="7" t="str">
        <f t="shared" si="98"/>
        <v>Drop</v>
      </c>
      <c r="Y277" s="10">
        <f>L270/L277-1</f>
        <v>7.142863048781356E-2</v>
      </c>
      <c r="Z277" s="10">
        <f>M270/M277-1</f>
        <v>3.0302824713586585E-2</v>
      </c>
      <c r="AA277" s="10">
        <f>N270/N277-1</f>
        <v>9.3749822442347641E-2</v>
      </c>
      <c r="AB277" s="10">
        <f>O270/O277-1</f>
        <v>2.0833948104267863E-2</v>
      </c>
      <c r="AC277" s="14" t="str">
        <f t="shared" si="85"/>
        <v>Wednesday</v>
      </c>
      <c r="AD277" s="14" t="str">
        <f t="shared" si="86"/>
        <v>October</v>
      </c>
      <c r="AE277" s="12" t="str">
        <f>IF(I277&gt;0.2,"High",IF(I277&lt;-0.2,"Low","Moderate"))</f>
        <v>Moderate</v>
      </c>
    </row>
    <row r="278" spans="2:31" x14ac:dyDescent="0.25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7">
        <f t="shared" si="80"/>
        <v>6.161224598438763E-2</v>
      </c>
      <c r="I278" s="10">
        <f t="shared" si="93"/>
        <v>-1.9805813921328408E-2</v>
      </c>
      <c r="J278" s="10">
        <f t="shared" si="95"/>
        <v>-4.8543689754417474E-2</v>
      </c>
      <c r="K278" s="10">
        <f t="shared" si="94"/>
        <v>3.0204094001616832E-2</v>
      </c>
      <c r="L278" s="7">
        <f t="shared" si="81"/>
        <v>0.2574999672273538</v>
      </c>
      <c r="M278" s="7">
        <f t="shared" si="82"/>
        <v>0.38799989781711819</v>
      </c>
      <c r="N278" s="7">
        <f t="shared" si="83"/>
        <v>0.73729991257454564</v>
      </c>
      <c r="O278" s="7">
        <f t="shared" si="84"/>
        <v>0.83640008623647932</v>
      </c>
      <c r="P278" s="7">
        <f t="shared" si="87"/>
        <v>1.2500009785162775E-2</v>
      </c>
      <c r="Q278" s="7">
        <f t="shared" si="88"/>
        <v>-8.0001325575918547E-3</v>
      </c>
      <c r="R278" s="7">
        <f t="shared" si="89"/>
        <v>3.6499891864517631E-2</v>
      </c>
      <c r="S278" s="7">
        <f t="shared" si="90"/>
        <v>4.9200334692012127E-2</v>
      </c>
      <c r="T278" s="7">
        <f t="shared" si="91"/>
        <v>8.0892663721827546E-3</v>
      </c>
      <c r="U278" s="7" t="str">
        <f t="shared" si="92"/>
        <v>Drop</v>
      </c>
      <c r="V278" s="7" t="str">
        <f t="shared" si="96"/>
        <v>Drop</v>
      </c>
      <c r="W278" s="7" t="str">
        <f t="shared" si="97"/>
        <v>Drop</v>
      </c>
      <c r="X278" s="7" t="str">
        <f t="shared" si="98"/>
        <v>Raise</v>
      </c>
      <c r="Y278" s="10">
        <f>L271/L278-1</f>
        <v>-5.8252402812395965E-2</v>
      </c>
      <c r="Z278" s="10">
        <f>M271/M278-1</f>
        <v>5.1546771313915718E-2</v>
      </c>
      <c r="AA278" s="10">
        <f>N271/N278-1</f>
        <v>9.9010455010237752E-3</v>
      </c>
      <c r="AB278" s="10">
        <f>O271/O278-1</f>
        <v>-2.941228122409556E-2</v>
      </c>
      <c r="AC278" s="14" t="str">
        <f t="shared" si="85"/>
        <v>Thursday</v>
      </c>
      <c r="AD278" s="14" t="str">
        <f t="shared" si="86"/>
        <v>October</v>
      </c>
      <c r="AE278" s="12" t="str">
        <f>IF(I278&gt;0.2,"High",IF(I278&lt;-0.2,"Low","Moderate"))</f>
        <v>Moderate</v>
      </c>
    </row>
    <row r="279" spans="2:31" x14ac:dyDescent="0.25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7">
        <f t="shared" si="80"/>
        <v>5.3505916218784741E-2</v>
      </c>
      <c r="I279" s="10">
        <f t="shared" si="93"/>
        <v>-5.8652468942478331E-2</v>
      </c>
      <c r="J279" s="10">
        <f t="shared" si="95"/>
        <v>1.0416695645367069E-2</v>
      </c>
      <c r="K279" s="10">
        <f t="shared" si="94"/>
        <v>-6.835710938419326E-2</v>
      </c>
      <c r="L279" s="7">
        <f t="shared" si="81"/>
        <v>0.247499978638382</v>
      </c>
      <c r="M279" s="7">
        <f t="shared" si="82"/>
        <v>0.39600003068784895</v>
      </c>
      <c r="N279" s="7">
        <f t="shared" si="83"/>
        <v>0.69349980456840132</v>
      </c>
      <c r="O279" s="7">
        <f t="shared" si="84"/>
        <v>0.78719998435581584</v>
      </c>
      <c r="P279" s="7">
        <f t="shared" si="87"/>
        <v>-9.9999885889718032E-3</v>
      </c>
      <c r="Q279" s="7">
        <f t="shared" si="88"/>
        <v>8.0001328707307584E-3</v>
      </c>
      <c r="R279" s="7">
        <f t="shared" si="89"/>
        <v>-4.3800108006144312E-2</v>
      </c>
      <c r="S279" s="7">
        <f t="shared" si="90"/>
        <v>-4.9200101880663483E-2</v>
      </c>
      <c r="T279" s="7">
        <f t="shared" si="91"/>
        <v>-8.106329765602889E-3</v>
      </c>
      <c r="U279" s="7" t="str">
        <f t="shared" si="92"/>
        <v>Drop</v>
      </c>
      <c r="V279" s="7" t="str">
        <f t="shared" si="96"/>
        <v>Drop</v>
      </c>
      <c r="W279" s="7" t="str">
        <f t="shared" si="97"/>
        <v>Drop</v>
      </c>
      <c r="X279" s="7" t="str">
        <f t="shared" si="98"/>
        <v>Drop</v>
      </c>
      <c r="Y279" s="10">
        <f>L272/L279-1</f>
        <v>-2.0202062573087209E-2</v>
      </c>
      <c r="Z279" s="10">
        <f>M272/M279-1</f>
        <v>-2.0202020210576377E-2</v>
      </c>
      <c r="AA279" s="10">
        <f>N272/N279-1</f>
        <v>8.4210917781965655E-2</v>
      </c>
      <c r="AB279" s="10">
        <f>O272/O279-1</f>
        <v>3.1249352846678402E-2</v>
      </c>
      <c r="AC279" s="14" t="str">
        <f t="shared" si="85"/>
        <v>Friday</v>
      </c>
      <c r="AD279" s="14" t="str">
        <f t="shared" si="86"/>
        <v>October</v>
      </c>
      <c r="AE279" s="12" t="str">
        <f>IF(I279&gt;0.2,"High",IF(I279&lt;-0.2,"Low","Moderate"))</f>
        <v>Moderate</v>
      </c>
    </row>
    <row r="280" spans="2:31" x14ac:dyDescent="0.25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7">
        <f t="shared" si="80"/>
        <v>3.5643377670726097E-2</v>
      </c>
      <c r="I280" s="10">
        <f t="shared" si="93"/>
        <v>4.1273140835281552E-2</v>
      </c>
      <c r="J280" s="10">
        <f t="shared" si="95"/>
        <v>5.1020419528979843E-2</v>
      </c>
      <c r="K280" s="10">
        <f t="shared" si="94"/>
        <v>-9.2741097247820425E-3</v>
      </c>
      <c r="L280" s="7">
        <f t="shared" si="81"/>
        <v>0.20789998919250774</v>
      </c>
      <c r="M280" s="7">
        <f t="shared" si="82"/>
        <v>0.33659996363090111</v>
      </c>
      <c r="N280" s="7">
        <f t="shared" si="83"/>
        <v>0.67319984695198953</v>
      </c>
      <c r="O280" s="7">
        <f t="shared" si="84"/>
        <v>0.75659995702866045</v>
      </c>
      <c r="P280" s="7">
        <f t="shared" si="87"/>
        <v>-3.9599989445874256E-2</v>
      </c>
      <c r="Q280" s="7">
        <f t="shared" si="88"/>
        <v>-5.9400067056947836E-2</v>
      </c>
      <c r="R280" s="7">
        <f t="shared" si="89"/>
        <v>-2.029995761641179E-2</v>
      </c>
      <c r="S280" s="7">
        <f t="shared" si="90"/>
        <v>-3.0600027327155388E-2</v>
      </c>
      <c r="T280" s="7">
        <f t="shared" si="91"/>
        <v>-1.7862538548058644E-2</v>
      </c>
      <c r="U280" s="7" t="str">
        <f t="shared" si="92"/>
        <v>Raise</v>
      </c>
      <c r="V280" s="7" t="str">
        <f t="shared" si="96"/>
        <v>Drop</v>
      </c>
      <c r="W280" s="7" t="str">
        <f t="shared" si="97"/>
        <v>Drop</v>
      </c>
      <c r="X280" s="7" t="str">
        <f t="shared" si="98"/>
        <v>Drop</v>
      </c>
      <c r="Y280" s="10">
        <f>L273/L280-1</f>
        <v>1.0101002474135701E-2</v>
      </c>
      <c r="Z280" s="10">
        <f>M273/M280-1</f>
        <v>1.0100990607546878E-2</v>
      </c>
      <c r="AA280" s="10">
        <f>N273/N280-1</f>
        <v>1.0101239741511003E-2</v>
      </c>
      <c r="AB280" s="10">
        <f>O273/O280-1</f>
        <v>-2.0618301202928624E-2</v>
      </c>
      <c r="AC280" s="14" t="str">
        <f t="shared" si="85"/>
        <v>Saturday</v>
      </c>
      <c r="AD280" s="14" t="str">
        <f t="shared" si="86"/>
        <v>October</v>
      </c>
      <c r="AE280" s="12" t="str">
        <f>IF(I280&gt;0.2,"High",IF(I280&lt;-0.2,"Low","Moderate"))</f>
        <v>Moderate</v>
      </c>
    </row>
    <row r="281" spans="2:31" x14ac:dyDescent="0.25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7">
        <f t="shared" si="80"/>
        <v>3.9014232762430233E-2</v>
      </c>
      <c r="I281" s="10">
        <f t="shared" si="93"/>
        <v>8.5402326831010456E-2</v>
      </c>
      <c r="J281" s="10">
        <f t="shared" si="95"/>
        <v>2.1052631332113103E-2</v>
      </c>
      <c r="K281" s="10">
        <f t="shared" si="94"/>
        <v>6.3022897668794764E-2</v>
      </c>
      <c r="L281" s="7">
        <f t="shared" si="81"/>
        <v>0.2099999958661608</v>
      </c>
      <c r="M281" s="7">
        <f t="shared" si="82"/>
        <v>0.34339999750657313</v>
      </c>
      <c r="N281" s="7">
        <f t="shared" si="83"/>
        <v>0.67999983439827982</v>
      </c>
      <c r="O281" s="7">
        <f t="shared" si="84"/>
        <v>0.79559984507618098</v>
      </c>
      <c r="P281" s="7">
        <f t="shared" si="87"/>
        <v>2.1000066736530654E-3</v>
      </c>
      <c r="Q281" s="7">
        <f t="shared" si="88"/>
        <v>6.800033875672018E-3</v>
      </c>
      <c r="R281" s="7">
        <f t="shared" si="89"/>
        <v>6.7999874462902898E-3</v>
      </c>
      <c r="S281" s="7">
        <f t="shared" si="90"/>
        <v>3.8999888047520526E-2</v>
      </c>
      <c r="T281" s="7">
        <f t="shared" si="91"/>
        <v>3.3708550917041363E-3</v>
      </c>
      <c r="U281" s="7" t="str">
        <f t="shared" si="92"/>
        <v>Drop</v>
      </c>
      <c r="V281" s="7" t="str">
        <f t="shared" si="96"/>
        <v>Drop</v>
      </c>
      <c r="W281" s="7" t="str">
        <f t="shared" si="97"/>
        <v>Drop</v>
      </c>
      <c r="X281" s="7" t="str">
        <f t="shared" si="98"/>
        <v>Raise</v>
      </c>
      <c r="Y281" s="10">
        <f>L274/L281-1</f>
        <v>-1.000000035444415E-2</v>
      </c>
      <c r="Z281" s="10">
        <f>M274/M281-1</f>
        <v>-1.9802225990313227E-2</v>
      </c>
      <c r="AA281" s="10">
        <f>N274/N281-1</f>
        <v>-3.9999607731653675E-2</v>
      </c>
      <c r="AB281" s="10">
        <f>O274/O281-1</f>
        <v>9.8039467127208901E-3</v>
      </c>
      <c r="AC281" s="14" t="str">
        <f t="shared" si="85"/>
        <v>Sunday</v>
      </c>
      <c r="AD281" s="14" t="str">
        <f t="shared" si="86"/>
        <v>October</v>
      </c>
      <c r="AE281" s="12" t="str">
        <f>IF(I281&gt;0.2,"High",IF(I281&lt;-0.2,"Low","Moderate"))</f>
        <v>Moderate</v>
      </c>
    </row>
    <row r="282" spans="2:31" x14ac:dyDescent="0.25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7">
        <f t="shared" si="80"/>
        <v>6.4091176594116686E-2</v>
      </c>
      <c r="I282" s="10">
        <f t="shared" si="93"/>
        <v>0.11494806239309452</v>
      </c>
      <c r="J282" s="10">
        <f t="shared" si="95"/>
        <v>-9.9999815815380311E-3</v>
      </c>
      <c r="K282" s="10">
        <f t="shared" si="94"/>
        <v>0.12621014308084444</v>
      </c>
      <c r="L282" s="7">
        <f t="shared" si="81"/>
        <v>0.26249996104681417</v>
      </c>
      <c r="M282" s="7">
        <f t="shared" si="82"/>
        <v>0.39599999503879751</v>
      </c>
      <c r="N282" s="7">
        <f t="shared" si="83"/>
        <v>0.72999970469032305</v>
      </c>
      <c r="O282" s="7">
        <f t="shared" si="84"/>
        <v>0.84460011510830169</v>
      </c>
      <c r="P282" s="7">
        <f t="shared" si="87"/>
        <v>5.2499965180653363E-2</v>
      </c>
      <c r="Q282" s="7">
        <f t="shared" si="88"/>
        <v>5.2599997532224385E-2</v>
      </c>
      <c r="R282" s="7">
        <f t="shared" si="89"/>
        <v>4.9999870292043225E-2</v>
      </c>
      <c r="S282" s="7">
        <f t="shared" si="90"/>
        <v>4.9000270032120707E-2</v>
      </c>
      <c r="T282" s="7">
        <f t="shared" si="91"/>
        <v>2.5076943831686453E-2</v>
      </c>
      <c r="U282" s="7" t="str">
        <f t="shared" si="92"/>
        <v>Raise</v>
      </c>
      <c r="V282" s="7" t="str">
        <f t="shared" si="96"/>
        <v>Raise</v>
      </c>
      <c r="W282" s="7" t="str">
        <f t="shared" si="97"/>
        <v>Raise</v>
      </c>
      <c r="X282" s="7" t="str">
        <f t="shared" si="98"/>
        <v>Raise</v>
      </c>
      <c r="Y282" s="10">
        <f>L275/L282-1</f>
        <v>-5.7142831248419568E-2</v>
      </c>
      <c r="Z282" s="10">
        <f>M275/M282-1</f>
        <v>1.0100834831509475E-2</v>
      </c>
      <c r="AA282" s="10">
        <f>N275/N282-1</f>
        <v>-9.9993212081377347E-3</v>
      </c>
      <c r="AB282" s="10">
        <f>O275/O282-1</f>
        <v>-5.8252587383897825E-2</v>
      </c>
      <c r="AC282" s="14" t="str">
        <f t="shared" si="85"/>
        <v>Monday</v>
      </c>
      <c r="AD282" s="14" t="str">
        <f t="shared" si="86"/>
        <v>October</v>
      </c>
      <c r="AE282" s="12" t="str">
        <f>IF(I282&gt;0.2,"High",IF(I282&lt;-0.2,"Low","Moderate"))</f>
        <v>Moderate</v>
      </c>
    </row>
    <row r="283" spans="2:31" x14ac:dyDescent="0.25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7">
        <f t="shared" si="80"/>
        <v>5.6793730212447123E-2</v>
      </c>
      <c r="I283" s="10">
        <f t="shared" si="93"/>
        <v>8.1779027429128126E-2</v>
      </c>
      <c r="J283" s="10">
        <f t="shared" si="95"/>
        <v>1.9801989677181275E-2</v>
      </c>
      <c r="K283" s="10">
        <f t="shared" si="94"/>
        <v>6.077359956079853E-2</v>
      </c>
      <c r="L283" s="7">
        <f t="shared" si="81"/>
        <v>0.24750000670575076</v>
      </c>
      <c r="M283" s="7">
        <f t="shared" si="82"/>
        <v>0.41599983960386488</v>
      </c>
      <c r="N283" s="7">
        <f t="shared" si="83"/>
        <v>0.70810000620903069</v>
      </c>
      <c r="O283" s="7">
        <f t="shared" si="84"/>
        <v>0.77899992825708242</v>
      </c>
      <c r="P283" s="7">
        <f t="shared" si="87"/>
        <v>-1.499995434106341E-2</v>
      </c>
      <c r="Q283" s="7">
        <f t="shared" si="88"/>
        <v>1.9999844565067371E-2</v>
      </c>
      <c r="R283" s="7">
        <f t="shared" si="89"/>
        <v>-2.1899698481292362E-2</v>
      </c>
      <c r="S283" s="7">
        <f t="shared" si="90"/>
        <v>-6.5600186851219267E-2</v>
      </c>
      <c r="T283" s="7">
        <f t="shared" si="91"/>
        <v>-7.2974463816695631E-3</v>
      </c>
      <c r="U283" s="7" t="str">
        <f t="shared" si="92"/>
        <v>Drop</v>
      </c>
      <c r="V283" s="7" t="str">
        <f t="shared" si="96"/>
        <v>Drop</v>
      </c>
      <c r="W283" s="7" t="str">
        <f t="shared" si="97"/>
        <v>Drop</v>
      </c>
      <c r="X283" s="7" t="str">
        <f t="shared" si="98"/>
        <v>Drop</v>
      </c>
      <c r="Y283" s="10">
        <f>L276/L283-1</f>
        <v>-2.0202120890332353E-2</v>
      </c>
      <c r="Z283" s="10">
        <f>M276/M283-1</f>
        <v>-5.7692237216736442E-2</v>
      </c>
      <c r="AA283" s="10">
        <f>N276/N283-1</f>
        <v>-5.0354673097885438E-8</v>
      </c>
      <c r="AB283" s="10">
        <f>O276/O283-1</f>
        <v>2.1052458694223564E-2</v>
      </c>
      <c r="AC283" s="14" t="str">
        <f t="shared" si="85"/>
        <v>Tuesday</v>
      </c>
      <c r="AD283" s="14" t="str">
        <f t="shared" si="86"/>
        <v>October</v>
      </c>
      <c r="AE283" s="12" t="str">
        <f>IF(I283&gt;0.2,"High",IF(I283&lt;-0.2,"Low","Moderate"))</f>
        <v>Moderate</v>
      </c>
    </row>
    <row r="284" spans="2:31" x14ac:dyDescent="0.25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7">
        <f t="shared" si="80"/>
        <v>6.7975514884468013E-2</v>
      </c>
      <c r="I284" s="10">
        <f t="shared" si="93"/>
        <v>0.21871070507745793</v>
      </c>
      <c r="J284" s="10">
        <f t="shared" si="95"/>
        <v>-4.0404058256849784E-2</v>
      </c>
      <c r="K284" s="10">
        <f t="shared" si="94"/>
        <v>0.27002486365627365</v>
      </c>
      <c r="L284" s="7">
        <f t="shared" si="81"/>
        <v>0.2624999678888657</v>
      </c>
      <c r="M284" s="7">
        <f t="shared" si="82"/>
        <v>0.39999992614149699</v>
      </c>
      <c r="N284" s="7">
        <f t="shared" si="83"/>
        <v>0.76649999261414836</v>
      </c>
      <c r="O284" s="7">
        <f t="shared" si="84"/>
        <v>0.84460021006075381</v>
      </c>
      <c r="P284" s="7">
        <f t="shared" si="87"/>
        <v>1.4999961183114946E-2</v>
      </c>
      <c r="Q284" s="7">
        <f t="shared" si="88"/>
        <v>-1.5999913462367898E-2</v>
      </c>
      <c r="R284" s="7">
        <f t="shared" si="89"/>
        <v>5.8399986405117676E-2</v>
      </c>
      <c r="S284" s="7">
        <f t="shared" si="90"/>
        <v>6.560028180367139E-2</v>
      </c>
      <c r="T284" s="7">
        <f t="shared" si="91"/>
        <v>1.118178467202089E-2</v>
      </c>
      <c r="U284" s="7" t="str">
        <f t="shared" si="92"/>
        <v>Drop</v>
      </c>
      <c r="V284" s="7" t="str">
        <f t="shared" si="96"/>
        <v>Drop</v>
      </c>
      <c r="W284" s="7" t="str">
        <f t="shared" si="97"/>
        <v>Raise</v>
      </c>
      <c r="X284" s="7" t="str">
        <f t="shared" si="98"/>
        <v>Raise</v>
      </c>
      <c r="Y284" s="10">
        <f>L277/L284-1</f>
        <v>-6.6666714618737188E-2</v>
      </c>
      <c r="Z284" s="10">
        <f>M277/M284-1</f>
        <v>-9.9997412633822114E-3</v>
      </c>
      <c r="AA284" s="10">
        <f>N277/N284-1</f>
        <v>-8.5714249885444294E-2</v>
      </c>
      <c r="AB284" s="10">
        <f>O277/O284-1</f>
        <v>-6.7961691025577253E-2</v>
      </c>
      <c r="AC284" s="14" t="str">
        <f t="shared" si="85"/>
        <v>Wednesday</v>
      </c>
      <c r="AD284" s="14" t="str">
        <f t="shared" si="86"/>
        <v>October</v>
      </c>
      <c r="AE284" s="12" t="str">
        <f>IF(I284&gt;0.2,"High",IF(I284&lt;-0.2,"Low","Moderate"))</f>
        <v>High</v>
      </c>
    </row>
    <row r="285" spans="2:31" x14ac:dyDescent="0.25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7">
        <f t="shared" si="80"/>
        <v>5.2965435829443727E-2</v>
      </c>
      <c r="I285" s="10">
        <f t="shared" si="93"/>
        <v>-0.14034239487284683</v>
      </c>
      <c r="J285" s="10">
        <f t="shared" si="95"/>
        <v>0</v>
      </c>
      <c r="K285" s="10">
        <f t="shared" si="94"/>
        <v>-0.14034239487284683</v>
      </c>
      <c r="L285" s="7">
        <f t="shared" si="81"/>
        <v>0.2474999639383427</v>
      </c>
      <c r="M285" s="7">
        <f t="shared" si="82"/>
        <v>0.38399993165690244</v>
      </c>
      <c r="N285" s="7">
        <f t="shared" si="83"/>
        <v>0.69350013719048709</v>
      </c>
      <c r="O285" s="7">
        <f t="shared" si="84"/>
        <v>0.80359959993355989</v>
      </c>
      <c r="P285" s="7">
        <f t="shared" si="87"/>
        <v>-1.5000003950523005E-2</v>
      </c>
      <c r="Q285" s="7">
        <f t="shared" si="88"/>
        <v>-1.5999994484594549E-2</v>
      </c>
      <c r="R285" s="7">
        <f t="shared" si="89"/>
        <v>-7.2999855423661275E-2</v>
      </c>
      <c r="S285" s="7">
        <f t="shared" si="90"/>
        <v>-4.1000610127193915E-2</v>
      </c>
      <c r="T285" s="7">
        <f t="shared" si="91"/>
        <v>-1.5010079055024286E-2</v>
      </c>
      <c r="U285" s="7" t="str">
        <f t="shared" si="92"/>
        <v>Drop</v>
      </c>
      <c r="V285" s="7" t="str">
        <f t="shared" si="96"/>
        <v>Drop</v>
      </c>
      <c r="W285" s="7" t="str">
        <f t="shared" si="97"/>
        <v>Drop</v>
      </c>
      <c r="X285" s="7" t="str">
        <f t="shared" si="98"/>
        <v>Drop</v>
      </c>
      <c r="Y285" s="10">
        <f>L278/L285-1</f>
        <v>4.0404059579993712E-2</v>
      </c>
      <c r="Z285" s="10">
        <f>M278/M285-1</f>
        <v>1.0416580396138242E-2</v>
      </c>
      <c r="AA285" s="10">
        <f>N278/N285-1</f>
        <v>6.3157558355360299E-2</v>
      </c>
      <c r="AB285" s="10">
        <f>O278/O285-1</f>
        <v>4.0816952006486051E-2</v>
      </c>
      <c r="AC285" s="14" t="str">
        <f t="shared" si="85"/>
        <v>Thursday</v>
      </c>
      <c r="AD285" s="14" t="str">
        <f t="shared" si="86"/>
        <v>October</v>
      </c>
      <c r="AE285" s="12" t="str">
        <f>IF(I285&gt;0.2,"High",IF(I285&lt;-0.2,"Low","Moderate"))</f>
        <v>Moderate</v>
      </c>
    </row>
    <row r="286" spans="2:31" x14ac:dyDescent="0.25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7">
        <f t="shared" si="80"/>
        <v>5.8023887899601341E-2</v>
      </c>
      <c r="I286" s="10">
        <f t="shared" si="93"/>
        <v>9.5618491304586994E-2</v>
      </c>
      <c r="J286" s="10">
        <f t="shared" si="95"/>
        <v>1.0309259264533743E-2</v>
      </c>
      <c r="K286" s="10">
        <f t="shared" si="94"/>
        <v>8.443873126744883E-2</v>
      </c>
      <c r="L286" s="7">
        <f t="shared" si="81"/>
        <v>0.2474999639383427</v>
      </c>
      <c r="M286" s="7">
        <f t="shared" si="82"/>
        <v>0.38799990128219247</v>
      </c>
      <c r="N286" s="7">
        <f t="shared" si="83"/>
        <v>0.75190001003031115</v>
      </c>
      <c r="O286" s="7">
        <f t="shared" si="84"/>
        <v>0.80360009552708112</v>
      </c>
      <c r="P286" s="7">
        <f t="shared" si="87"/>
        <v>0</v>
      </c>
      <c r="Q286" s="7">
        <f t="shared" si="88"/>
        <v>3.9999696252900341E-3</v>
      </c>
      <c r="R286" s="7">
        <f t="shared" si="89"/>
        <v>5.8399872839824063E-2</v>
      </c>
      <c r="S286" s="7">
        <f t="shared" si="90"/>
        <v>4.9559352122141576E-7</v>
      </c>
      <c r="T286" s="7">
        <f t="shared" si="91"/>
        <v>5.0584520701576138E-3</v>
      </c>
      <c r="U286" s="7" t="str">
        <f t="shared" si="92"/>
        <v>Drop</v>
      </c>
      <c r="V286" s="7" t="str">
        <f t="shared" si="96"/>
        <v>Drop</v>
      </c>
      <c r="W286" s="7" t="str">
        <f t="shared" si="97"/>
        <v>Raise</v>
      </c>
      <c r="X286" s="7" t="str">
        <f t="shared" si="98"/>
        <v>Drop</v>
      </c>
      <c r="Y286" s="10">
        <f>L279/L286-1</f>
        <v>5.9394106743937414E-8</v>
      </c>
      <c r="Z286" s="10">
        <f>M279/M286-1</f>
        <v>2.0618895466774756E-2</v>
      </c>
      <c r="AA286" s="10">
        <f>N279/N286-1</f>
        <v>-7.7670175133466968E-2</v>
      </c>
      <c r="AB286" s="10">
        <f>O279/O286-1</f>
        <v>-2.0408299180836309E-2</v>
      </c>
      <c r="AC286" s="14" t="str">
        <f t="shared" si="85"/>
        <v>Friday</v>
      </c>
      <c r="AD286" s="14" t="str">
        <f t="shared" si="86"/>
        <v>October</v>
      </c>
      <c r="AE286" s="12" t="str">
        <f>IF(I286&gt;0.2,"High",IF(I286&lt;-0.2,"Low","Moderate"))</f>
        <v>Moderate</v>
      </c>
    </row>
    <row r="287" spans="2:31" x14ac:dyDescent="0.25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7">
        <f t="shared" si="80"/>
        <v>3.6293627458851445E-2</v>
      </c>
      <c r="I287" s="10">
        <f t="shared" si="93"/>
        <v>-1.5284980852815488E-3</v>
      </c>
      <c r="J287" s="10">
        <f t="shared" si="95"/>
        <v>-1.9417475518175187E-2</v>
      </c>
      <c r="K287" s="10">
        <f t="shared" si="94"/>
        <v>1.824321460587619E-2</v>
      </c>
      <c r="L287" s="7">
        <f t="shared" si="81"/>
        <v>0.19949999391247838</v>
      </c>
      <c r="M287" s="7">
        <f t="shared" si="82"/>
        <v>0.3297999128806221</v>
      </c>
      <c r="N287" s="7">
        <f t="shared" si="83"/>
        <v>0.68000006704524885</v>
      </c>
      <c r="O287" s="7">
        <f t="shared" si="84"/>
        <v>0.81120010490608485</v>
      </c>
      <c r="P287" s="7">
        <f t="shared" si="87"/>
        <v>-4.7999970025864314E-2</v>
      </c>
      <c r="Q287" s="7">
        <f t="shared" si="88"/>
        <v>-5.8199988401570368E-2</v>
      </c>
      <c r="R287" s="7">
        <f t="shared" si="89"/>
        <v>-7.1899942985062304E-2</v>
      </c>
      <c r="S287" s="7">
        <f t="shared" si="90"/>
        <v>7.600009379003736E-3</v>
      </c>
      <c r="T287" s="7">
        <f t="shared" si="91"/>
        <v>-2.1730260440749896E-2</v>
      </c>
      <c r="U287" s="7" t="str">
        <f t="shared" si="92"/>
        <v>Raise</v>
      </c>
      <c r="V287" s="7" t="str">
        <f t="shared" si="96"/>
        <v>Drop</v>
      </c>
      <c r="W287" s="7" t="str">
        <f t="shared" si="97"/>
        <v>Drop</v>
      </c>
      <c r="X287" s="7" t="str">
        <f t="shared" si="98"/>
        <v>Drop</v>
      </c>
      <c r="Y287" s="10">
        <f>L280/L287-1</f>
        <v>4.2105240783688824E-2</v>
      </c>
      <c r="Z287" s="10">
        <f>M280/M287-1</f>
        <v>2.0618716029620066E-2</v>
      </c>
      <c r="AA287" s="10">
        <f>N280/N287-1</f>
        <v>-1.0000322680566498E-2</v>
      </c>
      <c r="AB287" s="10">
        <f>O280/O287-1</f>
        <v>-6.7307865897953234E-2</v>
      </c>
      <c r="AC287" s="14" t="str">
        <f t="shared" si="85"/>
        <v>Saturday</v>
      </c>
      <c r="AD287" s="14" t="str">
        <f t="shared" si="86"/>
        <v>October</v>
      </c>
      <c r="AE287" s="12" t="str">
        <f>IF(I287&gt;0.2,"High",IF(I287&lt;-0.2,"Low","Moderate"))</f>
        <v>Moderate</v>
      </c>
    </row>
    <row r="288" spans="2:31" x14ac:dyDescent="0.25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7">
        <f t="shared" si="80"/>
        <v>3.8554802467020116E-2</v>
      </c>
      <c r="I288" s="10">
        <f t="shared" si="93"/>
        <v>-1.1775966432756357E-2</v>
      </c>
      <c r="J288" s="10">
        <f t="shared" si="95"/>
        <v>0</v>
      </c>
      <c r="K288" s="10">
        <f t="shared" si="94"/>
        <v>-1.1775966432756246E-2</v>
      </c>
      <c r="L288" s="7">
        <f t="shared" si="81"/>
        <v>0.21839998008408137</v>
      </c>
      <c r="M288" s="7">
        <f t="shared" si="82"/>
        <v>0.32640003163051851</v>
      </c>
      <c r="N288" s="7">
        <f t="shared" si="83"/>
        <v>0.67319974226804125</v>
      </c>
      <c r="O288" s="7">
        <f t="shared" si="84"/>
        <v>0.80339986562098609</v>
      </c>
      <c r="P288" s="7">
        <f t="shared" si="87"/>
        <v>1.8899986171602989E-2</v>
      </c>
      <c r="Q288" s="7">
        <f t="shared" si="88"/>
        <v>-3.399881250103598E-3</v>
      </c>
      <c r="R288" s="7">
        <f t="shared" si="89"/>
        <v>-6.8003247772076003E-3</v>
      </c>
      <c r="S288" s="7">
        <f t="shared" si="90"/>
        <v>-7.8002392850987645E-3</v>
      </c>
      <c r="T288" s="7">
        <f t="shared" si="91"/>
        <v>2.2611750081686713E-3</v>
      </c>
      <c r="U288" s="7" t="str">
        <f t="shared" si="92"/>
        <v>Drop</v>
      </c>
      <c r="V288" s="7" t="str">
        <f t="shared" si="96"/>
        <v>Drop</v>
      </c>
      <c r="W288" s="7" t="str">
        <f t="shared" si="97"/>
        <v>Drop</v>
      </c>
      <c r="X288" s="7" t="str">
        <f t="shared" si="98"/>
        <v>Drop</v>
      </c>
      <c r="Y288" s="10">
        <f>L281/L288-1</f>
        <v>-3.846146970657538E-2</v>
      </c>
      <c r="Z288" s="10">
        <f>M281/M288-1</f>
        <v>5.208322373969132E-2</v>
      </c>
      <c r="AA288" s="10">
        <f>N281/N288-1</f>
        <v>1.0101150822382499E-2</v>
      </c>
      <c r="AB288" s="10">
        <f>O281/O288-1</f>
        <v>-9.7087650603179254E-3</v>
      </c>
      <c r="AC288" s="14" t="str">
        <f t="shared" si="85"/>
        <v>Sunday</v>
      </c>
      <c r="AD288" s="14" t="str">
        <f t="shared" si="86"/>
        <v>October</v>
      </c>
      <c r="AE288" s="12" t="str">
        <f>IF(I288&gt;0.2,"High",IF(I288&lt;-0.2,"Low","Moderate"))</f>
        <v>Moderate</v>
      </c>
    </row>
    <row r="289" spans="2:31" x14ac:dyDescent="0.25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7">
        <f t="shared" si="80"/>
        <v>5.2987997398008482E-2</v>
      </c>
      <c r="I289" s="10">
        <f t="shared" si="93"/>
        <v>-0.19829372316253391</v>
      </c>
      <c r="J289" s="10">
        <f t="shared" si="95"/>
        <v>-3.0303066948270674E-2</v>
      </c>
      <c r="K289" s="10">
        <f t="shared" si="94"/>
        <v>-0.17324037076778254</v>
      </c>
      <c r="L289" s="7">
        <f t="shared" si="81"/>
        <v>0.2449999870495187</v>
      </c>
      <c r="M289" s="7">
        <f t="shared" si="82"/>
        <v>0.38799996397749531</v>
      </c>
      <c r="N289" s="7">
        <f t="shared" si="83"/>
        <v>0.70809971582423081</v>
      </c>
      <c r="O289" s="7">
        <f t="shared" si="84"/>
        <v>0.78720046060783988</v>
      </c>
      <c r="P289" s="7">
        <f t="shared" si="87"/>
        <v>2.6600006965437323E-2</v>
      </c>
      <c r="Q289" s="7">
        <f t="shared" si="88"/>
        <v>6.1599932346976805E-2</v>
      </c>
      <c r="R289" s="7">
        <f t="shared" si="89"/>
        <v>3.4899973556189567E-2</v>
      </c>
      <c r="S289" s="7">
        <f t="shared" si="90"/>
        <v>-1.6199405013146206E-2</v>
      </c>
      <c r="T289" s="7">
        <f t="shared" si="91"/>
        <v>1.4433194930988366E-2</v>
      </c>
      <c r="U289" s="7" t="str">
        <f t="shared" si="92"/>
        <v>Raise</v>
      </c>
      <c r="V289" s="7" t="str">
        <f t="shared" si="96"/>
        <v>Raise</v>
      </c>
      <c r="W289" s="7" t="str">
        <f t="shared" si="97"/>
        <v>Drop</v>
      </c>
      <c r="X289" s="7" t="str">
        <f t="shared" si="98"/>
        <v>Drop</v>
      </c>
      <c r="Y289" s="10">
        <f>L282/L289-1</f>
        <v>7.1428469070728751E-2</v>
      </c>
      <c r="Z289" s="10">
        <f>M282/M289-1</f>
        <v>2.0618638670198974E-2</v>
      </c>
      <c r="AA289" s="10">
        <f>N282/N289-1</f>
        <v>3.0927831739913314E-2</v>
      </c>
      <c r="AB289" s="10">
        <f>O282/O289-1</f>
        <v>7.2916185105049935E-2</v>
      </c>
      <c r="AC289" s="14" t="str">
        <f t="shared" si="85"/>
        <v>Monday</v>
      </c>
      <c r="AD289" s="14" t="str">
        <f t="shared" si="86"/>
        <v>October</v>
      </c>
      <c r="AE289" s="12" t="str">
        <f>IF(I289&gt;0.2,"High",IF(I289&lt;-0.2,"Low","Moderate"))</f>
        <v>Moderate</v>
      </c>
    </row>
    <row r="290" spans="2:31" x14ac:dyDescent="0.25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7">
        <f t="shared" si="80"/>
        <v>5.1365899940427215E-2</v>
      </c>
      <c r="I290" s="10">
        <f t="shared" si="93"/>
        <v>-0.11313267910935909</v>
      </c>
      <c r="J290" s="10">
        <f t="shared" si="95"/>
        <v>-1.9417484842768062E-2</v>
      </c>
      <c r="K290" s="10">
        <f t="shared" si="94"/>
        <v>-9.557094157605317E-2</v>
      </c>
      <c r="L290" s="7">
        <f t="shared" si="81"/>
        <v>0.23750000740841615</v>
      </c>
      <c r="M290" s="7">
        <f t="shared" si="82"/>
        <v>0.38399987561059745</v>
      </c>
      <c r="N290" s="7">
        <f t="shared" si="83"/>
        <v>0.70809982068828303</v>
      </c>
      <c r="O290" s="7">
        <f t="shared" si="84"/>
        <v>0.79540021828419583</v>
      </c>
      <c r="P290" s="7">
        <f t="shared" si="87"/>
        <v>-7.4999796411025499E-3</v>
      </c>
      <c r="Q290" s="7">
        <f t="shared" si="88"/>
        <v>-4.0000883668978582E-3</v>
      </c>
      <c r="R290" s="7">
        <f t="shared" si="89"/>
        <v>1.0486405221943329E-7</v>
      </c>
      <c r="S290" s="7">
        <f t="shared" si="90"/>
        <v>8.1997576763559454E-3</v>
      </c>
      <c r="T290" s="7">
        <f t="shared" si="91"/>
        <v>-1.6220974575812674E-3</v>
      </c>
      <c r="U290" s="7" t="str">
        <f t="shared" si="92"/>
        <v>Drop</v>
      </c>
      <c r="V290" s="7" t="str">
        <f t="shared" si="96"/>
        <v>Drop</v>
      </c>
      <c r="W290" s="7" t="str">
        <f t="shared" si="97"/>
        <v>Drop</v>
      </c>
      <c r="X290" s="7" t="str">
        <f t="shared" si="98"/>
        <v>Drop</v>
      </c>
      <c r="Y290" s="10">
        <f>L283/L290-1</f>
        <v>4.2105258885900332E-2</v>
      </c>
      <c r="Z290" s="10">
        <f>M283/M290-1</f>
        <v>8.3333266560007058E-2</v>
      </c>
      <c r="AA290" s="10">
        <f>N283/N290-1</f>
        <v>2.619980152829271E-7</v>
      </c>
      <c r="AB290" s="10">
        <f>O283/O290-1</f>
        <v>-2.0618915673032423E-2</v>
      </c>
      <c r="AC290" s="14" t="str">
        <f t="shared" si="85"/>
        <v>Tuesday</v>
      </c>
      <c r="AD290" s="14" t="str">
        <f t="shared" si="86"/>
        <v>October</v>
      </c>
      <c r="AE290" s="12" t="str">
        <f>IF(I290&gt;0.2,"High",IF(I290&lt;-0.2,"Low","Moderate"))</f>
        <v>Moderate</v>
      </c>
    </row>
    <row r="291" spans="2:31" x14ac:dyDescent="0.25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7">
        <f t="shared" si="80"/>
        <v>6.3406088358305773E-2</v>
      </c>
      <c r="I291" s="10">
        <f t="shared" si="93"/>
        <v>-6.7221653766484701E-2</v>
      </c>
      <c r="J291" s="10">
        <f t="shared" si="95"/>
        <v>0</v>
      </c>
      <c r="K291" s="10">
        <f t="shared" si="94"/>
        <v>-6.7221653766484812E-2</v>
      </c>
      <c r="L291" s="7">
        <f t="shared" si="81"/>
        <v>0.26000000096939274</v>
      </c>
      <c r="M291" s="7">
        <f t="shared" si="82"/>
        <v>0.41999983967735627</v>
      </c>
      <c r="N291" s="7">
        <f t="shared" si="83"/>
        <v>0.73000005326335715</v>
      </c>
      <c r="O291" s="7">
        <f t="shared" si="84"/>
        <v>0.79540001629518109</v>
      </c>
      <c r="P291" s="7">
        <f t="shared" si="87"/>
        <v>2.2499993560976594E-2</v>
      </c>
      <c r="Q291" s="7">
        <f t="shared" si="88"/>
        <v>3.5999964066758816E-2</v>
      </c>
      <c r="R291" s="7">
        <f t="shared" si="89"/>
        <v>2.1900232575074119E-2</v>
      </c>
      <c r="S291" s="7">
        <f t="shared" si="90"/>
        <v>-2.0198901473644781E-7</v>
      </c>
      <c r="T291" s="7">
        <f t="shared" si="91"/>
        <v>1.2040188417878558E-2</v>
      </c>
      <c r="U291" s="7" t="str">
        <f t="shared" si="92"/>
        <v>Raise</v>
      </c>
      <c r="V291" s="7" t="str">
        <f t="shared" si="96"/>
        <v>Drop</v>
      </c>
      <c r="W291" s="7" t="str">
        <f t="shared" si="97"/>
        <v>Drop</v>
      </c>
      <c r="X291" s="7" t="str">
        <f t="shared" si="98"/>
        <v>Drop</v>
      </c>
      <c r="Y291" s="10">
        <f>L284/L291-1</f>
        <v>9.615257346738515E-3</v>
      </c>
      <c r="Z291" s="10">
        <f>M284/M291-1</f>
        <v>-4.7618859929144719E-2</v>
      </c>
      <c r="AA291" s="10">
        <f>N284/N291-1</f>
        <v>4.9999913270723173E-2</v>
      </c>
      <c r="AB291" s="10">
        <f>O284/O291-1</f>
        <v>6.1855912443574912E-2</v>
      </c>
      <c r="AC291" s="14" t="str">
        <f t="shared" si="85"/>
        <v>Wednesday</v>
      </c>
      <c r="AD291" s="14" t="str">
        <f t="shared" si="86"/>
        <v>October</v>
      </c>
      <c r="AE291" s="12" t="str">
        <f>IF(I291&gt;0.2,"High",IF(I291&lt;-0.2,"Low","Moderate"))</f>
        <v>Moderate</v>
      </c>
    </row>
    <row r="292" spans="2:31" x14ac:dyDescent="0.25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7">
        <f t="shared" si="80"/>
        <v>5.4013628849125576E-2</v>
      </c>
      <c r="I292" s="10">
        <f t="shared" si="93"/>
        <v>6.1414239622874067E-2</v>
      </c>
      <c r="J292" s="10">
        <f t="shared" si="95"/>
        <v>4.0816345708519552E-2</v>
      </c>
      <c r="K292" s="10">
        <f t="shared" si="94"/>
        <v>1.9790133004043975E-2</v>
      </c>
      <c r="L292" s="7">
        <f t="shared" si="81"/>
        <v>0.25499999164849158</v>
      </c>
      <c r="M292" s="7">
        <f t="shared" si="82"/>
        <v>0.37999992918699588</v>
      </c>
      <c r="N292" s="7">
        <f t="shared" si="83"/>
        <v>0.70080009392042297</v>
      </c>
      <c r="O292" s="7">
        <f t="shared" si="84"/>
        <v>0.79539988273350593</v>
      </c>
      <c r="P292" s="7">
        <f t="shared" si="87"/>
        <v>-5.0000093209011665E-3</v>
      </c>
      <c r="Q292" s="7">
        <f t="shared" si="88"/>
        <v>-3.9999910490360391E-2</v>
      </c>
      <c r="R292" s="7">
        <f t="shared" si="89"/>
        <v>-2.9199959342934179E-2</v>
      </c>
      <c r="S292" s="7">
        <f t="shared" si="90"/>
        <v>-1.3356167516409556E-7</v>
      </c>
      <c r="T292" s="7">
        <f t="shared" si="91"/>
        <v>-9.3924595091801968E-3</v>
      </c>
      <c r="U292" s="7" t="str">
        <f t="shared" si="92"/>
        <v>Drop</v>
      </c>
      <c r="V292" s="7" t="str">
        <f t="shared" si="96"/>
        <v>Drop</v>
      </c>
      <c r="W292" s="7" t="str">
        <f t="shared" si="97"/>
        <v>Drop</v>
      </c>
      <c r="X292" s="7" t="str">
        <f t="shared" si="98"/>
        <v>Drop</v>
      </c>
      <c r="Y292" s="10">
        <f>L285/L292-1</f>
        <v>-2.9411874336401578E-2</v>
      </c>
      <c r="Z292" s="10">
        <f>M285/M292-1</f>
        <v>1.0526324250808461E-2</v>
      </c>
      <c r="AA292" s="10">
        <f>N285/N292-1</f>
        <v>-1.0416603526832269E-2</v>
      </c>
      <c r="AB292" s="10">
        <f>O285/O292-1</f>
        <v>1.0308924326056568E-2</v>
      </c>
      <c r="AC292" s="14" t="str">
        <f t="shared" si="85"/>
        <v>Thursday</v>
      </c>
      <c r="AD292" s="14" t="str">
        <f t="shared" si="86"/>
        <v>October</v>
      </c>
      <c r="AE292" s="12" t="str">
        <f>IF(I292&gt;0.2,"High",IF(I292&lt;-0.2,"Low","Moderate"))</f>
        <v>Moderate</v>
      </c>
    </row>
    <row r="293" spans="2:31" x14ac:dyDescent="0.25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7">
        <f t="shared" si="80"/>
        <v>6.3480045658600562E-2</v>
      </c>
      <c r="I293" s="10">
        <f t="shared" si="93"/>
        <v>7.1705743358689844E-2</v>
      </c>
      <c r="J293" s="10">
        <f t="shared" si="95"/>
        <v>-2.0408172854259776E-2</v>
      </c>
      <c r="K293" s="10">
        <f t="shared" si="94"/>
        <v>9.4032957054515309E-2</v>
      </c>
      <c r="L293" s="7">
        <f t="shared" si="81"/>
        <v>0.25499996498573574</v>
      </c>
      <c r="M293" s="7">
        <f t="shared" si="82"/>
        <v>0.41199991573251393</v>
      </c>
      <c r="N293" s="7">
        <f t="shared" si="83"/>
        <v>0.7153999483189506</v>
      </c>
      <c r="O293" s="7">
        <f t="shared" si="84"/>
        <v>0.84460000178687433</v>
      </c>
      <c r="P293" s="7">
        <f t="shared" si="87"/>
        <v>-2.6662755836515117E-8</v>
      </c>
      <c r="Q293" s="7">
        <f t="shared" si="88"/>
        <v>3.1999986545518055E-2</v>
      </c>
      <c r="R293" s="7">
        <f t="shared" si="89"/>
        <v>1.4599854398527623E-2</v>
      </c>
      <c r="S293" s="7">
        <f t="shared" si="90"/>
        <v>4.9200119053368407E-2</v>
      </c>
      <c r="T293" s="7">
        <f t="shared" si="91"/>
        <v>9.4664168094749854E-3</v>
      </c>
      <c r="U293" s="7" t="str">
        <f t="shared" si="92"/>
        <v>Drop</v>
      </c>
      <c r="V293" s="7" t="str">
        <f t="shared" si="96"/>
        <v>Drop</v>
      </c>
      <c r="W293" s="7" t="str">
        <f t="shared" si="97"/>
        <v>Drop</v>
      </c>
      <c r="X293" s="7" t="str">
        <f t="shared" si="98"/>
        <v>Raise</v>
      </c>
      <c r="Y293" s="10">
        <f>L286/L293-1</f>
        <v>-2.9411772851861251E-2</v>
      </c>
      <c r="Z293" s="10">
        <f>M286/M293-1</f>
        <v>-5.82524741725996E-2</v>
      </c>
      <c r="AA293" s="10">
        <f>N286/N293-1</f>
        <v>5.1020498110362578E-2</v>
      </c>
      <c r="AB293" s="10">
        <f>O286/O293-1</f>
        <v>-4.8543578229992779E-2</v>
      </c>
      <c r="AC293" s="14" t="str">
        <f t="shared" si="85"/>
        <v>Friday</v>
      </c>
      <c r="AD293" s="14" t="str">
        <f t="shared" si="86"/>
        <v>October</v>
      </c>
      <c r="AE293" s="12" t="str">
        <f>IF(I293&gt;0.2,"High",IF(I293&lt;-0.2,"Low","Moderate"))</f>
        <v>Moderate</v>
      </c>
    </row>
    <row r="294" spans="2:31" x14ac:dyDescent="0.25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7">
        <f t="shared" si="80"/>
        <v>3.671973642090072E-2</v>
      </c>
      <c r="I294" s="10">
        <f t="shared" si="93"/>
        <v>3.177506709190614E-2</v>
      </c>
      <c r="J294" s="10">
        <f t="shared" si="95"/>
        <v>1.9801979979641171E-2</v>
      </c>
      <c r="K294" s="10">
        <f t="shared" si="94"/>
        <v>1.1740599986385547E-2</v>
      </c>
      <c r="L294" s="7">
        <f t="shared" si="81"/>
        <v>0.2036999905031622</v>
      </c>
      <c r="M294" s="7">
        <f t="shared" si="82"/>
        <v>0.33999995540626327</v>
      </c>
      <c r="N294" s="7">
        <f t="shared" si="83"/>
        <v>0.69360007969413939</v>
      </c>
      <c r="O294" s="7">
        <f t="shared" si="84"/>
        <v>0.76439977740518561</v>
      </c>
      <c r="P294" s="7">
        <f t="shared" si="87"/>
        <v>-5.1299974482573535E-2</v>
      </c>
      <c r="Q294" s="7">
        <f t="shared" si="88"/>
        <v>-7.1999960326250667E-2</v>
      </c>
      <c r="R294" s="7">
        <f t="shared" si="89"/>
        <v>-2.1799868624811203E-2</v>
      </c>
      <c r="S294" s="7">
        <f t="shared" si="90"/>
        <v>-8.0200224381688723E-2</v>
      </c>
      <c r="T294" s="7">
        <f t="shared" si="91"/>
        <v>-2.6760309237699842E-2</v>
      </c>
      <c r="U294" s="7" t="str">
        <f t="shared" si="92"/>
        <v>Raise</v>
      </c>
      <c r="V294" s="7" t="str">
        <f t="shared" si="96"/>
        <v>Drop</v>
      </c>
      <c r="W294" s="7" t="str">
        <f t="shared" si="97"/>
        <v>Drop</v>
      </c>
      <c r="X294" s="7" t="str">
        <f t="shared" si="98"/>
        <v>Drop</v>
      </c>
      <c r="Y294" s="10">
        <f>L287/L294-1</f>
        <v>-2.0618540925354756E-2</v>
      </c>
      <c r="Z294" s="10">
        <f>M287/M294-1</f>
        <v>-3.0000129010173571E-2</v>
      </c>
      <c r="AA294" s="10">
        <f>N287/N294-1</f>
        <v>-1.9607859120904125E-2</v>
      </c>
      <c r="AB294" s="10">
        <f>O287/O294-1</f>
        <v>6.1224936066526014E-2</v>
      </c>
      <c r="AC294" s="14" t="str">
        <f t="shared" si="85"/>
        <v>Saturday</v>
      </c>
      <c r="AD294" s="14" t="str">
        <f t="shared" si="86"/>
        <v>October</v>
      </c>
      <c r="AE294" s="12" t="str">
        <f>IF(I294&gt;0.2,"High",IF(I294&lt;-0.2,"Low","Moderate"))</f>
        <v>Moderate</v>
      </c>
    </row>
    <row r="295" spans="2:31" x14ac:dyDescent="0.25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7">
        <f t="shared" si="80"/>
        <v>3.9326349556413211E-2</v>
      </c>
      <c r="I295" s="10">
        <f t="shared" si="93"/>
        <v>9.4961025593371939E-3</v>
      </c>
      <c r="J295" s="10">
        <f t="shared" si="95"/>
        <v>-1.0309289715021874E-2</v>
      </c>
      <c r="K295" s="10">
        <f t="shared" si="94"/>
        <v>2.0011698673675582E-2</v>
      </c>
      <c r="L295" s="7">
        <f t="shared" si="81"/>
        <v>0.21209999220311987</v>
      </c>
      <c r="M295" s="7">
        <f t="shared" si="82"/>
        <v>0.34680000188178228</v>
      </c>
      <c r="N295" s="7">
        <f t="shared" si="83"/>
        <v>0.65279985210637992</v>
      </c>
      <c r="O295" s="7">
        <f t="shared" si="84"/>
        <v>0.81899989126626471</v>
      </c>
      <c r="P295" s="7">
        <f t="shared" si="87"/>
        <v>8.4000016999576654E-3</v>
      </c>
      <c r="Q295" s="7">
        <f t="shared" si="88"/>
        <v>6.8000464755190171E-3</v>
      </c>
      <c r="R295" s="7">
        <f t="shared" si="89"/>
        <v>-4.0800227587759474E-2</v>
      </c>
      <c r="S295" s="7">
        <f t="shared" si="90"/>
        <v>5.4600113861079103E-2</v>
      </c>
      <c r="T295" s="7">
        <f t="shared" si="91"/>
        <v>2.6066131355124908E-3</v>
      </c>
      <c r="U295" s="7" t="str">
        <f t="shared" si="92"/>
        <v>Drop</v>
      </c>
      <c r="V295" s="7" t="str">
        <f t="shared" si="96"/>
        <v>Drop</v>
      </c>
      <c r="W295" s="7" t="str">
        <f t="shared" si="97"/>
        <v>Drop</v>
      </c>
      <c r="X295" s="7" t="str">
        <f t="shared" si="98"/>
        <v>Raise</v>
      </c>
      <c r="Y295" s="10">
        <f>L288/L295-1</f>
        <v>2.9702914250596679E-2</v>
      </c>
      <c r="Z295" s="10">
        <f>M288/M295-1</f>
        <v>-5.8823443311911361E-2</v>
      </c>
      <c r="AA295" s="10">
        <f>N288/N295-1</f>
        <v>3.1249838822477116E-2</v>
      </c>
      <c r="AB295" s="10">
        <f>O288/O295-1</f>
        <v>-1.9047652889378597E-2</v>
      </c>
      <c r="AC295" s="14" t="str">
        <f t="shared" si="85"/>
        <v>Sunday</v>
      </c>
      <c r="AD295" s="14" t="str">
        <f t="shared" si="86"/>
        <v>October</v>
      </c>
      <c r="AE295" s="12" t="str">
        <f>IF(I295&gt;0.2,"High",IF(I295&lt;-0.2,"Low","Moderate"))</f>
        <v>Moderate</v>
      </c>
    </row>
    <row r="296" spans="2:31" x14ac:dyDescent="0.25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7">
        <f t="shared" si="80"/>
        <v>6.4134443896422116E-2</v>
      </c>
      <c r="I296" s="10">
        <f t="shared" si="93"/>
        <v>0.32382903302894461</v>
      </c>
      <c r="J296" s="10">
        <f t="shared" si="95"/>
        <v>9.3750020984576077E-2</v>
      </c>
      <c r="K296" s="10">
        <f t="shared" si="94"/>
        <v>0.21035794983323086</v>
      </c>
      <c r="L296" s="7">
        <f t="shared" si="81"/>
        <v>0.24999996710988942</v>
      </c>
      <c r="M296" s="7">
        <f t="shared" si="82"/>
        <v>0.4159999621105876</v>
      </c>
      <c r="N296" s="7">
        <f t="shared" si="83"/>
        <v>0.73729988155340875</v>
      </c>
      <c r="O296" s="7">
        <f t="shared" si="84"/>
        <v>0.83639981218519999</v>
      </c>
      <c r="P296" s="7">
        <f t="shared" si="87"/>
        <v>3.7899974906769551E-2</v>
      </c>
      <c r="Q296" s="7">
        <f t="shared" si="88"/>
        <v>6.9199960228805313E-2</v>
      </c>
      <c r="R296" s="7">
        <f t="shared" si="89"/>
        <v>8.4500029447028835E-2</v>
      </c>
      <c r="S296" s="7">
        <f t="shared" si="90"/>
        <v>1.7399920918935274E-2</v>
      </c>
      <c r="T296" s="7">
        <f t="shared" si="91"/>
        <v>2.4808094340008906E-2</v>
      </c>
      <c r="U296" s="7" t="str">
        <f t="shared" si="92"/>
        <v>Raise</v>
      </c>
      <c r="V296" s="7" t="str">
        <f t="shared" si="96"/>
        <v>Raise</v>
      </c>
      <c r="W296" s="7" t="str">
        <f t="shared" si="97"/>
        <v>Raise</v>
      </c>
      <c r="X296" s="7" t="str">
        <f t="shared" si="98"/>
        <v>Drop</v>
      </c>
      <c r="Y296" s="10">
        <f>L289/L296-1</f>
        <v>-1.9999922872681597E-2</v>
      </c>
      <c r="Z296" s="10">
        <f>M289/M296-1</f>
        <v>-6.7307693950339531E-2</v>
      </c>
      <c r="AA296" s="10">
        <f>N289/N296-1</f>
        <v>-3.9604191536904199E-2</v>
      </c>
      <c r="AB296" s="10">
        <f>O289/O296-1</f>
        <v>-5.8822767366267792E-2</v>
      </c>
      <c r="AC296" s="14" t="str">
        <f t="shared" si="85"/>
        <v>Monday</v>
      </c>
      <c r="AD296" s="14" t="str">
        <f t="shared" si="86"/>
        <v>October</v>
      </c>
      <c r="AE296" s="12" t="str">
        <f>IF(I296&gt;0.2,"High",IF(I296&lt;-0.2,"Low","Moderate"))</f>
        <v>High</v>
      </c>
    </row>
    <row r="297" spans="2:31" x14ac:dyDescent="0.25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7">
        <f t="shared" si="80"/>
        <v>6.2186759520272743E-2</v>
      </c>
      <c r="I297" s="10">
        <f t="shared" si="93"/>
        <v>0.19867558485682779</v>
      </c>
      <c r="J297" s="10">
        <f t="shared" si="95"/>
        <v>-9.9009720434640736E-3</v>
      </c>
      <c r="K297" s="10">
        <f t="shared" si="94"/>
        <v>0.21066231862763574</v>
      </c>
      <c r="L297" s="7">
        <f t="shared" si="81"/>
        <v>0.25</v>
      </c>
      <c r="M297" s="7">
        <f t="shared" si="82"/>
        <v>0.38800000368369236</v>
      </c>
      <c r="N297" s="7">
        <f t="shared" si="83"/>
        <v>0.74459954561464969</v>
      </c>
      <c r="O297" s="7">
        <f t="shared" si="84"/>
        <v>0.86100053552302747</v>
      </c>
      <c r="P297" s="7">
        <f t="shared" si="87"/>
        <v>3.2890110579497644E-8</v>
      </c>
      <c r="Q297" s="7">
        <f t="shared" si="88"/>
        <v>-2.7999958426895233E-2</v>
      </c>
      <c r="R297" s="7">
        <f t="shared" si="89"/>
        <v>7.2996640612409402E-3</v>
      </c>
      <c r="S297" s="7">
        <f t="shared" si="90"/>
        <v>2.4600723337827479E-2</v>
      </c>
      <c r="T297" s="7">
        <f t="shared" si="91"/>
        <v>-1.9476843761493737E-3</v>
      </c>
      <c r="U297" s="7" t="str">
        <f t="shared" si="92"/>
        <v>Drop</v>
      </c>
      <c r="V297" s="7" t="str">
        <f t="shared" si="96"/>
        <v>Drop</v>
      </c>
      <c r="W297" s="7" t="str">
        <f t="shared" si="97"/>
        <v>Drop</v>
      </c>
      <c r="X297" s="7" t="str">
        <f t="shared" si="98"/>
        <v>Drop</v>
      </c>
      <c r="Y297" s="10">
        <f>L290/L297-1</f>
        <v>-4.9999970366335411E-2</v>
      </c>
      <c r="Z297" s="10">
        <f>M290/M297-1</f>
        <v>-1.0309608337931708E-2</v>
      </c>
      <c r="AA297" s="10">
        <f>N290/N297-1</f>
        <v>-4.9019268331995769E-2</v>
      </c>
      <c r="AB297" s="10">
        <f>O290/O297-1</f>
        <v>-7.6190797255406784E-2</v>
      </c>
      <c r="AC297" s="14" t="str">
        <f t="shared" si="85"/>
        <v>Tuesday</v>
      </c>
      <c r="AD297" s="14" t="str">
        <f t="shared" si="86"/>
        <v>October</v>
      </c>
      <c r="AE297" s="12" t="str">
        <f>IF(I297&gt;0.2,"High",IF(I297&lt;-0.2,"Low","Moderate"))</f>
        <v>Moderate</v>
      </c>
    </row>
    <row r="298" spans="2:31" x14ac:dyDescent="0.25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7">
        <f t="shared" si="80"/>
        <v>6.0990618556416208E-2</v>
      </c>
      <c r="I298" s="10">
        <f t="shared" si="93"/>
        <v>1.2531332152540875E-2</v>
      </c>
      <c r="J298" s="10">
        <f t="shared" si="95"/>
        <v>5.2631578947368363E-2</v>
      </c>
      <c r="K298" s="10">
        <f t="shared" si="94"/>
        <v>-3.8095234455086113E-2</v>
      </c>
      <c r="L298" s="7">
        <f t="shared" si="81"/>
        <v>0.24499998618615354</v>
      </c>
      <c r="M298" s="7">
        <f t="shared" si="82"/>
        <v>0.39199995940420407</v>
      </c>
      <c r="N298" s="7">
        <f t="shared" si="83"/>
        <v>0.75189969185892924</v>
      </c>
      <c r="O298" s="7">
        <f t="shared" si="84"/>
        <v>0.84459994567234298</v>
      </c>
      <c r="P298" s="7">
        <f t="shared" si="87"/>
        <v>-5.00001381384646E-3</v>
      </c>
      <c r="Q298" s="7">
        <f t="shared" si="88"/>
        <v>3.9999557205117053E-3</v>
      </c>
      <c r="R298" s="7">
        <f t="shared" si="89"/>
        <v>7.3001462442795484E-3</v>
      </c>
      <c r="S298" s="7">
        <f t="shared" si="90"/>
        <v>-1.6400589850684488E-2</v>
      </c>
      <c r="T298" s="7">
        <f t="shared" si="91"/>
        <v>-1.1961409638565346E-3</v>
      </c>
      <c r="U298" s="7" t="str">
        <f t="shared" si="92"/>
        <v>Drop</v>
      </c>
      <c r="V298" s="7" t="str">
        <f t="shared" si="96"/>
        <v>Drop</v>
      </c>
      <c r="W298" s="7" t="str">
        <f t="shared" si="97"/>
        <v>Drop</v>
      </c>
      <c r="X298" s="7" t="str">
        <f t="shared" si="98"/>
        <v>Drop</v>
      </c>
      <c r="Y298" s="10">
        <f>L291/L298-1</f>
        <v>6.1224553587697184E-2</v>
      </c>
      <c r="Z298" s="10">
        <f>M291/M298-1</f>
        <v>7.1428273400101494E-2</v>
      </c>
      <c r="AA298" s="10">
        <f>N291/N298-1</f>
        <v>-2.9125744873534143E-2</v>
      </c>
      <c r="AB298" s="10">
        <f>O291/O298-1</f>
        <v>-5.8252347314557751E-2</v>
      </c>
      <c r="AC298" s="14" t="str">
        <f t="shared" si="85"/>
        <v>Wednesday</v>
      </c>
      <c r="AD298" s="14" t="str">
        <f t="shared" si="86"/>
        <v>October</v>
      </c>
      <c r="AE298" s="12" t="str">
        <f>IF(I298&gt;0.2,"High",IF(I298&lt;-0.2,"Low","Moderate"))</f>
        <v>Moderate</v>
      </c>
    </row>
    <row r="299" spans="2:31" x14ac:dyDescent="0.25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7">
        <f t="shared" si="80"/>
        <v>6.2161074195070498E-2</v>
      </c>
      <c r="I299" s="10">
        <f t="shared" si="93"/>
        <v>9.4426795643601791E-2</v>
      </c>
      <c r="J299" s="10">
        <f t="shared" si="95"/>
        <v>-4.9019607400555998E-2</v>
      </c>
      <c r="K299" s="10">
        <f t="shared" si="94"/>
        <v>0.15084054746076969</v>
      </c>
      <c r="L299" s="7">
        <f t="shared" si="81"/>
        <v>0.25249997389135576</v>
      </c>
      <c r="M299" s="7">
        <f t="shared" si="82"/>
        <v>0.42000000376002117</v>
      </c>
      <c r="N299" s="7">
        <f t="shared" si="83"/>
        <v>0.74459966965528668</v>
      </c>
      <c r="O299" s="7">
        <f t="shared" si="84"/>
        <v>0.7871999172807489</v>
      </c>
      <c r="P299" s="7">
        <f t="shared" si="87"/>
        <v>7.4999877052022157E-3</v>
      </c>
      <c r="Q299" s="7">
        <f t="shared" si="88"/>
        <v>2.80000443558171E-2</v>
      </c>
      <c r="R299" s="7">
        <f t="shared" si="89"/>
        <v>-7.3000222036425644E-3</v>
      </c>
      <c r="S299" s="7">
        <f t="shared" si="90"/>
        <v>-5.7400028391594082E-2</v>
      </c>
      <c r="T299" s="7">
        <f t="shared" si="91"/>
        <v>1.17045563865429E-3</v>
      </c>
      <c r="U299" s="7" t="str">
        <f t="shared" si="92"/>
        <v>Drop</v>
      </c>
      <c r="V299" s="7" t="str">
        <f t="shared" si="96"/>
        <v>Drop</v>
      </c>
      <c r="W299" s="7" t="str">
        <f t="shared" si="97"/>
        <v>Drop</v>
      </c>
      <c r="X299" s="7" t="str">
        <f t="shared" si="98"/>
        <v>Drop</v>
      </c>
      <c r="Y299" s="10">
        <f>L292/L299-1</f>
        <v>9.9010614480756765E-3</v>
      </c>
      <c r="Z299" s="10">
        <f>M292/M299-1</f>
        <v>-9.5238271940303321E-2</v>
      </c>
      <c r="AA299" s="10">
        <f>N292/N299-1</f>
        <v>-5.8822985719481635E-2</v>
      </c>
      <c r="AB299" s="10">
        <f>O292/O299-1</f>
        <v>1.0416623875015629E-2</v>
      </c>
      <c r="AC299" s="14" t="str">
        <f t="shared" si="85"/>
        <v>Thursday</v>
      </c>
      <c r="AD299" s="14" t="str">
        <f t="shared" si="86"/>
        <v>October</v>
      </c>
      <c r="AE299" s="12" t="str">
        <f>IF(I299&gt;0.2,"High",IF(I299&lt;-0.2,"Low","Moderate"))</f>
        <v>Moderate</v>
      </c>
    </row>
    <row r="300" spans="2:31" x14ac:dyDescent="0.25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7">
        <f t="shared" si="80"/>
        <v>5.5195571271609192E-2</v>
      </c>
      <c r="I300" s="10">
        <f t="shared" si="93"/>
        <v>-0.10333342652249045</v>
      </c>
      <c r="J300" s="10">
        <f t="shared" si="95"/>
        <v>3.1250038971355698E-2</v>
      </c>
      <c r="K300" s="10">
        <f t="shared" si="94"/>
        <v>-0.13050517372885584</v>
      </c>
      <c r="L300" s="7">
        <f t="shared" si="81"/>
        <v>0.24749998453500385</v>
      </c>
      <c r="M300" s="7">
        <f t="shared" si="82"/>
        <v>0.39599995564986018</v>
      </c>
      <c r="N300" s="7">
        <f t="shared" si="83"/>
        <v>0.71539997276046152</v>
      </c>
      <c r="O300" s="7">
        <f t="shared" si="84"/>
        <v>0.78719984504279561</v>
      </c>
      <c r="P300" s="7">
        <f t="shared" si="87"/>
        <v>-4.9999893563519027E-3</v>
      </c>
      <c r="Q300" s="7">
        <f t="shared" si="88"/>
        <v>-2.4000048110160987E-2</v>
      </c>
      <c r="R300" s="7">
        <f t="shared" si="89"/>
        <v>-2.9199696894825156E-2</v>
      </c>
      <c r="S300" s="7">
        <f t="shared" si="90"/>
        <v>-7.2237953285814172E-8</v>
      </c>
      <c r="T300" s="7">
        <f t="shared" si="91"/>
        <v>-6.9655029234613058E-3</v>
      </c>
      <c r="U300" s="7" t="str">
        <f t="shared" si="92"/>
        <v>Drop</v>
      </c>
      <c r="V300" s="7" t="str">
        <f t="shared" si="96"/>
        <v>Drop</v>
      </c>
      <c r="W300" s="7" t="str">
        <f t="shared" si="97"/>
        <v>Drop</v>
      </c>
      <c r="X300" s="7" t="str">
        <f t="shared" si="98"/>
        <v>Drop</v>
      </c>
      <c r="Y300" s="10">
        <f>L293/L300-1</f>
        <v>3.0302953209563332E-2</v>
      </c>
      <c r="Z300" s="10">
        <f>M293/M300-1</f>
        <v>4.0403944127712865E-2</v>
      </c>
      <c r="AA300" s="10">
        <f>N293/N300-1</f>
        <v>-3.416481952900341E-8</v>
      </c>
      <c r="AB300" s="10">
        <f>O293/O300-1</f>
        <v>7.2916880136019602E-2</v>
      </c>
      <c r="AC300" s="14" t="str">
        <f t="shared" si="85"/>
        <v>Friday</v>
      </c>
      <c r="AD300" s="14" t="str">
        <f t="shared" si="86"/>
        <v>October</v>
      </c>
      <c r="AE300" s="12" t="str">
        <f>IF(I300&gt;0.2,"High",IF(I300&lt;-0.2,"Low","Moderate"))</f>
        <v>Moderate</v>
      </c>
    </row>
    <row r="301" spans="2:31" x14ac:dyDescent="0.25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7">
        <f t="shared" si="80"/>
        <v>3.5966166995760933E-2</v>
      </c>
      <c r="I301" s="10">
        <f t="shared" si="93"/>
        <v>-6.8069667037737314E-2</v>
      </c>
      <c r="J301" s="10">
        <f t="shared" si="95"/>
        <v>-4.8543699609418511E-2</v>
      </c>
      <c r="K301" s="10">
        <f t="shared" si="94"/>
        <v>-2.0522190478220792E-2</v>
      </c>
      <c r="L301" s="7">
        <f t="shared" si="81"/>
        <v>0.2120999850995483</v>
      </c>
      <c r="M301" s="7">
        <f t="shared" si="82"/>
        <v>0.34340000255072156</v>
      </c>
      <c r="N301" s="7">
        <f t="shared" si="83"/>
        <v>0.64599988764606009</v>
      </c>
      <c r="O301" s="7">
        <f t="shared" si="84"/>
        <v>0.76440018223217021</v>
      </c>
      <c r="P301" s="7">
        <f t="shared" si="87"/>
        <v>-3.5399999435455548E-2</v>
      </c>
      <c r="Q301" s="7">
        <f t="shared" si="88"/>
        <v>-5.2599953099138619E-2</v>
      </c>
      <c r="R301" s="7">
        <f t="shared" si="89"/>
        <v>-6.9400085114401433E-2</v>
      </c>
      <c r="S301" s="7">
        <f t="shared" si="90"/>
        <v>-2.2799662810625398E-2</v>
      </c>
      <c r="T301" s="7">
        <f t="shared" si="91"/>
        <v>-1.9229404275848259E-2</v>
      </c>
      <c r="U301" s="7" t="str">
        <f t="shared" si="92"/>
        <v>Raise</v>
      </c>
      <c r="V301" s="7" t="str">
        <f t="shared" si="96"/>
        <v>Drop</v>
      </c>
      <c r="W301" s="7" t="str">
        <f t="shared" si="97"/>
        <v>Drop</v>
      </c>
      <c r="X301" s="7" t="str">
        <f t="shared" si="98"/>
        <v>Drop</v>
      </c>
      <c r="Y301" s="10">
        <f>L294/L301-1</f>
        <v>-3.9603937701568448E-2</v>
      </c>
      <c r="Z301" s="10">
        <f>M294/M301-1</f>
        <v>-9.9011273127643795E-3</v>
      </c>
      <c r="AA301" s="10">
        <f>N294/N301-1</f>
        <v>7.3684520629760941E-2</v>
      </c>
      <c r="AB301" s="10">
        <f>O294/O301-1</f>
        <v>-5.2960084784281491E-7</v>
      </c>
      <c r="AC301" s="14" t="str">
        <f t="shared" si="85"/>
        <v>Saturday</v>
      </c>
      <c r="AD301" s="14" t="str">
        <f t="shared" si="86"/>
        <v>October</v>
      </c>
      <c r="AE301" s="12" t="str">
        <f>IF(I301&gt;0.2,"High",IF(I301&lt;-0.2,"Low","Moderate"))</f>
        <v>Moderate</v>
      </c>
    </row>
    <row r="302" spans="2:31" x14ac:dyDescent="0.25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7">
        <f t="shared" si="80"/>
        <v>3.7442660444013759E-2</v>
      </c>
      <c r="I302" s="10">
        <f t="shared" si="93"/>
        <v>-4.7898905788276158E-2</v>
      </c>
      <c r="J302" s="10">
        <f t="shared" si="95"/>
        <v>0</v>
      </c>
      <c r="K302" s="10">
        <f t="shared" si="94"/>
        <v>-4.7898905788276158E-2</v>
      </c>
      <c r="L302" s="7">
        <f t="shared" si="81"/>
        <v>0.21629998125035968</v>
      </c>
      <c r="M302" s="7">
        <f t="shared" si="82"/>
        <v>0.33659998545261982</v>
      </c>
      <c r="N302" s="7">
        <f t="shared" si="83"/>
        <v>0.68679996863782999</v>
      </c>
      <c r="O302" s="7">
        <f t="shared" si="84"/>
        <v>0.74880003861037903</v>
      </c>
      <c r="P302" s="7">
        <f t="shared" si="87"/>
        <v>4.1999961508113748E-3</v>
      </c>
      <c r="Q302" s="7">
        <f t="shared" si="88"/>
        <v>-6.8000170981017405E-3</v>
      </c>
      <c r="R302" s="7">
        <f t="shared" si="89"/>
        <v>4.0800080991769905E-2</v>
      </c>
      <c r="S302" s="7">
        <f t="shared" si="90"/>
        <v>-1.5600143621791185E-2</v>
      </c>
      <c r="T302" s="7">
        <f t="shared" si="91"/>
        <v>1.4764934482528261E-3</v>
      </c>
      <c r="U302" s="7" t="str">
        <f t="shared" si="92"/>
        <v>Drop</v>
      </c>
      <c r="V302" s="7" t="str">
        <f t="shared" si="96"/>
        <v>Drop</v>
      </c>
      <c r="W302" s="7" t="str">
        <f t="shared" si="97"/>
        <v>Drop</v>
      </c>
      <c r="X302" s="7" t="str">
        <f t="shared" si="98"/>
        <v>Drop</v>
      </c>
      <c r="Y302" s="10">
        <f>L295/L302-1</f>
        <v>-1.9417426774431701E-2</v>
      </c>
      <c r="Z302" s="10">
        <f>M295/M302-1</f>
        <v>3.0303080421844708E-2</v>
      </c>
      <c r="AA302" s="10">
        <f>N295/N302-1</f>
        <v>-4.9505122428710191E-2</v>
      </c>
      <c r="AB302" s="10">
        <f>O295/O302-1</f>
        <v>9.374979839232167E-2</v>
      </c>
      <c r="AC302" s="14" t="str">
        <f t="shared" si="85"/>
        <v>Sunday</v>
      </c>
      <c r="AD302" s="14" t="str">
        <f t="shared" si="86"/>
        <v>October</v>
      </c>
      <c r="AE302" s="12" t="str">
        <f>IF(I302&gt;0.2,"High",IF(I302&lt;-0.2,"Low","Moderate"))</f>
        <v>Moderate</v>
      </c>
    </row>
    <row r="303" spans="2:31" x14ac:dyDescent="0.25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7">
        <f t="shared" si="80"/>
        <v>5.8011935922741197E-2</v>
      </c>
      <c r="I303" s="10">
        <f t="shared" si="93"/>
        <v>-0.16438069541208</v>
      </c>
      <c r="J303" s="10">
        <f t="shared" si="95"/>
        <v>-7.6190467419780084E-2</v>
      </c>
      <c r="K303" s="10">
        <f t="shared" si="94"/>
        <v>-9.5463647951307462E-2</v>
      </c>
      <c r="L303" s="7">
        <f t="shared" si="81"/>
        <v>0.25749996914432954</v>
      </c>
      <c r="M303" s="7">
        <f t="shared" si="82"/>
        <v>0.3880000324456977</v>
      </c>
      <c r="N303" s="7">
        <f t="shared" si="83"/>
        <v>0.70809992559460178</v>
      </c>
      <c r="O303" s="7">
        <f t="shared" si="84"/>
        <v>0.82000002683972928</v>
      </c>
      <c r="P303" s="7">
        <f t="shared" si="87"/>
        <v>4.1199987893969864E-2</v>
      </c>
      <c r="Q303" s="7">
        <f t="shared" si="88"/>
        <v>5.1400046993077875E-2</v>
      </c>
      <c r="R303" s="7">
        <f t="shared" si="89"/>
        <v>2.1299956956771782E-2</v>
      </c>
      <c r="S303" s="7">
        <f t="shared" si="90"/>
        <v>7.1199988229350253E-2</v>
      </c>
      <c r="T303" s="7">
        <f t="shared" si="91"/>
        <v>2.0569275478727438E-2</v>
      </c>
      <c r="U303" s="7" t="str">
        <f t="shared" si="92"/>
        <v>Raise</v>
      </c>
      <c r="V303" s="7" t="str">
        <f t="shared" si="96"/>
        <v>Raise</v>
      </c>
      <c r="W303" s="7" t="str">
        <f t="shared" si="97"/>
        <v>Drop</v>
      </c>
      <c r="X303" s="7" t="str">
        <f t="shared" si="98"/>
        <v>Raise</v>
      </c>
      <c r="Y303" s="10">
        <f>L296/L303-1</f>
        <v>-2.9126224983104132E-2</v>
      </c>
      <c r="Z303" s="10">
        <f>M296/M303-1</f>
        <v>7.2164761142922362E-2</v>
      </c>
      <c r="AA303" s="10">
        <f>N296/N303-1</f>
        <v>4.1237055538859702E-2</v>
      </c>
      <c r="AB303" s="10">
        <f>O296/O303-1</f>
        <v>1.9999737571564813E-2</v>
      </c>
      <c r="AC303" s="14" t="str">
        <f t="shared" si="85"/>
        <v>Monday</v>
      </c>
      <c r="AD303" s="14" t="str">
        <f t="shared" si="86"/>
        <v>October</v>
      </c>
      <c r="AE303" s="12" t="str">
        <f>IF(I303&gt;0.2,"High",IF(I303&lt;-0.2,"Low","Moderate"))</f>
        <v>Moderate</v>
      </c>
    </row>
    <row r="304" spans="2:31" x14ac:dyDescent="0.25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7">
        <f t="shared" si="80"/>
        <v>5.2954522154452614E-2</v>
      </c>
      <c r="I304" s="10">
        <f t="shared" si="93"/>
        <v>-0.13142904531624966</v>
      </c>
      <c r="J304" s="10">
        <f t="shared" si="95"/>
        <v>2.0000009209230951E-2</v>
      </c>
      <c r="K304" s="10">
        <f t="shared" si="94"/>
        <v>-0.14845985603752898</v>
      </c>
      <c r="L304" s="7">
        <f t="shared" si="81"/>
        <v>0.23749997009257129</v>
      </c>
      <c r="M304" s="7">
        <f t="shared" si="82"/>
        <v>0.38399988595378276</v>
      </c>
      <c r="N304" s="7">
        <f t="shared" si="83"/>
        <v>0.70810000628640357</v>
      </c>
      <c r="O304" s="7">
        <f t="shared" si="84"/>
        <v>0.81999990213396878</v>
      </c>
      <c r="P304" s="7">
        <f t="shared" si="87"/>
        <v>-1.9999999051758255E-2</v>
      </c>
      <c r="Q304" s="7">
        <f t="shared" si="88"/>
        <v>-4.0001464919149354E-3</v>
      </c>
      <c r="R304" s="7">
        <f t="shared" si="89"/>
        <v>8.0691801795929052E-8</v>
      </c>
      <c r="S304" s="7">
        <f t="shared" si="90"/>
        <v>-1.247057604958357E-7</v>
      </c>
      <c r="T304" s="7">
        <f t="shared" si="91"/>
        <v>-5.0574137682885822E-3</v>
      </c>
      <c r="U304" s="7" t="str">
        <f t="shared" si="92"/>
        <v>Drop</v>
      </c>
      <c r="V304" s="7" t="str">
        <f t="shared" si="96"/>
        <v>Drop</v>
      </c>
      <c r="W304" s="7" t="str">
        <f t="shared" si="97"/>
        <v>Drop</v>
      </c>
      <c r="X304" s="7" t="str">
        <f t="shared" si="98"/>
        <v>Drop</v>
      </c>
      <c r="Y304" s="10">
        <f>L297/L304-1</f>
        <v>5.2631711501085698E-2</v>
      </c>
      <c r="Z304" s="10">
        <f>M297/M304-1</f>
        <v>1.0416976348766482E-2</v>
      </c>
      <c r="AA304" s="10">
        <f>N297/N304-1</f>
        <v>5.1545740720532196E-2</v>
      </c>
      <c r="AB304" s="10">
        <f>O297/O304-1</f>
        <v>5.000077839321504E-2</v>
      </c>
      <c r="AC304" s="14" t="str">
        <f t="shared" si="85"/>
        <v>Tuesday</v>
      </c>
      <c r="AD304" s="14" t="str">
        <f t="shared" si="86"/>
        <v>October</v>
      </c>
      <c r="AE304" s="12" t="str">
        <f>IF(I304&gt;0.2,"High",IF(I304&lt;-0.2,"Low","Moderate"))</f>
        <v>Moderate</v>
      </c>
    </row>
    <row r="305" spans="2:31" x14ac:dyDescent="0.25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7">
        <f t="shared" si="80"/>
        <v>6.4013502778838882E-2</v>
      </c>
      <c r="I305" s="10">
        <f t="shared" si="93"/>
        <v>3.906748988716191E-2</v>
      </c>
      <c r="J305" s="10">
        <f t="shared" si="95"/>
        <v>-9.9999815815380311E-3</v>
      </c>
      <c r="K305" s="10">
        <f t="shared" si="94"/>
        <v>4.9563101571539425E-2</v>
      </c>
      <c r="L305" s="7">
        <f t="shared" si="81"/>
        <v>0.26249996104681417</v>
      </c>
      <c r="M305" s="7">
        <f t="shared" si="82"/>
        <v>0.41200005032076831</v>
      </c>
      <c r="N305" s="7">
        <f t="shared" si="83"/>
        <v>0.70079987338957694</v>
      </c>
      <c r="O305" s="7">
        <f t="shared" si="84"/>
        <v>0.84459997668039255</v>
      </c>
      <c r="P305" s="7">
        <f t="shared" si="87"/>
        <v>2.4999990954242879E-2</v>
      </c>
      <c r="Q305" s="7">
        <f t="shared" si="88"/>
        <v>2.8000164366985547E-2</v>
      </c>
      <c r="R305" s="7">
        <f t="shared" si="89"/>
        <v>-7.3001328968266277E-3</v>
      </c>
      <c r="S305" s="7">
        <f t="shared" si="90"/>
        <v>2.4600074546423767E-2</v>
      </c>
      <c r="T305" s="7">
        <f t="shared" si="91"/>
        <v>1.1058980624386268E-2</v>
      </c>
      <c r="U305" s="7" t="str">
        <f t="shared" si="92"/>
        <v>Raise</v>
      </c>
      <c r="V305" s="7" t="str">
        <f t="shared" si="96"/>
        <v>Drop</v>
      </c>
      <c r="W305" s="7" t="str">
        <f t="shared" si="97"/>
        <v>Drop</v>
      </c>
      <c r="X305" s="7" t="str">
        <f t="shared" si="98"/>
        <v>Drop</v>
      </c>
      <c r="Y305" s="10">
        <f>L298/L305-1</f>
        <v>-6.6666580790614605E-2</v>
      </c>
      <c r="Z305" s="10">
        <f>M298/M305-1</f>
        <v>-4.8543904062615773E-2</v>
      </c>
      <c r="AA305" s="10">
        <f>N298/N305-1</f>
        <v>7.2916420806694138E-2</v>
      </c>
      <c r="AB305" s="10">
        <f>O298/O305-1</f>
        <v>-3.6713296736046175E-8</v>
      </c>
      <c r="AC305" s="14" t="str">
        <f t="shared" si="85"/>
        <v>Wednesday</v>
      </c>
      <c r="AD305" s="14" t="str">
        <f t="shared" si="86"/>
        <v>October</v>
      </c>
      <c r="AE305" s="12" t="str">
        <f>IF(I305&gt;0.2,"High",IF(I305&lt;-0.2,"Low","Moderate"))</f>
        <v>Moderate</v>
      </c>
    </row>
    <row r="306" spans="2:31" x14ac:dyDescent="0.25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7">
        <f t="shared" si="80"/>
        <v>5.1895422105828315E-2</v>
      </c>
      <c r="I306" s="10">
        <f t="shared" si="93"/>
        <v>-0.18235948174610572</v>
      </c>
      <c r="J306" s="10">
        <f t="shared" si="95"/>
        <v>-2.0618565999329763E-2</v>
      </c>
      <c r="K306" s="10">
        <f t="shared" si="94"/>
        <v>-0.16514598922513912</v>
      </c>
      <c r="L306" s="7">
        <f t="shared" si="81"/>
        <v>0.24249999018489857</v>
      </c>
      <c r="M306" s="7">
        <f t="shared" si="82"/>
        <v>0.38399986248613871</v>
      </c>
      <c r="N306" s="7">
        <f t="shared" si="83"/>
        <v>0.6935002149695868</v>
      </c>
      <c r="O306" s="7">
        <f t="shared" si="84"/>
        <v>0.80359949382821683</v>
      </c>
      <c r="P306" s="7">
        <f t="shared" si="87"/>
        <v>-1.99999708619156E-2</v>
      </c>
      <c r="Q306" s="7">
        <f t="shared" si="88"/>
        <v>-2.8000187834629597E-2</v>
      </c>
      <c r="R306" s="7">
        <f t="shared" si="89"/>
        <v>-7.2996584199901404E-3</v>
      </c>
      <c r="S306" s="7">
        <f t="shared" si="90"/>
        <v>-4.1000482852175724E-2</v>
      </c>
      <c r="T306" s="7">
        <f t="shared" si="91"/>
        <v>-1.2118080673010567E-2</v>
      </c>
      <c r="U306" s="7" t="str">
        <f t="shared" si="92"/>
        <v>Drop</v>
      </c>
      <c r="V306" s="7" t="str">
        <f t="shared" si="96"/>
        <v>Drop</v>
      </c>
      <c r="W306" s="7" t="str">
        <f t="shared" si="97"/>
        <v>Drop</v>
      </c>
      <c r="X306" s="7" t="str">
        <f t="shared" si="98"/>
        <v>Drop</v>
      </c>
      <c r="Y306" s="10">
        <f>L299/L306-1</f>
        <v>4.1237047881249378E-2</v>
      </c>
      <c r="Z306" s="10">
        <f>M299/M306-1</f>
        <v>9.3750401473599476E-2</v>
      </c>
      <c r="AA306" s="10">
        <f>N299/N306-1</f>
        <v>7.3683401364109002E-2</v>
      </c>
      <c r="AB306" s="10">
        <f>O299/O306-1</f>
        <v>-2.0407649175266385E-2</v>
      </c>
      <c r="AC306" s="14" t="str">
        <f t="shared" si="85"/>
        <v>Thursday</v>
      </c>
      <c r="AD306" s="14" t="str">
        <f t="shared" si="86"/>
        <v>October</v>
      </c>
      <c r="AE306" s="12" t="str">
        <f>IF(I306&gt;0.2,"High",IF(I306&lt;-0.2,"Low","Moderate"))</f>
        <v>Moderate</v>
      </c>
    </row>
    <row r="307" spans="2:31" x14ac:dyDescent="0.25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7">
        <f t="shared" si="80"/>
        <v>6.0325968796847214E-2</v>
      </c>
      <c r="I307" s="10">
        <f t="shared" si="93"/>
        <v>7.0869645087190403E-2</v>
      </c>
      <c r="J307" s="10">
        <f t="shared" si="95"/>
        <v>-2.0202029128424948E-2</v>
      </c>
      <c r="K307" s="10">
        <f t="shared" si="94"/>
        <v>9.2949441541099409E-2</v>
      </c>
      <c r="L307" s="7">
        <f t="shared" si="81"/>
        <v>0.2399999620237902</v>
      </c>
      <c r="M307" s="7">
        <f t="shared" si="82"/>
        <v>0.41599997310018044</v>
      </c>
      <c r="N307" s="7">
        <f t="shared" si="83"/>
        <v>0.75189983315986841</v>
      </c>
      <c r="O307" s="7">
        <f t="shared" si="84"/>
        <v>0.80359983913029187</v>
      </c>
      <c r="P307" s="7">
        <f t="shared" si="87"/>
        <v>-2.5000281611083641E-3</v>
      </c>
      <c r="Q307" s="7">
        <f t="shared" si="88"/>
        <v>3.2000110614041732E-2</v>
      </c>
      <c r="R307" s="7">
        <f t="shared" si="89"/>
        <v>5.839961819028161E-2</v>
      </c>
      <c r="S307" s="7">
        <f t="shared" si="90"/>
        <v>3.453020750443514E-7</v>
      </c>
      <c r="T307" s="7">
        <f t="shared" si="91"/>
        <v>8.4305466910188989E-3</v>
      </c>
      <c r="U307" s="7" t="str">
        <f t="shared" si="92"/>
        <v>Drop</v>
      </c>
      <c r="V307" s="7" t="str">
        <f t="shared" si="96"/>
        <v>Drop</v>
      </c>
      <c r="W307" s="7" t="str">
        <f t="shared" si="97"/>
        <v>Raise</v>
      </c>
      <c r="X307" s="7" t="str">
        <f t="shared" si="98"/>
        <v>Drop</v>
      </c>
      <c r="Y307" s="10">
        <f>L300/L307-1</f>
        <v>3.1250098741558041E-2</v>
      </c>
      <c r="Z307" s="10">
        <f>M300/M307-1</f>
        <v>-4.807696813361062E-2</v>
      </c>
      <c r="AA307" s="10">
        <f>N300/N307-1</f>
        <v>-4.854351442800009E-2</v>
      </c>
      <c r="AB307" s="10">
        <f>O300/O307-1</f>
        <v>-2.0408159993219321E-2</v>
      </c>
      <c r="AC307" s="14" t="str">
        <f t="shared" si="85"/>
        <v>Friday</v>
      </c>
      <c r="AD307" s="14" t="str">
        <f t="shared" si="86"/>
        <v>November</v>
      </c>
      <c r="AE307" s="12" t="str">
        <f>IF(I307&gt;0.2,"High",IF(I307&lt;-0.2,"Low","Moderate"))</f>
        <v>Moderate</v>
      </c>
    </row>
    <row r="308" spans="2:31" x14ac:dyDescent="0.25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7">
        <f t="shared" si="80"/>
        <v>3.4171837561419192E-2</v>
      </c>
      <c r="I308" s="10">
        <f t="shared" si="93"/>
        <v>-7.8974379069435274E-2</v>
      </c>
      <c r="J308" s="10">
        <f t="shared" si="95"/>
        <v>-3.0612233532244737E-2</v>
      </c>
      <c r="K308" s="10">
        <f t="shared" si="94"/>
        <v>-4.9889370600798899E-2</v>
      </c>
      <c r="L308" s="7">
        <f t="shared" si="81"/>
        <v>0.2141999921538765</v>
      </c>
      <c r="M308" s="7">
        <f t="shared" si="82"/>
        <v>0.32639996321684056</v>
      </c>
      <c r="N308" s="7">
        <f t="shared" si="83"/>
        <v>0.64599981620224189</v>
      </c>
      <c r="O308" s="7">
        <f t="shared" si="84"/>
        <v>0.75660008732794659</v>
      </c>
      <c r="P308" s="7">
        <f t="shared" si="87"/>
        <v>-2.5799969869913703E-2</v>
      </c>
      <c r="Q308" s="7">
        <f t="shared" si="88"/>
        <v>-8.9600009883339882E-2</v>
      </c>
      <c r="R308" s="7">
        <f t="shared" si="89"/>
        <v>-0.10590001695762652</v>
      </c>
      <c r="S308" s="7">
        <f t="shared" si="90"/>
        <v>-4.699975180234528E-2</v>
      </c>
      <c r="T308" s="7">
        <f t="shared" si="91"/>
        <v>-2.6154131235428021E-2</v>
      </c>
      <c r="U308" s="7" t="str">
        <f t="shared" si="92"/>
        <v>Raise</v>
      </c>
      <c r="V308" s="7" t="str">
        <f t="shared" si="96"/>
        <v>Drop</v>
      </c>
      <c r="W308" s="7" t="str">
        <f t="shared" si="97"/>
        <v>Drop</v>
      </c>
      <c r="X308" s="7" t="str">
        <f t="shared" si="98"/>
        <v>Drop</v>
      </c>
      <c r="Y308" s="10">
        <f>L301/L308-1</f>
        <v>-9.8039548611168481E-3</v>
      </c>
      <c r="Z308" s="10">
        <f>M301/M308-1</f>
        <v>5.208345971101469E-2</v>
      </c>
      <c r="AA308" s="10">
        <f>N301/N308-1</f>
        <v>1.1059417737158128E-7</v>
      </c>
      <c r="AB308" s="10">
        <f>O301/O308-1</f>
        <v>1.0309402595723771E-2</v>
      </c>
      <c r="AC308" s="14" t="str">
        <f t="shared" si="85"/>
        <v>Saturday</v>
      </c>
      <c r="AD308" s="14" t="str">
        <f t="shared" si="86"/>
        <v>November</v>
      </c>
      <c r="AE308" s="12" t="str">
        <f>IF(I308&gt;0.2,"High",IF(I308&lt;-0.2,"Low","Moderate"))</f>
        <v>Moderate</v>
      </c>
    </row>
    <row r="309" spans="2:31" x14ac:dyDescent="0.25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7">
        <f t="shared" si="80"/>
        <v>3.5996142619133656E-2</v>
      </c>
      <c r="I309" s="10">
        <f t="shared" si="93"/>
        <v>2.14525645157293E-2</v>
      </c>
      <c r="J309" s="10">
        <f t="shared" si="95"/>
        <v>6.25E-2</v>
      </c>
      <c r="K309" s="10">
        <f t="shared" si="94"/>
        <v>-3.8632880455784169E-2</v>
      </c>
      <c r="L309" s="7">
        <f t="shared" si="81"/>
        <v>0.2120999935681199</v>
      </c>
      <c r="M309" s="7">
        <f t="shared" si="82"/>
        <v>0.33659992886811541</v>
      </c>
      <c r="N309" s="7">
        <f t="shared" si="83"/>
        <v>0.65959987188362579</v>
      </c>
      <c r="O309" s="7">
        <f t="shared" si="84"/>
        <v>0.76440008385246416</v>
      </c>
      <c r="P309" s="7">
        <f t="shared" si="87"/>
        <v>-2.0999985857566017E-3</v>
      </c>
      <c r="Q309" s="7">
        <f t="shared" si="88"/>
        <v>1.0199965651274845E-2</v>
      </c>
      <c r="R309" s="7">
        <f t="shared" si="89"/>
        <v>1.3600055681383894E-2</v>
      </c>
      <c r="S309" s="7">
        <f t="shared" si="90"/>
        <v>7.7999965245175717E-3</v>
      </c>
      <c r="T309" s="7">
        <f t="shared" si="91"/>
        <v>1.8243050577144634E-3</v>
      </c>
      <c r="U309" s="7" t="str">
        <f t="shared" si="92"/>
        <v>Drop</v>
      </c>
      <c r="V309" s="7" t="str">
        <f t="shared" si="96"/>
        <v>Drop</v>
      </c>
      <c r="W309" s="7" t="str">
        <f t="shared" si="97"/>
        <v>Drop</v>
      </c>
      <c r="X309" s="7" t="str">
        <f t="shared" si="98"/>
        <v>Drop</v>
      </c>
      <c r="Y309" s="10">
        <f>L302/L309-1</f>
        <v>1.9801922723259757E-2</v>
      </c>
      <c r="Z309" s="10">
        <f>M302/M309-1</f>
        <v>1.6810610925510616E-7</v>
      </c>
      <c r="AA309" s="10">
        <f>N302/N309-1</f>
        <v>4.123726809789785E-2</v>
      </c>
      <c r="AB309" s="10">
        <f>O302/O309-1</f>
        <v>-2.0408220212984829E-2</v>
      </c>
      <c r="AC309" s="14" t="str">
        <f t="shared" si="85"/>
        <v>Sunday</v>
      </c>
      <c r="AD309" s="14" t="str">
        <f t="shared" si="86"/>
        <v>November</v>
      </c>
      <c r="AE309" s="12" t="str">
        <f>IF(I309&gt;0.2,"High",IF(I309&lt;-0.2,"Low","Moderate"))</f>
        <v>Moderate</v>
      </c>
    </row>
    <row r="310" spans="2:31" x14ac:dyDescent="0.25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7">
        <f t="shared" si="80"/>
        <v>5.0312237569217828E-2</v>
      </c>
      <c r="I310" s="10">
        <f t="shared" si="93"/>
        <v>-0.12378515452073491</v>
      </c>
      <c r="J310" s="10">
        <f t="shared" si="95"/>
        <v>1.0309259264533743E-2</v>
      </c>
      <c r="K310" s="10">
        <f t="shared" si="94"/>
        <v>-0.13272610594787992</v>
      </c>
      <c r="L310" s="7">
        <f t="shared" si="81"/>
        <v>0.23999998496452074</v>
      </c>
      <c r="M310" s="7">
        <f t="shared" si="82"/>
        <v>0.38000003132391708</v>
      </c>
      <c r="N310" s="7">
        <f t="shared" si="83"/>
        <v>0.70079994477099283</v>
      </c>
      <c r="O310" s="7">
        <f t="shared" si="84"/>
        <v>0.78719934953563986</v>
      </c>
      <c r="P310" s="7">
        <f t="shared" si="87"/>
        <v>2.7899991396400842E-2</v>
      </c>
      <c r="Q310" s="7">
        <f t="shared" si="88"/>
        <v>4.340010245580167E-2</v>
      </c>
      <c r="R310" s="7">
        <f t="shared" si="89"/>
        <v>4.1200072887367045E-2</v>
      </c>
      <c r="S310" s="7">
        <f t="shared" si="90"/>
        <v>2.2799265683175696E-2</v>
      </c>
      <c r="T310" s="7">
        <f t="shared" si="91"/>
        <v>1.4316094950084172E-2</v>
      </c>
      <c r="U310" s="7" t="str">
        <f t="shared" si="92"/>
        <v>Raise</v>
      </c>
      <c r="V310" s="7" t="str">
        <f t="shared" si="96"/>
        <v>Raise</v>
      </c>
      <c r="W310" s="7" t="str">
        <f t="shared" si="97"/>
        <v>Drop</v>
      </c>
      <c r="X310" s="7" t="str">
        <f t="shared" si="98"/>
        <v>Drop</v>
      </c>
      <c r="Y310" s="10">
        <f>L303/L310-1</f>
        <v>7.2916605317270511E-2</v>
      </c>
      <c r="Z310" s="10">
        <f>M303/M310-1</f>
        <v>2.1052632795604431E-2</v>
      </c>
      <c r="AA310" s="10">
        <f>N303/N310-1</f>
        <v>1.0416640124014886E-2</v>
      </c>
      <c r="AB310" s="10">
        <f>O303/O310-1</f>
        <v>4.1667561493080818E-2</v>
      </c>
      <c r="AC310" s="14" t="str">
        <f t="shared" si="85"/>
        <v>Monday</v>
      </c>
      <c r="AD310" s="14" t="str">
        <f t="shared" si="86"/>
        <v>November</v>
      </c>
      <c r="AE310" s="12" t="str">
        <f>IF(I310&gt;0.2,"High",IF(I310&lt;-0.2,"Low","Moderate"))</f>
        <v>Moderate</v>
      </c>
    </row>
    <row r="311" spans="2:31" x14ac:dyDescent="0.25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7">
        <f t="shared" si="80"/>
        <v>6.0399174123825596E-2</v>
      </c>
      <c r="I311" s="10">
        <f t="shared" si="93"/>
        <v>7.3492453743802422E-2</v>
      </c>
      <c r="J311" s="10">
        <f t="shared" si="95"/>
        <v>-5.8823555966640351E-2</v>
      </c>
      <c r="K311" s="10">
        <f t="shared" si="94"/>
        <v>0.14058576428391034</v>
      </c>
      <c r="L311" s="7">
        <f t="shared" si="81"/>
        <v>0.2600000019185898</v>
      </c>
      <c r="M311" s="7">
        <f t="shared" si="82"/>
        <v>0.39999996310404218</v>
      </c>
      <c r="N311" s="7">
        <f t="shared" si="83"/>
        <v>0.7226996405872177</v>
      </c>
      <c r="O311" s="7">
        <f t="shared" si="84"/>
        <v>0.80359987236758135</v>
      </c>
      <c r="P311" s="7">
        <f t="shared" si="87"/>
        <v>2.0000016954069055E-2</v>
      </c>
      <c r="Q311" s="7">
        <f t="shared" si="88"/>
        <v>1.9999931780125102E-2</v>
      </c>
      <c r="R311" s="7">
        <f t="shared" si="89"/>
        <v>2.1899695816224862E-2</v>
      </c>
      <c r="S311" s="7">
        <f t="shared" si="90"/>
        <v>1.6400522831941489E-2</v>
      </c>
      <c r="T311" s="7">
        <f t="shared" si="91"/>
        <v>1.0086936554607767E-2</v>
      </c>
      <c r="U311" s="7" t="str">
        <f t="shared" si="92"/>
        <v>Drop</v>
      </c>
      <c r="V311" s="7" t="str">
        <f t="shared" si="96"/>
        <v>Drop</v>
      </c>
      <c r="W311" s="7" t="str">
        <f t="shared" si="97"/>
        <v>Drop</v>
      </c>
      <c r="X311" s="7" t="str">
        <f t="shared" si="98"/>
        <v>Drop</v>
      </c>
      <c r="Y311" s="10">
        <f>L304/L311-1</f>
        <v>-8.6538583307640193E-2</v>
      </c>
      <c r="Z311" s="10">
        <f>M304/M311-1</f>
        <v>-4.0000196565262436E-2</v>
      </c>
      <c r="AA311" s="10">
        <f>N304/N311-1</f>
        <v>-2.0201524230663015E-2</v>
      </c>
      <c r="AB311" s="10">
        <f>O304/O311-1</f>
        <v>2.0408203547954029E-2</v>
      </c>
      <c r="AC311" s="14" t="str">
        <f t="shared" si="85"/>
        <v>Tuesday</v>
      </c>
      <c r="AD311" s="14" t="str">
        <f t="shared" si="86"/>
        <v>November</v>
      </c>
      <c r="AE311" s="12" t="str">
        <f>IF(I311&gt;0.2,"High",IF(I311&lt;-0.2,"Low","Moderate"))</f>
        <v>Moderate</v>
      </c>
    </row>
    <row r="312" spans="2:31" x14ac:dyDescent="0.25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7">
        <f t="shared" si="80"/>
        <v>5.4063254485418648E-2</v>
      </c>
      <c r="I312" s="10">
        <f t="shared" si="93"/>
        <v>-0.15543983474545175</v>
      </c>
      <c r="J312" s="10">
        <f t="shared" si="95"/>
        <v>0</v>
      </c>
      <c r="K312" s="10">
        <f t="shared" si="94"/>
        <v>-0.15543983474545175</v>
      </c>
      <c r="L312" s="7">
        <f t="shared" si="81"/>
        <v>0.23749996918628585</v>
      </c>
      <c r="M312" s="7">
        <f t="shared" si="82"/>
        <v>0.39599991304839971</v>
      </c>
      <c r="N312" s="7">
        <f t="shared" si="83"/>
        <v>0.72269978091974141</v>
      </c>
      <c r="O312" s="7">
        <f t="shared" si="84"/>
        <v>0.79540005091134036</v>
      </c>
      <c r="P312" s="7">
        <f t="shared" si="87"/>
        <v>-2.2500032732303943E-2</v>
      </c>
      <c r="Q312" s="7">
        <f t="shared" si="88"/>
        <v>-4.0000500556424678E-3</v>
      </c>
      <c r="R312" s="7">
        <f t="shared" si="89"/>
        <v>1.4033252371259408E-7</v>
      </c>
      <c r="S312" s="7">
        <f t="shared" si="90"/>
        <v>-8.1998214562409855E-3</v>
      </c>
      <c r="T312" s="7">
        <f t="shared" si="91"/>
        <v>-6.3359196384069477E-3</v>
      </c>
      <c r="U312" s="7" t="str">
        <f t="shared" si="92"/>
        <v>Raise</v>
      </c>
      <c r="V312" s="7" t="str">
        <f t="shared" si="96"/>
        <v>Drop</v>
      </c>
      <c r="W312" s="7" t="str">
        <f t="shared" si="97"/>
        <v>Drop</v>
      </c>
      <c r="X312" s="7" t="str">
        <f t="shared" si="98"/>
        <v>Drop</v>
      </c>
      <c r="Y312" s="10">
        <f>L305/L312-1</f>
        <v>0.10526313728032233</v>
      </c>
      <c r="Z312" s="10">
        <f>M305/M312-1</f>
        <v>4.0404395923220982E-2</v>
      </c>
      <c r="AA312" s="10">
        <f>N305/N312-1</f>
        <v>-3.0302911538583333E-2</v>
      </c>
      <c r="AB312" s="10">
        <f>O305/O312-1</f>
        <v>6.1855572818584337E-2</v>
      </c>
      <c r="AC312" s="14" t="str">
        <f t="shared" si="85"/>
        <v>Wednesday</v>
      </c>
      <c r="AD312" s="14" t="str">
        <f t="shared" si="86"/>
        <v>November</v>
      </c>
      <c r="AE312" s="12" t="str">
        <f>IF(I312&gt;0.2,"High",IF(I312&lt;-0.2,"Low","Moderate"))</f>
        <v>Moderate</v>
      </c>
    </row>
    <row r="313" spans="2:31" x14ac:dyDescent="0.25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7">
        <f t="shared" si="80"/>
        <v>5.7998538610133245E-2</v>
      </c>
      <c r="I313" s="10">
        <f t="shared" si="93"/>
        <v>0.1293683727802637</v>
      </c>
      <c r="J313" s="10">
        <f t="shared" si="95"/>
        <v>1.0526296401619062E-2</v>
      </c>
      <c r="K313" s="10">
        <f t="shared" si="94"/>
        <v>0.11760414033937483</v>
      </c>
      <c r="L313" s="7">
        <f t="shared" si="81"/>
        <v>0.25249999448405425</v>
      </c>
      <c r="M313" s="7">
        <f t="shared" si="82"/>
        <v>0.37999989742192813</v>
      </c>
      <c r="N313" s="7">
        <f t="shared" si="83"/>
        <v>0.74460002789404467</v>
      </c>
      <c r="O313" s="7">
        <f t="shared" si="84"/>
        <v>0.81180019308259455</v>
      </c>
      <c r="P313" s="7">
        <f t="shared" si="87"/>
        <v>1.5000025297768393E-2</v>
      </c>
      <c r="Q313" s="7">
        <f t="shared" si="88"/>
        <v>-1.6000015626471575E-2</v>
      </c>
      <c r="R313" s="7">
        <f t="shared" si="89"/>
        <v>2.1900246974303261E-2</v>
      </c>
      <c r="S313" s="7">
        <f t="shared" si="90"/>
        <v>1.6400142171254184E-2</v>
      </c>
      <c r="T313" s="7">
        <f t="shared" si="91"/>
        <v>3.935284124714597E-3</v>
      </c>
      <c r="U313" s="7" t="str">
        <f t="shared" si="92"/>
        <v>Drop</v>
      </c>
      <c r="V313" s="7" t="str">
        <f t="shared" si="96"/>
        <v>Drop</v>
      </c>
      <c r="W313" s="7" t="str">
        <f t="shared" si="97"/>
        <v>Drop</v>
      </c>
      <c r="X313" s="7" t="str">
        <f t="shared" si="98"/>
        <v>Drop</v>
      </c>
      <c r="Y313" s="10">
        <f>L306/L313-1</f>
        <v>-3.9603978287560682E-2</v>
      </c>
      <c r="Z313" s="10">
        <f>M306/M313-1</f>
        <v>1.0526226694659524E-2</v>
      </c>
      <c r="AA313" s="10">
        <f>N306/N313-1</f>
        <v>-6.8627197166489018E-2</v>
      </c>
      <c r="AB313" s="10">
        <f>O306/O313-1</f>
        <v>-1.0101869061200586E-2</v>
      </c>
      <c r="AC313" s="14" t="str">
        <f t="shared" si="85"/>
        <v>Thursday</v>
      </c>
      <c r="AD313" s="14" t="str">
        <f t="shared" si="86"/>
        <v>November</v>
      </c>
      <c r="AE313" s="12" t="str">
        <f>IF(I313&gt;0.2,"High",IF(I313&lt;-0.2,"Low","Moderate"))</f>
        <v>Moderate</v>
      </c>
    </row>
    <row r="314" spans="2:31" x14ac:dyDescent="0.25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7">
        <f t="shared" si="80"/>
        <v>5.8514740940537803E-2</v>
      </c>
      <c r="I314" s="10">
        <f t="shared" si="93"/>
        <v>-3.0024016065268277E-2</v>
      </c>
      <c r="J314" s="10">
        <f t="shared" si="95"/>
        <v>0</v>
      </c>
      <c r="K314" s="10">
        <f t="shared" si="94"/>
        <v>-3.0024016065268277E-2</v>
      </c>
      <c r="L314" s="7">
        <f t="shared" si="81"/>
        <v>0.24249998338540821</v>
      </c>
      <c r="M314" s="7">
        <f t="shared" si="82"/>
        <v>0.40799998277367683</v>
      </c>
      <c r="N314" s="7">
        <f t="shared" si="83"/>
        <v>0.69349963440121443</v>
      </c>
      <c r="O314" s="7">
        <f t="shared" si="84"/>
        <v>0.85280000110693854</v>
      </c>
      <c r="P314" s="7">
        <f t="shared" si="87"/>
        <v>-1.0000011098646039E-2</v>
      </c>
      <c r="Q314" s="7">
        <f t="shared" si="88"/>
        <v>2.8000085351748694E-2</v>
      </c>
      <c r="R314" s="7">
        <f t="shared" si="89"/>
        <v>-5.1100393492830243E-2</v>
      </c>
      <c r="S314" s="7">
        <f t="shared" si="90"/>
        <v>4.0999808024343998E-2</v>
      </c>
      <c r="T314" s="7">
        <f t="shared" si="91"/>
        <v>5.1620233040455821E-4</v>
      </c>
      <c r="U314" s="7" t="str">
        <f t="shared" si="92"/>
        <v>Drop</v>
      </c>
      <c r="V314" s="7" t="str">
        <f t="shared" si="96"/>
        <v>Drop</v>
      </c>
      <c r="W314" s="7" t="str">
        <f t="shared" si="97"/>
        <v>Drop</v>
      </c>
      <c r="X314" s="7" t="str">
        <f t="shared" si="98"/>
        <v>Raise</v>
      </c>
      <c r="Y314" s="10">
        <f>L307/L314-1</f>
        <v>-1.0309367145995618E-2</v>
      </c>
      <c r="Z314" s="10">
        <f>M307/M314-1</f>
        <v>1.9607820255574282E-2</v>
      </c>
      <c r="AA314" s="10">
        <f>N307/N314-1</f>
        <v>8.4210857312243981E-2</v>
      </c>
      <c r="AB314" s="10">
        <f>O307/O314-1</f>
        <v>-5.7692497552514821E-2</v>
      </c>
      <c r="AC314" s="14" t="str">
        <f t="shared" si="85"/>
        <v>Friday</v>
      </c>
      <c r="AD314" s="14" t="str">
        <f t="shared" si="86"/>
        <v>November</v>
      </c>
      <c r="AE314" s="12" t="str">
        <f>IF(I314&gt;0.2,"High",IF(I314&lt;-0.2,"Low","Moderate"))</f>
        <v>Moderate</v>
      </c>
    </row>
    <row r="315" spans="2:31" x14ac:dyDescent="0.25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7">
        <f t="shared" si="80"/>
        <v>4.0184661571176179E-2</v>
      </c>
      <c r="I315" s="10">
        <f t="shared" si="93"/>
        <v>0.26260801898348074</v>
      </c>
      <c r="J315" s="10">
        <f t="shared" si="95"/>
        <v>7.3684197937763818E-2</v>
      </c>
      <c r="K315" s="10">
        <f t="shared" si="94"/>
        <v>0.17595846284092165</v>
      </c>
      <c r="L315" s="7">
        <f t="shared" si="81"/>
        <v>0.2120999935681199</v>
      </c>
      <c r="M315" s="7">
        <f t="shared" si="82"/>
        <v>0.34679996103603777</v>
      </c>
      <c r="N315" s="7">
        <f t="shared" si="83"/>
        <v>0.67999985748053493</v>
      </c>
      <c r="O315" s="7">
        <f t="shared" si="84"/>
        <v>0.80339994576923635</v>
      </c>
      <c r="P315" s="7">
        <f t="shared" si="87"/>
        <v>-3.0399989817288309E-2</v>
      </c>
      <c r="Q315" s="7">
        <f t="shared" si="88"/>
        <v>-6.1200021737639054E-2</v>
      </c>
      <c r="R315" s="7">
        <f t="shared" si="89"/>
        <v>-1.3499776920679496E-2</v>
      </c>
      <c r="S315" s="7">
        <f t="shared" si="90"/>
        <v>-4.9400055337702198E-2</v>
      </c>
      <c r="T315" s="7">
        <f t="shared" si="91"/>
        <v>-1.8330079369361624E-2</v>
      </c>
      <c r="U315" s="7" t="str">
        <f t="shared" si="92"/>
        <v>Raise</v>
      </c>
      <c r="V315" s="7" t="str">
        <f t="shared" si="96"/>
        <v>Drop</v>
      </c>
      <c r="W315" s="7" t="str">
        <f t="shared" si="97"/>
        <v>Drop</v>
      </c>
      <c r="X315" s="7" t="str">
        <f t="shared" si="98"/>
        <v>Drop</v>
      </c>
      <c r="Y315" s="10">
        <f>L308/L315-1</f>
        <v>9.9009837314405491E-3</v>
      </c>
      <c r="Z315" s="10">
        <f>M308/M315-1</f>
        <v>-5.882352973239624E-2</v>
      </c>
      <c r="AA315" s="10">
        <f>N308/N315-1</f>
        <v>-5.0000071182759509E-2</v>
      </c>
      <c r="AB315" s="10">
        <f>O308/O315-1</f>
        <v>-5.825225491704511E-2</v>
      </c>
      <c r="AC315" s="14" t="str">
        <f t="shared" si="85"/>
        <v>Saturday</v>
      </c>
      <c r="AD315" s="14" t="str">
        <f t="shared" si="86"/>
        <v>November</v>
      </c>
      <c r="AE315" s="12" t="str">
        <f>IF(I315&gt;0.2,"High",IF(I315&lt;-0.2,"Low","Moderate"))</f>
        <v>High</v>
      </c>
    </row>
    <row r="316" spans="2:31" x14ac:dyDescent="0.25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7">
        <f t="shared" si="80"/>
        <v>3.4524118115582987E-2</v>
      </c>
      <c r="I316" s="10">
        <f t="shared" si="93"/>
        <v>-1.2684939402672679E-2</v>
      </c>
      <c r="J316" s="10">
        <f t="shared" si="95"/>
        <v>2.9411775625882486E-2</v>
      </c>
      <c r="K316" s="10">
        <f t="shared" si="94"/>
        <v>-4.0893951308222043E-2</v>
      </c>
      <c r="L316" s="7">
        <f t="shared" si="81"/>
        <v>0.21419998346000629</v>
      </c>
      <c r="M316" s="7">
        <f t="shared" si="82"/>
        <v>0.32299995849904412</v>
      </c>
      <c r="N316" s="7">
        <f t="shared" si="83"/>
        <v>0.66639988200144917</v>
      </c>
      <c r="O316" s="7">
        <f t="shared" si="84"/>
        <v>0.74879990870471125</v>
      </c>
      <c r="P316" s="7">
        <f t="shared" si="87"/>
        <v>2.0999898918863946E-3</v>
      </c>
      <c r="Q316" s="7">
        <f t="shared" si="88"/>
        <v>-2.3800002536993659E-2</v>
      </c>
      <c r="R316" s="7">
        <f t="shared" si="89"/>
        <v>-1.3599975479085757E-2</v>
      </c>
      <c r="S316" s="7">
        <f t="shared" si="90"/>
        <v>-5.4600037064525098E-2</v>
      </c>
      <c r="T316" s="7">
        <f t="shared" si="91"/>
        <v>-5.6605434555931922E-3</v>
      </c>
      <c r="U316" s="7" t="str">
        <f t="shared" si="92"/>
        <v>Drop</v>
      </c>
      <c r="V316" s="7" t="str">
        <f t="shared" si="96"/>
        <v>Drop</v>
      </c>
      <c r="W316" s="7" t="str">
        <f t="shared" si="97"/>
        <v>Drop</v>
      </c>
      <c r="X316" s="7" t="str">
        <f t="shared" si="98"/>
        <v>Drop</v>
      </c>
      <c r="Y316" s="10">
        <f>L309/L316-1</f>
        <v>-9.8038751355855602E-3</v>
      </c>
      <c r="Z316" s="10">
        <f>M309/M316-1</f>
        <v>4.2105176831196189E-2</v>
      </c>
      <c r="AA316" s="10">
        <f>N309/N316-1</f>
        <v>-1.0204098622287217E-2</v>
      </c>
      <c r="AB316" s="10">
        <f>O309/O316-1</f>
        <v>2.0833569777991112E-2</v>
      </c>
      <c r="AC316" s="14" t="str">
        <f t="shared" si="85"/>
        <v>Sunday</v>
      </c>
      <c r="AD316" s="14" t="str">
        <f t="shared" si="86"/>
        <v>November</v>
      </c>
      <c r="AE316" s="12" t="str">
        <f>IF(I316&gt;0.2,"High",IF(I316&lt;-0.2,"Low","Moderate"))</f>
        <v>Moderate</v>
      </c>
    </row>
    <row r="317" spans="2:31" x14ac:dyDescent="0.25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7">
        <f t="shared" si="80"/>
        <v>5.79521079999053E-2</v>
      </c>
      <c r="I317" s="10">
        <f t="shared" si="93"/>
        <v>0.16360274375580763</v>
      </c>
      <c r="J317" s="10">
        <f t="shared" si="95"/>
        <v>1.0204109920066262E-2</v>
      </c>
      <c r="K317" s="10">
        <f t="shared" si="94"/>
        <v>0.15184914843385378</v>
      </c>
      <c r="L317" s="7">
        <f t="shared" si="81"/>
        <v>0.25499997279090902</v>
      </c>
      <c r="M317" s="7">
        <f t="shared" si="82"/>
        <v>0.38000000729588573</v>
      </c>
      <c r="N317" s="7">
        <f t="shared" si="83"/>
        <v>0.75190005020721273</v>
      </c>
      <c r="O317" s="7">
        <f t="shared" si="84"/>
        <v>0.79539963089289833</v>
      </c>
      <c r="P317" s="7">
        <f t="shared" si="87"/>
        <v>4.0799989330902731E-2</v>
      </c>
      <c r="Q317" s="7">
        <f t="shared" si="88"/>
        <v>5.7000048796841618E-2</v>
      </c>
      <c r="R317" s="7">
        <f t="shared" si="89"/>
        <v>8.550016820576356E-2</v>
      </c>
      <c r="S317" s="7">
        <f t="shared" si="90"/>
        <v>4.6599722188187087E-2</v>
      </c>
      <c r="T317" s="7">
        <f t="shared" si="91"/>
        <v>2.3427989884322313E-2</v>
      </c>
      <c r="U317" s="7" t="str">
        <f t="shared" si="92"/>
        <v>Raise</v>
      </c>
      <c r="V317" s="7" t="str">
        <f t="shared" si="96"/>
        <v>Raise</v>
      </c>
      <c r="W317" s="7" t="str">
        <f t="shared" si="97"/>
        <v>Raise</v>
      </c>
      <c r="X317" s="7" t="str">
        <f t="shared" si="98"/>
        <v>Raise</v>
      </c>
      <c r="Y317" s="10">
        <f>L310/L317-1</f>
        <v>-5.8823487948713393E-2</v>
      </c>
      <c r="Z317" s="10">
        <f>M310/M317-1</f>
        <v>6.3231660130114165E-8</v>
      </c>
      <c r="AA317" s="10">
        <f>N310/N317-1</f>
        <v>-6.7961300736896435E-2</v>
      </c>
      <c r="AB317" s="10">
        <f>O310/O317-1</f>
        <v>-1.030963686524855E-2</v>
      </c>
      <c r="AC317" s="14" t="str">
        <f t="shared" si="85"/>
        <v>Monday</v>
      </c>
      <c r="AD317" s="14" t="str">
        <f t="shared" si="86"/>
        <v>November</v>
      </c>
      <c r="AE317" s="12" t="str">
        <f>IF(I317&gt;0.2,"High",IF(I317&lt;-0.2,"Low","Moderate"))</f>
        <v>Moderate</v>
      </c>
    </row>
    <row r="318" spans="2:31" x14ac:dyDescent="0.25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7">
        <f t="shared" si="80"/>
        <v>5.9656574205826214E-2</v>
      </c>
      <c r="I318" s="10">
        <f t="shared" si="93"/>
        <v>-2.2583445107012823E-2</v>
      </c>
      <c r="J318" s="10">
        <f t="shared" si="95"/>
        <v>-1.041664768062156E-2</v>
      </c>
      <c r="K318" s="10">
        <f t="shared" si="94"/>
        <v>-1.2294868742359966E-2</v>
      </c>
      <c r="L318" s="7">
        <f t="shared" si="81"/>
        <v>0.23749995940667931</v>
      </c>
      <c r="M318" s="7">
        <f t="shared" si="82"/>
        <v>0.41199994122417793</v>
      </c>
      <c r="N318" s="7">
        <f t="shared" si="83"/>
        <v>0.76650011467270729</v>
      </c>
      <c r="O318" s="7">
        <f t="shared" si="84"/>
        <v>0.79539964404854069</v>
      </c>
      <c r="P318" s="7">
        <f t="shared" si="87"/>
        <v>-1.7500013384229712E-2</v>
      </c>
      <c r="Q318" s="7">
        <f t="shared" si="88"/>
        <v>3.1999933928292201E-2</v>
      </c>
      <c r="R318" s="7">
        <f t="shared" si="89"/>
        <v>1.4600064465494555E-2</v>
      </c>
      <c r="S318" s="7">
        <f t="shared" si="90"/>
        <v>1.3155642353268604E-8</v>
      </c>
      <c r="T318" s="7">
        <f t="shared" si="91"/>
        <v>1.704466205920914E-3</v>
      </c>
      <c r="U318" s="7" t="str">
        <f t="shared" si="92"/>
        <v>Drop</v>
      </c>
      <c r="V318" s="7" t="str">
        <f t="shared" si="96"/>
        <v>Drop</v>
      </c>
      <c r="W318" s="7" t="str">
        <f t="shared" si="97"/>
        <v>Drop</v>
      </c>
      <c r="X318" s="7" t="str">
        <f t="shared" si="98"/>
        <v>Drop</v>
      </c>
      <c r="Y318" s="10">
        <f>L311/L318-1</f>
        <v>9.4737037295163917E-2</v>
      </c>
      <c r="Z318" s="10">
        <f>M311/M318-1</f>
        <v>-2.9126164640898122E-2</v>
      </c>
      <c r="AA318" s="10">
        <f>N311/N318-1</f>
        <v>-5.7143467100709056E-2</v>
      </c>
      <c r="AB318" s="10">
        <f>O311/O318-1</f>
        <v>1.0309570013511626E-2</v>
      </c>
      <c r="AC318" s="14" t="str">
        <f t="shared" si="85"/>
        <v>Tuesday</v>
      </c>
      <c r="AD318" s="14" t="str">
        <f t="shared" si="86"/>
        <v>November</v>
      </c>
      <c r="AE318" s="12" t="str">
        <f>IF(I318&gt;0.2,"High",IF(I318&lt;-0.2,"Low","Moderate"))</f>
        <v>Moderate</v>
      </c>
    </row>
    <row r="319" spans="2:31" x14ac:dyDescent="0.25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7">
        <f t="shared" si="80"/>
        <v>6.3340717306986496E-2</v>
      </c>
      <c r="I319" s="10">
        <f t="shared" si="93"/>
        <v>0.17160385385363863</v>
      </c>
      <c r="J319" s="10">
        <f t="shared" si="95"/>
        <v>0</v>
      </c>
      <c r="K319" s="10">
        <f t="shared" si="94"/>
        <v>0.17160385385363841</v>
      </c>
      <c r="L319" s="7">
        <f t="shared" si="81"/>
        <v>0.26249996104681417</v>
      </c>
      <c r="M319" s="7">
        <f t="shared" si="82"/>
        <v>0.40799990361092264</v>
      </c>
      <c r="N319" s="7">
        <f t="shared" si="83"/>
        <v>0.75920009276200162</v>
      </c>
      <c r="O319" s="7">
        <f t="shared" si="84"/>
        <v>0.77899993421748848</v>
      </c>
      <c r="P319" s="7">
        <f t="shared" si="87"/>
        <v>2.5000001640134856E-2</v>
      </c>
      <c r="Q319" s="7">
        <f t="shared" si="88"/>
        <v>-4.0000376132552917E-3</v>
      </c>
      <c r="R319" s="7">
        <f t="shared" si="89"/>
        <v>-7.3000219107056674E-3</v>
      </c>
      <c r="S319" s="7">
        <f>O319-O318</f>
        <v>-1.6399709831052212E-2</v>
      </c>
      <c r="T319" s="7">
        <f t="shared" si="91"/>
        <v>3.6841431011602824E-3</v>
      </c>
      <c r="U319" s="7" t="str">
        <f t="shared" si="92"/>
        <v>Raise</v>
      </c>
      <c r="V319" s="7" t="str">
        <f t="shared" si="96"/>
        <v>Drop</v>
      </c>
      <c r="W319" s="7" t="str">
        <f t="shared" si="97"/>
        <v>Drop</v>
      </c>
      <c r="X319" s="7" t="str">
        <f t="shared" si="98"/>
        <v>Drop</v>
      </c>
      <c r="Y319" s="10">
        <f>L312/L319-1</f>
        <v>-9.5238078363256706E-2</v>
      </c>
      <c r="Z319" s="10">
        <f>M312/M319-1</f>
        <v>-2.941174852327022E-2</v>
      </c>
      <c r="AA319" s="10">
        <f>N312/N319-1</f>
        <v>-4.8077327953781612E-2</v>
      </c>
      <c r="AB319" s="10">
        <f>O312/O319-1</f>
        <v>2.1052783156298993E-2</v>
      </c>
      <c r="AC319" s="14" t="str">
        <f t="shared" si="85"/>
        <v>Wednesday</v>
      </c>
      <c r="AD319" s="14" t="str">
        <f t="shared" si="86"/>
        <v>November</v>
      </c>
      <c r="AE319" s="12" t="str">
        <f>IF(I319&gt;0.2,"High",IF(I319&lt;-0.2,"Low","Moderate"))</f>
        <v>Moderate</v>
      </c>
    </row>
    <row r="320" spans="2:31" x14ac:dyDescent="0.25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7">
        <f t="shared" si="80"/>
        <v>6.4732117375871798E-2</v>
      </c>
      <c r="I320" s="10">
        <f t="shared" si="93"/>
        <v>0.11609911089315084</v>
      </c>
      <c r="J320" s="10">
        <f t="shared" si="95"/>
        <v>0</v>
      </c>
      <c r="K320" s="10">
        <f t="shared" si="94"/>
        <v>0.11609911089315084</v>
      </c>
      <c r="L320" s="7">
        <f t="shared" si="81"/>
        <v>0.24750000551594573</v>
      </c>
      <c r="M320" s="7">
        <f t="shared" si="82"/>
        <v>0.4119999069774653</v>
      </c>
      <c r="N320" s="7">
        <f t="shared" si="83"/>
        <v>0.76650002634133863</v>
      </c>
      <c r="O320" s="7">
        <f t="shared" si="84"/>
        <v>0.82820015587316587</v>
      </c>
      <c r="P320" s="7">
        <f t="shared" si="87"/>
        <v>-1.4999955530868442E-2</v>
      </c>
      <c r="Q320" s="7">
        <f t="shared" si="88"/>
        <v>4.0000033665426593E-3</v>
      </c>
      <c r="R320" s="7">
        <f t="shared" si="89"/>
        <v>7.2999335793370035E-3</v>
      </c>
      <c r="S320" s="7">
        <f t="shared" si="90"/>
        <v>4.920022165567739E-2</v>
      </c>
      <c r="T320" s="7">
        <f t="shared" si="91"/>
        <v>1.3914000688853012E-3</v>
      </c>
      <c r="U320" s="7" t="str">
        <f t="shared" si="92"/>
        <v>Drop</v>
      </c>
      <c r="V320" s="7" t="str">
        <f t="shared" si="96"/>
        <v>Drop</v>
      </c>
      <c r="W320" s="7" t="str">
        <f t="shared" si="97"/>
        <v>Drop</v>
      </c>
      <c r="X320" s="7" t="str">
        <f t="shared" si="98"/>
        <v>Raise</v>
      </c>
      <c r="Y320" s="10">
        <f>L313/L320-1</f>
        <v>2.0201975178486986E-2</v>
      </c>
      <c r="Z320" s="10">
        <f>M313/M320-1</f>
        <v>-7.7669943642214023E-2</v>
      </c>
      <c r="AA320" s="10">
        <f>N313/N320-1</f>
        <v>-2.8571425563841291E-2</v>
      </c>
      <c r="AB320" s="10">
        <f>O313/O320-1</f>
        <v>-1.9801931543083295E-2</v>
      </c>
      <c r="AC320" s="14" t="str">
        <f t="shared" si="85"/>
        <v>Thursday</v>
      </c>
      <c r="AD320" s="14" t="str">
        <f t="shared" si="86"/>
        <v>November</v>
      </c>
      <c r="AE320" s="12" t="str">
        <f>IF(I320&gt;0.2,"High",IF(I320&lt;-0.2,"Low","Moderate"))</f>
        <v>Moderate</v>
      </c>
    </row>
    <row r="321" spans="2:31" x14ac:dyDescent="0.25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7">
        <f t="shared" si="80"/>
        <v>6.0977080986898025E-2</v>
      </c>
      <c r="I321" s="10">
        <f t="shared" si="93"/>
        <v>7.4309968434143725E-2</v>
      </c>
      <c r="J321" s="10">
        <f t="shared" si="95"/>
        <v>3.0927825263863395E-2</v>
      </c>
      <c r="K321" s="10">
        <f t="shared" si="94"/>
        <v>4.2080679274687949E-2</v>
      </c>
      <c r="L321" s="7">
        <f t="shared" si="81"/>
        <v>0.23999997237230711</v>
      </c>
      <c r="M321" s="7">
        <f t="shared" si="82"/>
        <v>0.40799986800100763</v>
      </c>
      <c r="N321" s="7">
        <f t="shared" si="83"/>
        <v>0.73730027024853739</v>
      </c>
      <c r="O321" s="7">
        <f t="shared" si="84"/>
        <v>0.84459989514731038</v>
      </c>
      <c r="P321" s="7">
        <f t="shared" si="87"/>
        <v>-7.5000331436386181E-3</v>
      </c>
      <c r="Q321" s="7">
        <f t="shared" si="88"/>
        <v>-4.000038976457676E-3</v>
      </c>
      <c r="R321" s="7">
        <f t="shared" si="89"/>
        <v>-2.9199756092801232E-2</v>
      </c>
      <c r="S321" s="7">
        <f t="shared" si="90"/>
        <v>1.6399739274144509E-2</v>
      </c>
      <c r="T321" s="7">
        <f t="shared" si="91"/>
        <v>-3.7550363889737731E-3</v>
      </c>
      <c r="U321" s="7" t="str">
        <f t="shared" si="92"/>
        <v>Drop</v>
      </c>
      <c r="V321" s="7" t="str">
        <f t="shared" si="96"/>
        <v>Drop</v>
      </c>
      <c r="W321" s="7" t="str">
        <f t="shared" si="97"/>
        <v>Drop</v>
      </c>
      <c r="X321" s="7" t="str">
        <f t="shared" si="98"/>
        <v>Drop</v>
      </c>
      <c r="Y321" s="10">
        <f>L314/L321-1</f>
        <v>1.0416713753711893E-2</v>
      </c>
      <c r="Z321" s="10">
        <f>M314/M321-1</f>
        <v>2.8130565277173503E-7</v>
      </c>
      <c r="AA321" s="10">
        <f>N314/N321-1</f>
        <v>-5.9406781218943716E-2</v>
      </c>
      <c r="AB321" s="10">
        <f>O314/O321-1</f>
        <v>9.7088645247793703E-3</v>
      </c>
      <c r="AC321" s="14" t="str">
        <f t="shared" si="85"/>
        <v>Friday</v>
      </c>
      <c r="AD321" s="14" t="str">
        <f t="shared" si="86"/>
        <v>November</v>
      </c>
      <c r="AE321" s="12" t="str">
        <f>IF(I321&gt;0.2,"High",IF(I321&lt;-0.2,"Low","Moderate"))</f>
        <v>Moderate</v>
      </c>
    </row>
    <row r="322" spans="2:31" x14ac:dyDescent="0.25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7">
        <f t="shared" si="80"/>
        <v>3.2821300728358017E-2</v>
      </c>
      <c r="I322" s="10">
        <f t="shared" si="93"/>
        <v>-0.15921567732289399</v>
      </c>
      <c r="J322" s="10">
        <f t="shared" si="95"/>
        <v>2.9411775625882486E-2</v>
      </c>
      <c r="K322" s="10">
        <f t="shared" si="94"/>
        <v>-0.18323809520645018</v>
      </c>
      <c r="L322" s="7">
        <f t="shared" si="81"/>
        <v>0.19949998979510394</v>
      </c>
      <c r="M322" s="7">
        <f t="shared" si="82"/>
        <v>0.32299995320781683</v>
      </c>
      <c r="N322" s="7">
        <f t="shared" si="83"/>
        <v>0.65959998801551001</v>
      </c>
      <c r="O322" s="7">
        <f t="shared" si="84"/>
        <v>0.77220002635551188</v>
      </c>
      <c r="P322" s="7">
        <f t="shared" si="87"/>
        <v>-4.0499982577203164E-2</v>
      </c>
      <c r="Q322" s="7">
        <f t="shared" si="88"/>
        <v>-8.4999914793190801E-2</v>
      </c>
      <c r="R322" s="7">
        <f t="shared" si="89"/>
        <v>-7.7700282233027385E-2</v>
      </c>
      <c r="S322" s="7">
        <f t="shared" si="90"/>
        <v>-7.2399868791798494E-2</v>
      </c>
      <c r="T322" s="7">
        <f t="shared" si="91"/>
        <v>-2.8155780258540007E-2</v>
      </c>
      <c r="U322" s="7" t="str">
        <f t="shared" si="92"/>
        <v>Raise</v>
      </c>
      <c r="V322" s="7" t="str">
        <f t="shared" si="96"/>
        <v>Drop</v>
      </c>
      <c r="W322" s="7" t="str">
        <f t="shared" si="97"/>
        <v>Drop</v>
      </c>
      <c r="X322" s="7" t="str">
        <f t="shared" si="98"/>
        <v>Drop</v>
      </c>
      <c r="Y322" s="10">
        <f>L315/L322-1</f>
        <v>6.3157916879879261E-2</v>
      </c>
      <c r="Z322" s="10">
        <f>M315/M322-1</f>
        <v>7.3684245436741902E-2</v>
      </c>
      <c r="AA322" s="10">
        <f>N315/N322-1</f>
        <v>3.0927637713276113E-2</v>
      </c>
      <c r="AB322" s="10">
        <f>O315/O322-1</f>
        <v>4.040393466570591E-2</v>
      </c>
      <c r="AC322" s="14" t="str">
        <f t="shared" si="85"/>
        <v>Saturday</v>
      </c>
      <c r="AD322" s="14" t="str">
        <f t="shared" si="86"/>
        <v>November</v>
      </c>
      <c r="AE322" s="12" t="str">
        <f>IF(I322&gt;0.2,"High",IF(I322&lt;-0.2,"Low","Moderate"))</f>
        <v>Moderate</v>
      </c>
    </row>
    <row r="323" spans="2:31" x14ac:dyDescent="0.25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7">
        <f t="shared" ref="H323:H368" si="99">Orders/Listing</f>
        <v>1.5904044273549561E-2</v>
      </c>
      <c r="I323" s="10">
        <f t="shared" si="93"/>
        <v>-0.57004623700582813</v>
      </c>
      <c r="J323" s="10">
        <f t="shared" si="95"/>
        <v>-6.6666676567466721E-2</v>
      </c>
      <c r="K323" s="10">
        <f t="shared" si="94"/>
        <v>-0.53933524904808428</v>
      </c>
      <c r="L323" s="7">
        <f t="shared" ref="L323:L368" si="100">Menu/Listing</f>
        <v>0.2120999850995483</v>
      </c>
      <c r="M323" s="7">
        <f t="shared" ref="M323:M368" si="101">Carts/Menu</f>
        <v>0.13599997342105244</v>
      </c>
      <c r="N323" s="7">
        <f t="shared" ref="N323:N368" si="102">Payments/Carts</f>
        <v>0.71399965641534024</v>
      </c>
      <c r="O323" s="7">
        <f t="shared" ref="O323:O368" si="103">Orders/Payments</f>
        <v>0.77220055913214214</v>
      </c>
      <c r="P323" s="7">
        <f t="shared" si="87"/>
        <v>1.2599995304444361E-2</v>
      </c>
      <c r="Q323" s="7">
        <f t="shared" si="88"/>
        <v>-0.18699997978676439</v>
      </c>
      <c r="R323" s="7">
        <f t="shared" si="89"/>
        <v>5.4399668399830237E-2</v>
      </c>
      <c r="S323" s="7">
        <f t="shared" si="90"/>
        <v>5.3277663025763644E-7</v>
      </c>
      <c r="T323" s="7">
        <f t="shared" si="91"/>
        <v>-1.6917256454808457E-2</v>
      </c>
      <c r="U323" s="7" t="str">
        <f t="shared" si="92"/>
        <v>Drop</v>
      </c>
      <c r="V323" s="7" t="str">
        <f t="shared" si="96"/>
        <v>Drop</v>
      </c>
      <c r="W323" s="7" t="str">
        <f t="shared" si="97"/>
        <v>Raise</v>
      </c>
      <c r="X323" s="7" t="str">
        <f t="shared" si="98"/>
        <v>Drop</v>
      </c>
      <c r="Y323" s="10">
        <f>L316/L323-1</f>
        <v>9.9009830645313546E-3</v>
      </c>
      <c r="Z323" s="10">
        <f>M316/M323-1</f>
        <v>1.3750001590003587</v>
      </c>
      <c r="AA323" s="10">
        <f>N316/N323-1</f>
        <v>-6.6666382800332658E-2</v>
      </c>
      <c r="AB323" s="10">
        <f>O316/O323-1</f>
        <v>-3.0303850665078902E-2</v>
      </c>
      <c r="AC323" s="14" t="str">
        <f t="shared" si="85"/>
        <v>Sunday</v>
      </c>
      <c r="AD323" s="14" t="str">
        <f t="shared" si="86"/>
        <v>November</v>
      </c>
      <c r="AE323" s="12" t="str">
        <f>IF(I323&gt;0.2,"High",IF(I323&lt;-0.2,"Low","Moderate"))</f>
        <v>Low</v>
      </c>
    </row>
    <row r="324" spans="2:31" x14ac:dyDescent="0.25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7">
        <f t="shared" si="99"/>
        <v>6.3989376581986918E-2</v>
      </c>
      <c r="I324" s="10">
        <f t="shared" si="93"/>
        <v>0.17109664681616077</v>
      </c>
      <c r="J324" s="10">
        <f t="shared" si="95"/>
        <v>6.0606040874008116E-2</v>
      </c>
      <c r="K324" s="10">
        <f t="shared" si="94"/>
        <v>0.10417685896933171</v>
      </c>
      <c r="L324" s="7">
        <f t="shared" si="100"/>
        <v>0.26249996327270986</v>
      </c>
      <c r="M324" s="7">
        <f t="shared" si="101"/>
        <v>0.38400000935541057</v>
      </c>
      <c r="N324" s="7">
        <f t="shared" si="102"/>
        <v>0.76649976528813868</v>
      </c>
      <c r="O324" s="7">
        <f t="shared" si="103"/>
        <v>0.8282002760737589</v>
      </c>
      <c r="P324" s="7">
        <f t="shared" si="87"/>
        <v>5.0399978173161553E-2</v>
      </c>
      <c r="Q324" s="7">
        <f t="shared" si="88"/>
        <v>0.24800003593435813</v>
      </c>
      <c r="R324" s="7">
        <f t="shared" si="89"/>
        <v>5.2500108872798434E-2</v>
      </c>
      <c r="S324" s="7">
        <f t="shared" si="90"/>
        <v>5.5999716941616762E-2</v>
      </c>
      <c r="T324" s="7">
        <f t="shared" si="91"/>
        <v>4.8085332308437354E-2</v>
      </c>
      <c r="U324" s="7" t="str">
        <f t="shared" si="92"/>
        <v>Raise</v>
      </c>
      <c r="V324" s="7" t="str">
        <f t="shared" si="96"/>
        <v>Raise</v>
      </c>
      <c r="W324" s="7" t="str">
        <f t="shared" si="97"/>
        <v>Raise</v>
      </c>
      <c r="X324" s="7" t="str">
        <f t="shared" si="98"/>
        <v>Raise</v>
      </c>
      <c r="Y324" s="10">
        <f>L317/L324-1</f>
        <v>-2.8571396309145847E-2</v>
      </c>
      <c r="Z324" s="10">
        <f>M317/M324-1</f>
        <v>-1.0416671776230735E-2</v>
      </c>
      <c r="AA324" s="10">
        <f>N317/N324-1</f>
        <v>-1.9047253165743183E-2</v>
      </c>
      <c r="AB324" s="10">
        <f>O317/O324-1</f>
        <v>-3.9604726209894858E-2</v>
      </c>
      <c r="AC324" s="14" t="str">
        <f t="shared" ref="AC324:AC368" si="104">TEXT($B324,"dddd")</f>
        <v>Monday</v>
      </c>
      <c r="AD324" s="14" t="str">
        <f t="shared" ref="AD324:AD368" si="105">TEXT($B324,"mmmm")</f>
        <v>November</v>
      </c>
      <c r="AE324" s="12" t="str">
        <f>IF(I324&gt;0.2,"High",IF(I324&lt;-0.2,"Low","Moderate"))</f>
        <v>Moderate</v>
      </c>
    </row>
    <row r="325" spans="2:31" x14ac:dyDescent="0.25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7">
        <f t="shared" si="99"/>
        <v>5.6286914157233428E-2</v>
      </c>
      <c r="I325" s="10">
        <f t="shared" si="93"/>
        <v>-2.6689080218361472E-2</v>
      </c>
      <c r="J325" s="10">
        <f t="shared" si="95"/>
        <v>3.1578937674493712E-2</v>
      </c>
      <c r="K325" s="10">
        <f t="shared" si="94"/>
        <v>-5.6484303590193408E-2</v>
      </c>
      <c r="L325" s="7">
        <f t="shared" si="100"/>
        <v>0.25249996558284826</v>
      </c>
      <c r="M325" s="7">
        <f t="shared" si="101"/>
        <v>0.4</v>
      </c>
      <c r="N325" s="7">
        <f t="shared" si="102"/>
        <v>0.71540001730569014</v>
      </c>
      <c r="O325" s="7">
        <f t="shared" si="103"/>
        <v>0.778999499938549</v>
      </c>
      <c r="P325" s="7">
        <f t="shared" ref="P325:P368" si="106">L325-L324</f>
        <v>-9.999997689861595E-3</v>
      </c>
      <c r="Q325" s="7">
        <f t="shared" ref="Q325:Q368" si="107">M325-M324</f>
        <v>1.5999990644589457E-2</v>
      </c>
      <c r="R325" s="7">
        <f t="shared" ref="R325:R368" si="108">N325-N324</f>
        <v>-5.109974798244854E-2</v>
      </c>
      <c r="S325" s="7">
        <f t="shared" ref="S325:S368" si="109">O325-O324</f>
        <v>-4.92007761352099E-2</v>
      </c>
      <c r="T325" s="7">
        <f t="shared" ref="T325:T368" si="110">H325-H324</f>
        <v>-7.7024624247534895E-3</v>
      </c>
      <c r="U325" s="7" t="str">
        <f t="shared" ref="U325:U368" si="111">IF(ABS($P325)&gt;$L$370,"Raise","Drop")</f>
        <v>Drop</v>
      </c>
      <c r="V325" s="7" t="str">
        <f t="shared" si="96"/>
        <v>Drop</v>
      </c>
      <c r="W325" s="7" t="str">
        <f t="shared" si="97"/>
        <v>Drop</v>
      </c>
      <c r="X325" s="7" t="str">
        <f t="shared" si="98"/>
        <v>Drop</v>
      </c>
      <c r="Y325" s="10">
        <f>L318/L325-1</f>
        <v>-5.9405973151498426E-2</v>
      </c>
      <c r="Z325" s="10">
        <f>M318/M325-1</f>
        <v>2.9999853060444837E-2</v>
      </c>
      <c r="AA325" s="10">
        <f>N318/N325-1</f>
        <v>7.1428705802200287E-2</v>
      </c>
      <c r="AB325" s="10">
        <f>O318/O325-1</f>
        <v>2.1052830086906837E-2</v>
      </c>
      <c r="AC325" s="14" t="str">
        <f t="shared" si="104"/>
        <v>Tuesday</v>
      </c>
      <c r="AD325" s="14" t="str">
        <f t="shared" si="105"/>
        <v>November</v>
      </c>
      <c r="AE325" s="12" t="str">
        <f>IF(I325&gt;0.2,"High",IF(I325&lt;-0.2,"Low","Moderate"))</f>
        <v>Moderate</v>
      </c>
    </row>
    <row r="326" spans="2:31" x14ac:dyDescent="0.25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7">
        <f t="shared" si="99"/>
        <v>5.9848020864719971E-2</v>
      </c>
      <c r="I326" s="10">
        <f t="shared" si="93"/>
        <v>-1.6965332095788321E-2</v>
      </c>
      <c r="J326" s="10">
        <f t="shared" si="95"/>
        <v>4.0404011745583279E-2</v>
      </c>
      <c r="K326" s="10">
        <f t="shared" si="94"/>
        <v>-5.5141409677109565E-2</v>
      </c>
      <c r="L326" s="7">
        <f t="shared" si="100"/>
        <v>0.25249999329424921</v>
      </c>
      <c r="M326" s="7">
        <f t="shared" si="101"/>
        <v>0.40399993838676362</v>
      </c>
      <c r="N326" s="7">
        <f t="shared" si="102"/>
        <v>0.72270007585959972</v>
      </c>
      <c r="O326" s="7">
        <f t="shared" si="103"/>
        <v>0.81179995524807302</v>
      </c>
      <c r="P326" s="7">
        <f t="shared" si="106"/>
        <v>2.7711400951702103E-8</v>
      </c>
      <c r="Q326" s="7">
        <f t="shared" si="107"/>
        <v>3.9999383867636018E-3</v>
      </c>
      <c r="R326" s="7">
        <f t="shared" si="108"/>
        <v>7.300058553909583E-3</v>
      </c>
      <c r="S326" s="7">
        <f t="shared" si="109"/>
        <v>3.2800455309524024E-2</v>
      </c>
      <c r="T326" s="7">
        <f t="shared" si="110"/>
        <v>3.561106707486543E-3</v>
      </c>
      <c r="U326" s="7" t="str">
        <f t="shared" si="111"/>
        <v>Drop</v>
      </c>
      <c r="V326" s="7" t="str">
        <f t="shared" si="96"/>
        <v>Drop</v>
      </c>
      <c r="W326" s="7" t="str">
        <f t="shared" si="97"/>
        <v>Drop</v>
      </c>
      <c r="X326" s="7" t="str">
        <f t="shared" si="98"/>
        <v>Drop</v>
      </c>
      <c r="Y326" s="10">
        <f>L319/L326-1</f>
        <v>3.9603833735201599E-2</v>
      </c>
      <c r="Z326" s="10">
        <f>M319/M326-1</f>
        <v>9.9009055301630955E-3</v>
      </c>
      <c r="AA326" s="10">
        <f>N319/N326-1</f>
        <v>5.0505068591542246E-2</v>
      </c>
      <c r="AB326" s="10">
        <f>O319/O326-1</f>
        <v>-4.0404068537502447E-2</v>
      </c>
      <c r="AC326" s="14" t="str">
        <f t="shared" si="104"/>
        <v>Wednesday</v>
      </c>
      <c r="AD326" s="14" t="str">
        <f t="shared" si="105"/>
        <v>November</v>
      </c>
      <c r="AE326" s="12" t="str">
        <f>IF(I326&gt;0.2,"High",IF(I326&lt;-0.2,"Low","Moderate"))</f>
        <v>Moderate</v>
      </c>
    </row>
    <row r="327" spans="2:31" x14ac:dyDescent="0.25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7">
        <f t="shared" si="99"/>
        <v>5.7343767392114449E-2</v>
      </c>
      <c r="I327" s="10">
        <f t="shared" si="93"/>
        <v>-9.5681832159261737E-2</v>
      </c>
      <c r="J327" s="10">
        <f t="shared" si="95"/>
        <v>2.0833343325988629E-2</v>
      </c>
      <c r="K327" s="10">
        <f t="shared" si="94"/>
        <v>-0.11413731364380297</v>
      </c>
      <c r="L327" s="7">
        <f t="shared" si="100"/>
        <v>0.2374999606493316</v>
      </c>
      <c r="M327" s="7">
        <f t="shared" si="101"/>
        <v>0.41599992877929692</v>
      </c>
      <c r="N327" s="7">
        <f t="shared" si="102"/>
        <v>0.73729989979831256</v>
      </c>
      <c r="O327" s="7">
        <f t="shared" si="103"/>
        <v>0.78720029618850795</v>
      </c>
      <c r="P327" s="7">
        <f t="shared" si="106"/>
        <v>-1.5000032644917616E-2</v>
      </c>
      <c r="Q327" s="7">
        <f t="shared" si="107"/>
        <v>1.19999903925333E-2</v>
      </c>
      <c r="R327" s="7">
        <f t="shared" si="108"/>
        <v>1.4599823938712841E-2</v>
      </c>
      <c r="S327" s="7">
        <f t="shared" si="109"/>
        <v>-2.4599659059565071E-2</v>
      </c>
      <c r="T327" s="7">
        <f t="shared" si="110"/>
        <v>-2.5042534726055221E-3</v>
      </c>
      <c r="U327" s="7" t="str">
        <f t="shared" si="111"/>
        <v>Drop</v>
      </c>
      <c r="V327" s="7" t="str">
        <f t="shared" si="96"/>
        <v>Drop</v>
      </c>
      <c r="W327" s="7" t="str">
        <f t="shared" si="97"/>
        <v>Drop</v>
      </c>
      <c r="X327" s="7" t="str">
        <f t="shared" si="98"/>
        <v>Drop</v>
      </c>
      <c r="Y327" s="10">
        <f>L320/L327-1</f>
        <v>4.2105459046282379E-2</v>
      </c>
      <c r="Z327" s="10">
        <f>M320/M327-1</f>
        <v>-9.6154386698314998E-3</v>
      </c>
      <c r="AA327" s="10">
        <f>N320/N327-1</f>
        <v>3.9604137408690399E-2</v>
      </c>
      <c r="AB327" s="10">
        <f>O320/O327-1</f>
        <v>5.208313549063992E-2</v>
      </c>
      <c r="AC327" s="14" t="str">
        <f t="shared" si="104"/>
        <v>Thursday</v>
      </c>
      <c r="AD327" s="14" t="str">
        <f t="shared" si="105"/>
        <v>November</v>
      </c>
      <c r="AE327" s="12" t="str">
        <f>IF(I327&gt;0.2,"High",IF(I327&lt;-0.2,"Low","Moderate"))</f>
        <v>Moderate</v>
      </c>
    </row>
    <row r="328" spans="2:31" x14ac:dyDescent="0.25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7">
        <f t="shared" si="99"/>
        <v>6.6576381120427491E-2</v>
      </c>
      <c r="I328" s="10">
        <f t="shared" ref="I328:I368" si="112">IFERROR($G328/$G321-1,"")</f>
        <v>0.14641762191714625</v>
      </c>
      <c r="J328" s="10">
        <f t="shared" si="95"/>
        <v>5.0000000000000044E-2</v>
      </c>
      <c r="K328" s="10">
        <f t="shared" ref="K328:K368" si="113">IFERROR(H328/H321-1,"")</f>
        <v>9.1826306587758255E-2</v>
      </c>
      <c r="L328" s="7">
        <f t="shared" si="100"/>
        <v>0.24249996941219715</v>
      </c>
      <c r="M328" s="7">
        <f t="shared" si="101"/>
        <v>0.41599995804532441</v>
      </c>
      <c r="N328" s="7">
        <f t="shared" si="102"/>
        <v>0.76650015845159969</v>
      </c>
      <c r="O328" s="7">
        <f t="shared" si="103"/>
        <v>0.86099962172060973</v>
      </c>
      <c r="P328" s="7">
        <f t="shared" si="106"/>
        <v>5.0000087628655487E-3</v>
      </c>
      <c r="Q328" s="7">
        <f t="shared" si="107"/>
        <v>2.9266027490315594E-8</v>
      </c>
      <c r="R328" s="7">
        <f t="shared" si="108"/>
        <v>2.9200258653287126E-2</v>
      </c>
      <c r="S328" s="7">
        <f t="shared" si="109"/>
        <v>7.3799325532101778E-2</v>
      </c>
      <c r="T328" s="7">
        <f t="shared" si="110"/>
        <v>9.2326137283130424E-3</v>
      </c>
      <c r="U328" s="7" t="str">
        <f t="shared" si="111"/>
        <v>Drop</v>
      </c>
      <c r="V328" s="7" t="str">
        <f t="shared" si="96"/>
        <v>Drop</v>
      </c>
      <c r="W328" s="7" t="str">
        <f t="shared" si="97"/>
        <v>Drop</v>
      </c>
      <c r="X328" s="7" t="str">
        <f t="shared" si="98"/>
        <v>Raise</v>
      </c>
      <c r="Y328" s="10">
        <f>L321/L328-1</f>
        <v>-1.0309267444238657E-2</v>
      </c>
      <c r="Z328" s="10">
        <f>M321/M328-1</f>
        <v>-1.9230987622948614E-2</v>
      </c>
      <c r="AA328" s="10">
        <f>N321/N328-1</f>
        <v>-3.8095084366386534E-2</v>
      </c>
      <c r="AB328" s="10">
        <f>O321/O328-1</f>
        <v>-1.9047309847275429E-2</v>
      </c>
      <c r="AC328" s="14" t="str">
        <f t="shared" si="104"/>
        <v>Friday</v>
      </c>
      <c r="AD328" s="14" t="str">
        <f t="shared" si="105"/>
        <v>November</v>
      </c>
      <c r="AE328" s="12" t="str">
        <f>IF(I328&gt;0.2,"High",IF(I328&lt;-0.2,"Low","Moderate"))</f>
        <v>Moderate</v>
      </c>
    </row>
    <row r="329" spans="2:31" x14ac:dyDescent="0.25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7">
        <f t="shared" si="99"/>
        <v>3.5625059172751015E-2</v>
      </c>
      <c r="I329" s="10">
        <f t="shared" si="112"/>
        <v>5.4412811318888643E-2</v>
      </c>
      <c r="J329" s="10">
        <f t="shared" si="95"/>
        <v>-2.8571438876342947E-2</v>
      </c>
      <c r="K329" s="10">
        <f t="shared" si="113"/>
        <v>8.5424964342455612E-2</v>
      </c>
      <c r="L329" s="7">
        <f t="shared" si="100"/>
        <v>0.20789998677587979</v>
      </c>
      <c r="M329" s="7">
        <f t="shared" si="101"/>
        <v>0.34339993886060111</v>
      </c>
      <c r="N329" s="7">
        <f t="shared" si="102"/>
        <v>0.65280003719902369</v>
      </c>
      <c r="O329" s="7">
        <f t="shared" si="103"/>
        <v>0.76440012371481858</v>
      </c>
      <c r="P329" s="7">
        <f t="shared" si="106"/>
        <v>-3.4599982636317361E-2</v>
      </c>
      <c r="Q329" s="7">
        <f t="shared" si="107"/>
        <v>-7.2600019184723308E-2</v>
      </c>
      <c r="R329" s="7">
        <f t="shared" si="108"/>
        <v>-0.113700121252576</v>
      </c>
      <c r="S329" s="7">
        <f t="shared" si="109"/>
        <v>-9.6599498005791151E-2</v>
      </c>
      <c r="T329" s="7">
        <f t="shared" si="110"/>
        <v>-3.0951321947676476E-2</v>
      </c>
      <c r="U329" s="7" t="str">
        <f t="shared" si="111"/>
        <v>Raise</v>
      </c>
      <c r="V329" s="7" t="str">
        <f t="shared" si="96"/>
        <v>Drop</v>
      </c>
      <c r="W329" s="7" t="str">
        <f t="shared" si="97"/>
        <v>Drop</v>
      </c>
      <c r="X329" s="7" t="str">
        <f t="shared" si="98"/>
        <v>Drop</v>
      </c>
      <c r="Y329" s="10">
        <f>L322/L329-1</f>
        <v>-4.040402845158042E-2</v>
      </c>
      <c r="Z329" s="10">
        <f>M322/M329-1</f>
        <v>-5.9405909390873202E-2</v>
      </c>
      <c r="AA329" s="10">
        <f>N322/N329-1</f>
        <v>1.041659073069745E-2</v>
      </c>
      <c r="AB329" s="10">
        <f>O322/O329-1</f>
        <v>1.0203952614224354E-2</v>
      </c>
      <c r="AC329" s="14" t="str">
        <f t="shared" si="104"/>
        <v>Saturday</v>
      </c>
      <c r="AD329" s="14" t="str">
        <f t="shared" si="105"/>
        <v>November</v>
      </c>
      <c r="AE329" s="12" t="str">
        <f>IF(I329&gt;0.2,"High",IF(I329&lt;-0.2,"Low","Moderate"))</f>
        <v>Moderate</v>
      </c>
    </row>
    <row r="330" spans="2:31" x14ac:dyDescent="0.25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7">
        <f t="shared" si="99"/>
        <v>3.5632390666384087E-2</v>
      </c>
      <c r="I330" s="10">
        <f t="shared" si="112"/>
        <v>1.3547702422639891</v>
      </c>
      <c r="J330" s="10">
        <f t="shared" ref="J330:J368" si="114">IFERROR(C330/C323-1,"")</f>
        <v>5.1020419528979843E-2</v>
      </c>
      <c r="K330" s="10">
        <f t="shared" si="113"/>
        <v>1.2404609829743283</v>
      </c>
      <c r="L330" s="7">
        <f t="shared" si="100"/>
        <v>0.20999999935116115</v>
      </c>
      <c r="M330" s="7">
        <f t="shared" si="101"/>
        <v>0.33999999794019414</v>
      </c>
      <c r="N330" s="7">
        <f t="shared" si="102"/>
        <v>0.65959981607145346</v>
      </c>
      <c r="O330" s="7">
        <f t="shared" si="103"/>
        <v>0.75659980941665428</v>
      </c>
      <c r="P330" s="7">
        <f t="shared" si="106"/>
        <v>2.1000125752813625E-3</v>
      </c>
      <c r="Q330" s="7">
        <f t="shared" si="107"/>
        <v>-3.3999409204069631E-3</v>
      </c>
      <c r="R330" s="7">
        <f t="shared" si="108"/>
        <v>6.7997788724297736E-3</v>
      </c>
      <c r="S330" s="7">
        <f t="shared" si="109"/>
        <v>-7.8003142981643014E-3</v>
      </c>
      <c r="T330" s="7">
        <f t="shared" si="110"/>
        <v>7.3314936330712288E-6</v>
      </c>
      <c r="U330" s="7" t="str">
        <f t="shared" si="111"/>
        <v>Drop</v>
      </c>
      <c r="V330" s="7" t="str">
        <f t="shared" si="96"/>
        <v>Drop</v>
      </c>
      <c r="W330" s="7" t="str">
        <f t="shared" si="97"/>
        <v>Drop</v>
      </c>
      <c r="X330" s="7" t="str">
        <f t="shared" si="98"/>
        <v>Drop</v>
      </c>
      <c r="Y330" s="10">
        <f>L323/L330-1</f>
        <v>9.999932166073755E-3</v>
      </c>
      <c r="Z330" s="10">
        <f>M323/M330-1</f>
        <v>-0.60000007575007464</v>
      </c>
      <c r="AA330" s="10">
        <f>N323/N330-1</f>
        <v>8.2474007751987877E-2</v>
      </c>
      <c r="AB330" s="10">
        <f>O323/O330-1</f>
        <v>2.0619552795706042E-2</v>
      </c>
      <c r="AC330" s="14" t="str">
        <f t="shared" si="104"/>
        <v>Sunday</v>
      </c>
      <c r="AD330" s="14" t="str">
        <f t="shared" si="105"/>
        <v>November</v>
      </c>
      <c r="AE330" s="12" t="str">
        <f>IF(I330&gt;0.2,"High",IF(I330&lt;-0.2,"Low","Moderate"))</f>
        <v>High</v>
      </c>
    </row>
    <row r="331" spans="2:31" x14ac:dyDescent="0.25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7">
        <f t="shared" si="99"/>
        <v>6.1619370118402267E-2</v>
      </c>
      <c r="I331" s="10">
        <f t="shared" si="112"/>
        <v>-6.4550704753341459E-2</v>
      </c>
      <c r="J331" s="10">
        <f t="shared" si="114"/>
        <v>-2.8571419800732412E-2</v>
      </c>
      <c r="K331" s="10">
        <f t="shared" si="113"/>
        <v>-3.7037498881522302E-2</v>
      </c>
      <c r="L331" s="7">
        <f t="shared" si="100"/>
        <v>0.2525000014671569</v>
      </c>
      <c r="M331" s="7">
        <f t="shared" si="101"/>
        <v>0.39999992848587979</v>
      </c>
      <c r="N331" s="7">
        <f t="shared" si="102"/>
        <v>0.75919984624461412</v>
      </c>
      <c r="O331" s="7">
        <f t="shared" si="103"/>
        <v>0.80359984528189254</v>
      </c>
      <c r="P331" s="7">
        <f t="shared" si="106"/>
        <v>4.250000211599575E-2</v>
      </c>
      <c r="Q331" s="7">
        <f t="shared" si="107"/>
        <v>5.9999930545685642E-2</v>
      </c>
      <c r="R331" s="7">
        <f t="shared" si="108"/>
        <v>9.9600030173160659E-2</v>
      </c>
      <c r="S331" s="7">
        <f t="shared" si="109"/>
        <v>4.7000035865238265E-2</v>
      </c>
      <c r="T331" s="7">
        <f t="shared" si="110"/>
        <v>2.598697945201818E-2</v>
      </c>
      <c r="U331" s="7" t="str">
        <f t="shared" si="111"/>
        <v>Raise</v>
      </c>
      <c r="V331" s="7" t="str">
        <f t="shared" si="96"/>
        <v>Raise</v>
      </c>
      <c r="W331" s="7" t="str">
        <f t="shared" si="97"/>
        <v>Raise</v>
      </c>
      <c r="X331" s="7" t="str">
        <f t="shared" si="98"/>
        <v>Raise</v>
      </c>
      <c r="Y331" s="10">
        <f>L324/L331-1</f>
        <v>3.9603808900783966E-2</v>
      </c>
      <c r="Z331" s="10">
        <f>M324/M331-1</f>
        <v>-3.999980497755018E-2</v>
      </c>
      <c r="AA331" s="10">
        <f>N324/N331-1</f>
        <v>9.6152799287745339E-3</v>
      </c>
      <c r="AB331" s="10">
        <f>O324/O331-1</f>
        <v>3.0612786869361308E-2</v>
      </c>
      <c r="AC331" s="14" t="str">
        <f t="shared" si="104"/>
        <v>Monday</v>
      </c>
      <c r="AD331" s="14" t="str">
        <f t="shared" si="105"/>
        <v>November</v>
      </c>
      <c r="AE331" s="12" t="str">
        <f>IF(I331&gt;0.2,"High",IF(I331&lt;-0.2,"Low","Moderate"))</f>
        <v>Moderate</v>
      </c>
    </row>
    <row r="332" spans="2:31" x14ac:dyDescent="0.25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7">
        <f t="shared" si="99"/>
        <v>5.97502969264904E-2</v>
      </c>
      <c r="I332" s="10">
        <f t="shared" si="112"/>
        <v>5.0698941695590971E-2</v>
      </c>
      <c r="J332" s="10">
        <f t="shared" si="114"/>
        <v>-1.0204062934193514E-2</v>
      </c>
      <c r="K332" s="10">
        <f t="shared" si="113"/>
        <v>6.1530869494502038E-2</v>
      </c>
      <c r="L332" s="7">
        <f t="shared" si="100"/>
        <v>0.25749996914432954</v>
      </c>
      <c r="M332" s="7">
        <f t="shared" si="101"/>
        <v>0.40400000147480442</v>
      </c>
      <c r="N332" s="7">
        <f t="shared" si="102"/>
        <v>0.69349986333418057</v>
      </c>
      <c r="O332" s="7">
        <f t="shared" si="103"/>
        <v>0.82819983563507826</v>
      </c>
      <c r="P332" s="7">
        <f t="shared" si="106"/>
        <v>4.9999676771726453E-3</v>
      </c>
      <c r="Q332" s="7">
        <f t="shared" si="107"/>
        <v>4.00007298892463E-3</v>
      </c>
      <c r="R332" s="7">
        <f t="shared" si="108"/>
        <v>-6.5699982910433552E-2</v>
      </c>
      <c r="S332" s="7">
        <f t="shared" si="109"/>
        <v>2.4599990353185719E-2</v>
      </c>
      <c r="T332" s="7">
        <f t="shared" si="110"/>
        <v>-1.8690731919118672E-3</v>
      </c>
      <c r="U332" s="7" t="str">
        <f t="shared" si="111"/>
        <v>Drop</v>
      </c>
      <c r="V332" s="7" t="str">
        <f t="shared" si="96"/>
        <v>Drop</v>
      </c>
      <c r="W332" s="7" t="str">
        <f t="shared" si="97"/>
        <v>Drop</v>
      </c>
      <c r="X332" s="7" t="str">
        <f t="shared" si="98"/>
        <v>Drop</v>
      </c>
      <c r="Y332" s="10">
        <f>L325/L332-1</f>
        <v>-1.9417491885906801E-2</v>
      </c>
      <c r="Z332" s="10">
        <f>M325/M332-1</f>
        <v>-9.9009937133721637E-3</v>
      </c>
      <c r="AA332" s="10">
        <f>N325/N332-1</f>
        <v>3.1579175612550081E-2</v>
      </c>
      <c r="AB332" s="10">
        <f>O325/O332-1</f>
        <v>-5.940635771655467E-2</v>
      </c>
      <c r="AC332" s="14" t="str">
        <f t="shared" si="104"/>
        <v>Tuesday</v>
      </c>
      <c r="AD332" s="14" t="str">
        <f t="shared" si="105"/>
        <v>November</v>
      </c>
      <c r="AE332" s="12" t="str">
        <f>IF(I332&gt;0.2,"High",IF(I332&lt;-0.2,"Low","Moderate"))</f>
        <v>Moderate</v>
      </c>
    </row>
    <row r="333" spans="2:31" x14ac:dyDescent="0.25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7">
        <f t="shared" si="99"/>
        <v>5.9077392052793276E-2</v>
      </c>
      <c r="I333" s="10">
        <f t="shared" si="112"/>
        <v>6.2910276291296974E-3</v>
      </c>
      <c r="J333" s="10">
        <f t="shared" si="114"/>
        <v>1.9417484842767951E-2</v>
      </c>
      <c r="K333" s="10">
        <f t="shared" si="113"/>
        <v>-1.2876429342059903E-2</v>
      </c>
      <c r="L333" s="7">
        <f t="shared" si="100"/>
        <v>0.26249996327270986</v>
      </c>
      <c r="M333" s="7">
        <f t="shared" si="101"/>
        <v>0.40799997861620446</v>
      </c>
      <c r="N333" s="7">
        <f t="shared" si="102"/>
        <v>0.70809995647408119</v>
      </c>
      <c r="O333" s="7">
        <f t="shared" si="103"/>
        <v>0.77899982536670098</v>
      </c>
      <c r="P333" s="7">
        <f t="shared" si="106"/>
        <v>4.999994128380314E-3</v>
      </c>
      <c r="Q333" s="7">
        <f t="shared" si="107"/>
        <v>3.9999771414000462E-3</v>
      </c>
      <c r="R333" s="7">
        <f t="shared" si="108"/>
        <v>1.4600093139900627E-2</v>
      </c>
      <c r="S333" s="7">
        <f t="shared" si="109"/>
        <v>-4.9200010268377281E-2</v>
      </c>
      <c r="T333" s="7">
        <f t="shared" si="110"/>
        <v>-6.7290487369712354E-4</v>
      </c>
      <c r="U333" s="7" t="str">
        <f t="shared" si="111"/>
        <v>Drop</v>
      </c>
      <c r="V333" s="7" t="str">
        <f t="shared" si="96"/>
        <v>Drop</v>
      </c>
      <c r="W333" s="7" t="str">
        <f t="shared" si="97"/>
        <v>Drop</v>
      </c>
      <c r="X333" s="7" t="str">
        <f t="shared" si="98"/>
        <v>Drop</v>
      </c>
      <c r="Y333" s="10">
        <f>L326/L333-1</f>
        <v>-3.8095129057491461E-2</v>
      </c>
      <c r="Z333" s="10">
        <f>M326/M333-1</f>
        <v>-9.8040206840392941E-3</v>
      </c>
      <c r="AA333" s="10">
        <f>N326/N333-1</f>
        <v>2.0618726568235379E-2</v>
      </c>
      <c r="AB333" s="10">
        <f>O326/O333-1</f>
        <v>4.2105439325268001E-2</v>
      </c>
      <c r="AC333" s="14" t="str">
        <f t="shared" si="104"/>
        <v>Wednesday</v>
      </c>
      <c r="AD333" s="14" t="str">
        <f t="shared" si="105"/>
        <v>November</v>
      </c>
      <c r="AE333" s="12" t="str">
        <f>IF(I333&gt;0.2,"High",IF(I333&lt;-0.2,"Low","Moderate"))</f>
        <v>Moderate</v>
      </c>
    </row>
    <row r="334" spans="2:31" x14ac:dyDescent="0.25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7">
        <f t="shared" si="99"/>
        <v>5.6811833528503247E-2</v>
      </c>
      <c r="I334" s="10">
        <f t="shared" si="112"/>
        <v>6.1489765635050153E-2</v>
      </c>
      <c r="J334" s="10">
        <f t="shared" si="114"/>
        <v>7.1428581496972621E-2</v>
      </c>
      <c r="K334" s="10">
        <f t="shared" si="113"/>
        <v>-9.2762280506242245E-3</v>
      </c>
      <c r="L334" s="7">
        <f t="shared" si="100"/>
        <v>0.23999997017963307</v>
      </c>
      <c r="M334" s="7">
        <f t="shared" si="101"/>
        <v>0.38799993202709632</v>
      </c>
      <c r="N334" s="7">
        <f t="shared" si="102"/>
        <v>0.71540014900392479</v>
      </c>
      <c r="O334" s="7">
        <f t="shared" si="103"/>
        <v>0.8527995102379361</v>
      </c>
      <c r="P334" s="7">
        <f t="shared" si="106"/>
        <v>-2.2499993093076792E-2</v>
      </c>
      <c r="Q334" s="7">
        <f t="shared" si="107"/>
        <v>-2.0000046589108145E-2</v>
      </c>
      <c r="R334" s="7">
        <f t="shared" si="108"/>
        <v>7.3001925298435966E-3</v>
      </c>
      <c r="S334" s="7">
        <f t="shared" si="109"/>
        <v>7.3799684871235116E-2</v>
      </c>
      <c r="T334" s="7">
        <f t="shared" si="110"/>
        <v>-2.2655585242900289E-3</v>
      </c>
      <c r="U334" s="7" t="str">
        <f t="shared" si="111"/>
        <v>Raise</v>
      </c>
      <c r="V334" s="7" t="str">
        <f t="shared" si="96"/>
        <v>Drop</v>
      </c>
      <c r="W334" s="7" t="str">
        <f t="shared" si="97"/>
        <v>Drop</v>
      </c>
      <c r="X334" s="7" t="str">
        <f t="shared" si="98"/>
        <v>Raise</v>
      </c>
      <c r="Y334" s="10">
        <f>L327/L334-1</f>
        <v>-1.041670767054792E-2</v>
      </c>
      <c r="Z334" s="10">
        <f>M327/M334-1</f>
        <v>7.2164952725417564E-2</v>
      </c>
      <c r="AA334" s="10">
        <f>N327/N334-1</f>
        <v>3.0611890177657308E-2</v>
      </c>
      <c r="AB334" s="10">
        <f>O327/O334-1</f>
        <v>-7.6922199487574283E-2</v>
      </c>
      <c r="AC334" s="14" t="str">
        <f t="shared" si="104"/>
        <v>Thursday</v>
      </c>
      <c r="AD334" s="14" t="str">
        <f t="shared" si="105"/>
        <v>November</v>
      </c>
      <c r="AE334" s="12" t="str">
        <f>IF(I334&gt;0.2,"High",IF(I334&lt;-0.2,"Low","Moderate"))</f>
        <v>Moderate</v>
      </c>
    </row>
    <row r="335" spans="2:31" x14ac:dyDescent="0.25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7">
        <f t="shared" si="99"/>
        <v>6.2827860133883806E-2</v>
      </c>
      <c r="I335" s="10">
        <f t="shared" si="112"/>
        <v>-0.1012419680467409</v>
      </c>
      <c r="J335" s="10">
        <f t="shared" si="114"/>
        <v>-4.7619047619047672E-2</v>
      </c>
      <c r="K335" s="10">
        <f t="shared" si="113"/>
        <v>-5.6304066449077927E-2</v>
      </c>
      <c r="L335" s="7">
        <f t="shared" si="100"/>
        <v>0.25499996776769163</v>
      </c>
      <c r="M335" s="7">
        <f t="shared" si="101"/>
        <v>0.39199999422165827</v>
      </c>
      <c r="N335" s="7">
        <f t="shared" si="102"/>
        <v>0.72999979270935778</v>
      </c>
      <c r="O335" s="7">
        <f t="shared" si="103"/>
        <v>0.86100038429234993</v>
      </c>
      <c r="P335" s="7">
        <f t="shared" si="106"/>
        <v>1.4999997588058561E-2</v>
      </c>
      <c r="Q335" s="7">
        <f t="shared" si="107"/>
        <v>4.0000621945619486E-3</v>
      </c>
      <c r="R335" s="7">
        <f t="shared" si="108"/>
        <v>1.4599643705432985E-2</v>
      </c>
      <c r="S335" s="7">
        <f t="shared" si="109"/>
        <v>8.2008740544138314E-3</v>
      </c>
      <c r="T335" s="7">
        <f t="shared" si="110"/>
        <v>6.0160266053805589E-3</v>
      </c>
      <c r="U335" s="7" t="str">
        <f t="shared" si="111"/>
        <v>Drop</v>
      </c>
      <c r="V335" s="7" t="str">
        <f t="shared" si="96"/>
        <v>Drop</v>
      </c>
      <c r="W335" s="7" t="str">
        <f t="shared" si="97"/>
        <v>Drop</v>
      </c>
      <c r="X335" s="7" t="str">
        <f t="shared" si="98"/>
        <v>Drop</v>
      </c>
      <c r="Y335" s="10">
        <f>L328/L335-1</f>
        <v>-4.9019607590233716E-2</v>
      </c>
      <c r="Z335" s="10">
        <f>M328/M335-1</f>
        <v>6.1224398411841019E-2</v>
      </c>
      <c r="AA335" s="10">
        <f>N328/N335-1</f>
        <v>5.0000515214905228E-2</v>
      </c>
      <c r="AB335" s="10">
        <f>O328/O335-1</f>
        <v>-8.8568106837438876E-7</v>
      </c>
      <c r="AC335" s="14" t="str">
        <f t="shared" si="104"/>
        <v>Friday</v>
      </c>
      <c r="AD335" s="14" t="str">
        <f t="shared" si="105"/>
        <v>November</v>
      </c>
      <c r="AE335" s="12" t="str">
        <f>IF(I335&gt;0.2,"High",IF(I335&lt;-0.2,"Low","Moderate"))</f>
        <v>Moderate</v>
      </c>
    </row>
    <row r="336" spans="2:31" x14ac:dyDescent="0.25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7">
        <f t="shared" si="99"/>
        <v>3.6667506961712205E-2</v>
      </c>
      <c r="I336" s="10">
        <f t="shared" si="112"/>
        <v>5.9534056243808253E-2</v>
      </c>
      <c r="J336" s="10">
        <f t="shared" si="114"/>
        <v>2.9411775625882486E-2</v>
      </c>
      <c r="K336" s="10">
        <f t="shared" si="113"/>
        <v>2.9261643718434538E-2</v>
      </c>
      <c r="L336" s="7">
        <f t="shared" si="100"/>
        <v>0.21629998558584951</v>
      </c>
      <c r="M336" s="7">
        <f t="shared" si="101"/>
        <v>0.32639999372249606</v>
      </c>
      <c r="N336" s="7">
        <f t="shared" si="102"/>
        <v>0.69359994855293094</v>
      </c>
      <c r="O336" s="7">
        <f t="shared" si="103"/>
        <v>0.74879976361376321</v>
      </c>
      <c r="P336" s="7">
        <f t="shared" si="106"/>
        <v>-3.8699982181842119E-2</v>
      </c>
      <c r="Q336" s="7">
        <f t="shared" si="107"/>
        <v>-6.5600000499162203E-2</v>
      </c>
      <c r="R336" s="7">
        <f t="shared" si="108"/>
        <v>-3.639984415642683E-2</v>
      </c>
      <c r="S336" s="7">
        <f t="shared" si="109"/>
        <v>-0.11220062067858672</v>
      </c>
      <c r="T336" s="7">
        <f t="shared" si="110"/>
        <v>-2.6160353172171601E-2</v>
      </c>
      <c r="U336" s="7" t="str">
        <f t="shared" si="111"/>
        <v>Raise</v>
      </c>
      <c r="V336" s="7" t="str">
        <f t="shared" si="96"/>
        <v>Drop</v>
      </c>
      <c r="W336" s="7" t="str">
        <f t="shared" si="97"/>
        <v>Drop</v>
      </c>
      <c r="X336" s="7" t="str">
        <f t="shared" si="98"/>
        <v>Drop</v>
      </c>
      <c r="Y336" s="10">
        <f>L329/L336-1</f>
        <v>-3.8834948542498915E-2</v>
      </c>
      <c r="Z336" s="10">
        <f>M329/M336-1</f>
        <v>5.2083166253239277E-2</v>
      </c>
      <c r="AA336" s="10">
        <f>N329/N336-1</f>
        <v>-5.8823405969145148E-2</v>
      </c>
      <c r="AB336" s="10">
        <f>O329/O336-1</f>
        <v>2.0833820814481596E-2</v>
      </c>
      <c r="AC336" s="14" t="str">
        <f t="shared" si="104"/>
        <v>Saturday</v>
      </c>
      <c r="AD336" s="14" t="str">
        <f t="shared" si="105"/>
        <v>November</v>
      </c>
      <c r="AE336" s="12" t="str">
        <f>IF(I336&gt;0.2,"High",IF(I336&lt;-0.2,"Low","Moderate"))</f>
        <v>Moderate</v>
      </c>
    </row>
    <row r="337" spans="2:31" x14ac:dyDescent="0.25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7">
        <f t="shared" si="99"/>
        <v>4.2611513592918031E-2</v>
      </c>
      <c r="I337" s="10">
        <f t="shared" si="112"/>
        <v>0.20747489400703478</v>
      </c>
      <c r="J337" s="10">
        <f t="shared" si="114"/>
        <v>9.708726945106827E-3</v>
      </c>
      <c r="K337" s="10">
        <f t="shared" si="113"/>
        <v>0.19586457141979285</v>
      </c>
      <c r="L337" s="7">
        <f t="shared" si="100"/>
        <v>0.2183999945164799</v>
      </c>
      <c r="M337" s="7">
        <f t="shared" si="101"/>
        <v>0.34339998183615306</v>
      </c>
      <c r="N337" s="7">
        <f t="shared" si="102"/>
        <v>0.7003998191545906</v>
      </c>
      <c r="O337" s="7">
        <f t="shared" si="103"/>
        <v>0.81120019181734293</v>
      </c>
      <c r="P337" s="7">
        <f t="shared" si="106"/>
        <v>2.1000089306303926E-3</v>
      </c>
      <c r="Q337" s="7">
        <f t="shared" si="107"/>
        <v>1.6999988113656994E-2</v>
      </c>
      <c r="R337" s="7">
        <f t="shared" si="108"/>
        <v>6.7998706016596522E-3</v>
      </c>
      <c r="S337" s="7">
        <f t="shared" si="109"/>
        <v>6.2400428203579716E-2</v>
      </c>
      <c r="T337" s="7">
        <f t="shared" si="110"/>
        <v>5.9440066312058254E-3</v>
      </c>
      <c r="U337" s="7" t="str">
        <f t="shared" si="111"/>
        <v>Drop</v>
      </c>
      <c r="V337" s="7" t="str">
        <f t="shared" si="96"/>
        <v>Drop</v>
      </c>
      <c r="W337" s="7" t="str">
        <f t="shared" si="97"/>
        <v>Drop</v>
      </c>
      <c r="X337" s="7" t="str">
        <f t="shared" si="98"/>
        <v>Raise</v>
      </c>
      <c r="Y337" s="10">
        <f>L330/L337-1</f>
        <v>-3.8461517290399483E-2</v>
      </c>
      <c r="Z337" s="10">
        <f>M330/M337-1</f>
        <v>-9.9009437268436917E-3</v>
      </c>
      <c r="AA337" s="10">
        <f>N330/N337-1</f>
        <v>-5.8252446627391041E-2</v>
      </c>
      <c r="AB337" s="10">
        <f>O330/O337-1</f>
        <v>-6.7308147793168849E-2</v>
      </c>
      <c r="AC337" s="14" t="str">
        <f t="shared" si="104"/>
        <v>Sunday</v>
      </c>
      <c r="AD337" s="14" t="str">
        <f t="shared" si="105"/>
        <v>December</v>
      </c>
      <c r="AE337" s="12" t="str">
        <f>IF(I337&gt;0.2,"High",IF(I337&lt;-0.2,"Low","Moderate"))</f>
        <v>High</v>
      </c>
    </row>
    <row r="338" spans="2:31" x14ac:dyDescent="0.25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7">
        <f t="shared" si="99"/>
        <v>6.0967619460816282E-2</v>
      </c>
      <c r="I338" s="10">
        <f t="shared" si="112"/>
        <v>-3.9677707910705906E-2</v>
      </c>
      <c r="J338" s="10">
        <f t="shared" si="114"/>
        <v>-2.9411755411675844E-2</v>
      </c>
      <c r="K338" s="10">
        <f t="shared" si="113"/>
        <v>-1.0577041867413484E-2</v>
      </c>
      <c r="L338" s="7">
        <f t="shared" si="100"/>
        <v>0.26249996104681417</v>
      </c>
      <c r="M338" s="7">
        <f t="shared" si="101"/>
        <v>0.39200002551475577</v>
      </c>
      <c r="N338" s="7">
        <f t="shared" si="102"/>
        <v>0.71539984098479137</v>
      </c>
      <c r="O338" s="7">
        <f t="shared" si="103"/>
        <v>0.82819968320499993</v>
      </c>
      <c r="P338" s="7">
        <f t="shared" si="106"/>
        <v>4.4099966530334267E-2</v>
      </c>
      <c r="Q338" s="7">
        <f t="shared" si="107"/>
        <v>4.8600043678602711E-2</v>
      </c>
      <c r="R338" s="7">
        <f t="shared" si="108"/>
        <v>1.5000021830200772E-2</v>
      </c>
      <c r="S338" s="7">
        <f t="shared" si="109"/>
        <v>1.6999491387656995E-2</v>
      </c>
      <c r="T338" s="7">
        <f t="shared" si="110"/>
        <v>1.8356105867898251E-2</v>
      </c>
      <c r="U338" s="7" t="str">
        <f t="shared" si="111"/>
        <v>Raise</v>
      </c>
      <c r="V338" s="7" t="str">
        <f t="shared" si="96"/>
        <v>Raise</v>
      </c>
      <c r="W338" s="7" t="str">
        <f t="shared" si="97"/>
        <v>Drop</v>
      </c>
      <c r="X338" s="7" t="str">
        <f t="shared" si="98"/>
        <v>Drop</v>
      </c>
      <c r="Y338" s="10">
        <f>L331/L338-1</f>
        <v>-3.8095089766028156E-2</v>
      </c>
      <c r="Z338" s="10">
        <f>M331/M338-1</f>
        <v>2.0407914414339423E-2</v>
      </c>
      <c r="AA338" s="10">
        <f>N331/N338-1</f>
        <v>6.1224510756850758E-2</v>
      </c>
      <c r="AB338" s="10">
        <f>O331/O338-1</f>
        <v>-2.9702785960880829E-2</v>
      </c>
      <c r="AC338" s="14" t="str">
        <f t="shared" si="104"/>
        <v>Monday</v>
      </c>
      <c r="AD338" s="14" t="str">
        <f t="shared" si="105"/>
        <v>December</v>
      </c>
      <c r="AE338" s="12" t="str">
        <f>IF(I338&gt;0.2,"High",IF(I338&lt;-0.2,"Low","Moderate"))</f>
        <v>Moderate</v>
      </c>
    </row>
    <row r="339" spans="2:31" x14ac:dyDescent="0.25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7">
        <f t="shared" si="99"/>
        <v>6.1533204602351635E-2</v>
      </c>
      <c r="I339" s="10">
        <f t="shared" si="112"/>
        <v>1.9222381382533626E-2</v>
      </c>
      <c r="J339" s="10">
        <f t="shared" si="114"/>
        <v>-1.030930673479602E-2</v>
      </c>
      <c r="K339" s="10">
        <f t="shared" si="113"/>
        <v>2.9839310724341761E-2</v>
      </c>
      <c r="L339" s="7">
        <f t="shared" si="100"/>
        <v>0.2600000019185898</v>
      </c>
      <c r="M339" s="7">
        <f t="shared" si="101"/>
        <v>0.41599989521547975</v>
      </c>
      <c r="N339" s="7">
        <f t="shared" si="102"/>
        <v>0.7007998708641151</v>
      </c>
      <c r="O339" s="7">
        <f t="shared" si="103"/>
        <v>0.81179981471825535</v>
      </c>
      <c r="P339" s="7">
        <f t="shared" si="106"/>
        <v>-2.4999591282243716E-3</v>
      </c>
      <c r="Q339" s="7">
        <f t="shared" si="107"/>
        <v>2.3999869700723986E-2</v>
      </c>
      <c r="R339" s="7">
        <f t="shared" si="108"/>
        <v>-1.4599970120676264E-2</v>
      </c>
      <c r="S339" s="7">
        <f t="shared" si="109"/>
        <v>-1.6399868486744573E-2</v>
      </c>
      <c r="T339" s="7">
        <f t="shared" si="110"/>
        <v>5.6558514153535328E-4</v>
      </c>
      <c r="U339" s="7" t="str">
        <f t="shared" si="111"/>
        <v>Drop</v>
      </c>
      <c r="V339" s="7" t="str">
        <f t="shared" ref="V339:V368" si="115">IF((Q339)&gt;$M$370,"Raise","Drop")</f>
        <v>Drop</v>
      </c>
      <c r="W339" s="7" t="str">
        <f t="shared" ref="W339:W368" si="116">IF((R339)&gt;$N$370,"Raise","Drop")</f>
        <v>Drop</v>
      </c>
      <c r="X339" s="7" t="str">
        <f t="shared" ref="X339:X368" si="117">IF((S339)&gt;$O$370,"Raise","Drop")</f>
        <v>Drop</v>
      </c>
      <c r="Y339" s="10">
        <f>L332/L339-1</f>
        <v>-9.6155105992770107E-3</v>
      </c>
      <c r="Z339" s="10">
        <f>M332/M339-1</f>
        <v>-2.8845905680960904E-2</v>
      </c>
      <c r="AA339" s="10">
        <f>N332/N339-1</f>
        <v>-1.0416679330909839E-2</v>
      </c>
      <c r="AB339" s="10">
        <f>O332/O339-1</f>
        <v>2.0202050578829844E-2</v>
      </c>
      <c r="AC339" s="14" t="str">
        <f t="shared" si="104"/>
        <v>Tuesday</v>
      </c>
      <c r="AD339" s="14" t="str">
        <f t="shared" si="105"/>
        <v>December</v>
      </c>
      <c r="AE339" s="12" t="str">
        <f>IF(I339&gt;0.2,"High",IF(I339&lt;-0.2,"Low","Moderate"))</f>
        <v>Moderate</v>
      </c>
    </row>
    <row r="340" spans="2:31" x14ac:dyDescent="0.25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7">
        <f t="shared" si="99"/>
        <v>5.9726870300945152E-2</v>
      </c>
      <c r="I340" s="10">
        <f t="shared" si="112"/>
        <v>-8.263346284092199E-3</v>
      </c>
      <c r="J340" s="10">
        <f t="shared" si="114"/>
        <v>-1.9047627818315149E-2</v>
      </c>
      <c r="K340" s="10">
        <f t="shared" si="113"/>
        <v>1.0993685157453914E-2</v>
      </c>
      <c r="L340" s="7">
        <f t="shared" si="100"/>
        <v>0.2574999798827477</v>
      </c>
      <c r="M340" s="7">
        <f t="shared" si="101"/>
        <v>0.3959999173608385</v>
      </c>
      <c r="N340" s="7">
        <f t="shared" si="102"/>
        <v>0.69349990705635189</v>
      </c>
      <c r="O340" s="7">
        <f t="shared" si="103"/>
        <v>0.84459995954078793</v>
      </c>
      <c r="P340" s="7">
        <f t="shared" si="106"/>
        <v>-2.5000220358420977E-3</v>
      </c>
      <c r="Q340" s="7">
        <f t="shared" si="107"/>
        <v>-1.9999977854641249E-2</v>
      </c>
      <c r="R340" s="7">
        <f t="shared" si="108"/>
        <v>-7.2999638077632101E-3</v>
      </c>
      <c r="S340" s="7">
        <f t="shared" si="109"/>
        <v>3.2800144822532573E-2</v>
      </c>
      <c r="T340" s="7">
        <f t="shared" si="110"/>
        <v>-1.8063343014064828E-3</v>
      </c>
      <c r="U340" s="7" t="str">
        <f t="shared" si="111"/>
        <v>Drop</v>
      </c>
      <c r="V340" s="7" t="str">
        <f t="shared" si="115"/>
        <v>Drop</v>
      </c>
      <c r="W340" s="7" t="str">
        <f t="shared" si="116"/>
        <v>Drop</v>
      </c>
      <c r="X340" s="7" t="str">
        <f t="shared" si="117"/>
        <v>Drop</v>
      </c>
      <c r="Y340" s="10">
        <f>L333/L340-1</f>
        <v>1.9417412740144302E-2</v>
      </c>
      <c r="Z340" s="10">
        <f>M333/M340-1</f>
        <v>3.0303191312111899E-2</v>
      </c>
      <c r="AA340" s="10">
        <f>N333/N340-1</f>
        <v>2.1052705658896276E-2</v>
      </c>
      <c r="AB340" s="10">
        <f>O333/O340-1</f>
        <v>-7.7670065494383822E-2</v>
      </c>
      <c r="AC340" s="14" t="str">
        <f t="shared" si="104"/>
        <v>Wednesday</v>
      </c>
      <c r="AD340" s="14" t="str">
        <f t="shared" si="105"/>
        <v>December</v>
      </c>
      <c r="AE340" s="12" t="str">
        <f>IF(I340&gt;0.2,"High",IF(I340&lt;-0.2,"Low","Moderate"))</f>
        <v>Moderate</v>
      </c>
    </row>
    <row r="341" spans="2:31" x14ac:dyDescent="0.25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7">
        <f t="shared" si="99"/>
        <v>6.2820325162000548E-2</v>
      </c>
      <c r="I341" s="10">
        <f t="shared" si="112"/>
        <v>9.5230229133024258E-2</v>
      </c>
      <c r="J341" s="10">
        <f t="shared" si="114"/>
        <v>-9.5237919824172623E-3</v>
      </c>
      <c r="K341" s="10">
        <f t="shared" si="113"/>
        <v>0.10576126944543618</v>
      </c>
      <c r="L341" s="7">
        <f t="shared" si="100"/>
        <v>0.25749996657226321</v>
      </c>
      <c r="M341" s="7">
        <f t="shared" si="101"/>
        <v>0.41599988858136044</v>
      </c>
      <c r="N341" s="7">
        <f t="shared" si="102"/>
        <v>0.73730013247003923</v>
      </c>
      <c r="O341" s="7">
        <f t="shared" si="103"/>
        <v>0.79539979874820266</v>
      </c>
      <c r="P341" s="7">
        <f t="shared" si="106"/>
        <v>-1.331048449237926E-8</v>
      </c>
      <c r="Q341" s="7">
        <f t="shared" si="107"/>
        <v>1.9999971220521939E-2</v>
      </c>
      <c r="R341" s="7">
        <f t="shared" si="108"/>
        <v>4.3800225413687333E-2</v>
      </c>
      <c r="S341" s="7">
        <f t="shared" si="109"/>
        <v>-4.9200160792585268E-2</v>
      </c>
      <c r="T341" s="7">
        <f t="shared" si="110"/>
        <v>3.0934548610553961E-3</v>
      </c>
      <c r="U341" s="7" t="str">
        <f t="shared" si="111"/>
        <v>Drop</v>
      </c>
      <c r="V341" s="7" t="str">
        <f t="shared" si="115"/>
        <v>Drop</v>
      </c>
      <c r="W341" s="7" t="str">
        <f t="shared" si="116"/>
        <v>Raise</v>
      </c>
      <c r="X341" s="7" t="str">
        <f t="shared" si="117"/>
        <v>Drop</v>
      </c>
      <c r="Y341" s="10">
        <f>L334/L341-1</f>
        <v>-6.7961159861817055E-2</v>
      </c>
      <c r="Z341" s="10">
        <f>M334/M341-1</f>
        <v>-6.7307605898043299E-2</v>
      </c>
      <c r="AA341" s="10">
        <f>N334/N341-1</f>
        <v>-2.9702942535419052E-2</v>
      </c>
      <c r="AB341" s="10">
        <f>O334/O341-1</f>
        <v>7.2164603989174791E-2</v>
      </c>
      <c r="AC341" s="14" t="str">
        <f t="shared" si="104"/>
        <v>Thursday</v>
      </c>
      <c r="AD341" s="14" t="str">
        <f t="shared" si="105"/>
        <v>December</v>
      </c>
      <c r="AE341" s="12" t="str">
        <f>IF(I341&gt;0.2,"High",IF(I341&lt;-0.2,"Low","Moderate"))</f>
        <v>Moderate</v>
      </c>
    </row>
    <row r="342" spans="2:31" x14ac:dyDescent="0.25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7">
        <f t="shared" si="99"/>
        <v>6.3442296573311643E-2</v>
      </c>
      <c r="I342" s="10">
        <f t="shared" si="112"/>
        <v>-2.0513699985488687E-2</v>
      </c>
      <c r="J342" s="10">
        <f t="shared" si="114"/>
        <v>-2.9999990790768982E-2</v>
      </c>
      <c r="K342" s="10">
        <f t="shared" si="113"/>
        <v>9.7796811497079528E-3</v>
      </c>
      <c r="L342" s="7">
        <f t="shared" si="100"/>
        <v>0.24249998338540821</v>
      </c>
      <c r="M342" s="7">
        <f t="shared" si="101"/>
        <v>0.41599984809515039</v>
      </c>
      <c r="N342" s="7">
        <f t="shared" si="102"/>
        <v>0.74460018474259559</v>
      </c>
      <c r="O342" s="7">
        <f t="shared" si="103"/>
        <v>0.8445995990808689</v>
      </c>
      <c r="P342" s="7">
        <f t="shared" si="106"/>
        <v>-1.4999983186854998E-2</v>
      </c>
      <c r="Q342" s="7">
        <f t="shared" si="107"/>
        <v>-4.0486210051149385E-8</v>
      </c>
      <c r="R342" s="7">
        <f t="shared" si="108"/>
        <v>7.3000522725563677E-3</v>
      </c>
      <c r="S342" s="7">
        <f t="shared" si="109"/>
        <v>4.9199800332666244E-2</v>
      </c>
      <c r="T342" s="7">
        <f t="shared" si="110"/>
        <v>6.2197141131109523E-4</v>
      </c>
      <c r="U342" s="7" t="str">
        <f t="shared" si="111"/>
        <v>Drop</v>
      </c>
      <c r="V342" s="7" t="str">
        <f t="shared" si="115"/>
        <v>Drop</v>
      </c>
      <c r="W342" s="7" t="str">
        <f t="shared" si="116"/>
        <v>Drop</v>
      </c>
      <c r="X342" s="7" t="str">
        <f t="shared" si="117"/>
        <v>Raise</v>
      </c>
      <c r="Y342" s="10">
        <f>L335/L342-1</f>
        <v>5.1546330881256264E-2</v>
      </c>
      <c r="Z342" s="10">
        <f>M335/M342-1</f>
        <v>-5.7691977493229074E-2</v>
      </c>
      <c r="AA342" s="10">
        <f>N335/N342-1</f>
        <v>-1.9608364774023168E-2</v>
      </c>
      <c r="AB342" s="10">
        <f>O335/O342-1</f>
        <v>1.9418414630233194E-2</v>
      </c>
      <c r="AC342" s="14" t="str">
        <f t="shared" si="104"/>
        <v>Friday</v>
      </c>
      <c r="AD342" s="14" t="str">
        <f t="shared" si="105"/>
        <v>December</v>
      </c>
      <c r="AE342" s="12" t="str">
        <f>IF(I342&gt;0.2,"High",IF(I342&lt;-0.2,"Low","Moderate"))</f>
        <v>Moderate</v>
      </c>
    </row>
    <row r="343" spans="2:31" x14ac:dyDescent="0.25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7">
        <f t="shared" si="99"/>
        <v>3.7862968354100197E-2</v>
      </c>
      <c r="I343" s="10">
        <f t="shared" si="112"/>
        <v>-3.623744788939387E-2</v>
      </c>
      <c r="J343" s="10">
        <f t="shared" si="114"/>
        <v>-6.6666676567466721E-2</v>
      </c>
      <c r="K343" s="10">
        <f t="shared" si="113"/>
        <v>3.2602745358070839E-2</v>
      </c>
      <c r="L343" s="7">
        <f t="shared" si="100"/>
        <v>0.20789998989587982</v>
      </c>
      <c r="M343" s="7">
        <f t="shared" si="101"/>
        <v>0.34339996372155607</v>
      </c>
      <c r="N343" s="7">
        <f t="shared" si="102"/>
        <v>0.68679989976791878</v>
      </c>
      <c r="O343" s="7">
        <f t="shared" si="103"/>
        <v>0.77219986648369987</v>
      </c>
      <c r="P343" s="7">
        <f t="shared" si="106"/>
        <v>-3.4599993489528386E-2</v>
      </c>
      <c r="Q343" s="7">
        <f t="shared" si="107"/>
        <v>-7.2599884373594326E-2</v>
      </c>
      <c r="R343" s="7">
        <f t="shared" si="108"/>
        <v>-5.7800284974676819E-2</v>
      </c>
      <c r="S343" s="7">
        <f t="shared" si="109"/>
        <v>-7.2399732597169031E-2</v>
      </c>
      <c r="T343" s="7">
        <f t="shared" si="110"/>
        <v>-2.5579328219211446E-2</v>
      </c>
      <c r="U343" s="7" t="str">
        <f t="shared" si="111"/>
        <v>Raise</v>
      </c>
      <c r="V343" s="7" t="str">
        <f t="shared" si="115"/>
        <v>Drop</v>
      </c>
      <c r="W343" s="7" t="str">
        <f t="shared" si="116"/>
        <v>Drop</v>
      </c>
      <c r="X343" s="7" t="str">
        <f t="shared" si="117"/>
        <v>Drop</v>
      </c>
      <c r="Y343" s="10">
        <f>L336/L343-1</f>
        <v>4.0404021636444298E-2</v>
      </c>
      <c r="Z343" s="10">
        <f>M336/M343-1</f>
        <v>-4.9504868360569554E-2</v>
      </c>
      <c r="AA343" s="10">
        <f>N336/N343-1</f>
        <v>9.9010625763196192E-3</v>
      </c>
      <c r="AB343" s="10">
        <f>O336/O343-1</f>
        <v>-3.0303168759263976E-2</v>
      </c>
      <c r="AC343" s="14" t="str">
        <f t="shared" si="104"/>
        <v>Saturday</v>
      </c>
      <c r="AD343" s="14" t="str">
        <f t="shared" si="105"/>
        <v>December</v>
      </c>
      <c r="AE343" s="12" t="str">
        <f>IF(I343&gt;0.2,"High",IF(I343&lt;-0.2,"Low","Moderate"))</f>
        <v>Moderate</v>
      </c>
    </row>
    <row r="344" spans="2:31" x14ac:dyDescent="0.25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7">
        <f t="shared" si="99"/>
        <v>3.711314943834617E-2</v>
      </c>
      <c r="I344" s="10">
        <f t="shared" si="112"/>
        <v>-0.17928270430340221</v>
      </c>
      <c r="J344" s="10">
        <f t="shared" si="114"/>
        <v>-5.7692307692307709E-2</v>
      </c>
      <c r="K344" s="10">
        <f t="shared" si="113"/>
        <v>-0.12903470660769212</v>
      </c>
      <c r="L344" s="7">
        <f t="shared" si="100"/>
        <v>0.20999998749771406</v>
      </c>
      <c r="M344" s="7">
        <f t="shared" si="101"/>
        <v>0.33320001169044988</v>
      </c>
      <c r="N344" s="7">
        <f t="shared" si="102"/>
        <v>0.67999987005413864</v>
      </c>
      <c r="O344" s="7">
        <f t="shared" si="103"/>
        <v>0.78000018154204676</v>
      </c>
      <c r="P344" s="7">
        <f t="shared" si="106"/>
        <v>2.0999976018342414E-3</v>
      </c>
      <c r="Q344" s="7">
        <f t="shared" si="107"/>
        <v>-1.0199952031106185E-2</v>
      </c>
      <c r="R344" s="7">
        <f t="shared" si="108"/>
        <v>-6.8000297137801313E-3</v>
      </c>
      <c r="S344" s="7">
        <f t="shared" si="109"/>
        <v>7.800315058346885E-3</v>
      </c>
      <c r="T344" s="7">
        <f t="shared" si="110"/>
        <v>-7.4981891575402748E-4</v>
      </c>
      <c r="U344" s="7" t="str">
        <f t="shared" si="111"/>
        <v>Drop</v>
      </c>
      <c r="V344" s="7" t="str">
        <f t="shared" si="115"/>
        <v>Drop</v>
      </c>
      <c r="W344" s="7" t="str">
        <f t="shared" si="116"/>
        <v>Drop</v>
      </c>
      <c r="X344" s="7" t="str">
        <f t="shared" si="117"/>
        <v>Drop</v>
      </c>
      <c r="Y344" s="10">
        <f>L337/L344-1</f>
        <v>4.00000358040844E-2</v>
      </c>
      <c r="Z344" s="10">
        <f>M337/M344-1</f>
        <v>3.0612154225190036E-2</v>
      </c>
      <c r="AA344" s="10">
        <f>N337/N344-1</f>
        <v>2.999993088061581E-2</v>
      </c>
      <c r="AB344" s="10">
        <f>O337/O344-1</f>
        <v>4.0000003863607247E-2</v>
      </c>
      <c r="AC344" s="14" t="str">
        <f t="shared" si="104"/>
        <v>Sunday</v>
      </c>
      <c r="AD344" s="14" t="str">
        <f t="shared" si="105"/>
        <v>December</v>
      </c>
      <c r="AE344" s="12" t="str">
        <f>IF(I344&gt;0.2,"High",IF(I344&lt;-0.2,"Low","Moderate"))</f>
        <v>Moderate</v>
      </c>
    </row>
    <row r="345" spans="2:31" x14ac:dyDescent="0.25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7">
        <f t="shared" si="99"/>
        <v>5.5144874040302959E-2</v>
      </c>
      <c r="I345" s="10">
        <f t="shared" si="112"/>
        <v>-4.9824002490055808E-2</v>
      </c>
      <c r="J345" s="10">
        <f t="shared" si="114"/>
        <v>5.0505049565428894E-2</v>
      </c>
      <c r="K345" s="10">
        <f t="shared" si="113"/>
        <v>-9.5505540022857272E-2</v>
      </c>
      <c r="L345" s="7">
        <f t="shared" si="100"/>
        <v>0.24499998538920112</v>
      </c>
      <c r="M345" s="7">
        <f t="shared" si="101"/>
        <v>0.40799985109092163</v>
      </c>
      <c r="N345" s="7">
        <f t="shared" si="102"/>
        <v>0.70080023953591686</v>
      </c>
      <c r="O345" s="7">
        <f t="shared" si="103"/>
        <v>0.78719956313882733</v>
      </c>
      <c r="P345" s="7">
        <f t="shared" si="106"/>
        <v>3.4999997891487056E-2</v>
      </c>
      <c r="Q345" s="7">
        <f t="shared" si="107"/>
        <v>7.4799839400471746E-2</v>
      </c>
      <c r="R345" s="7">
        <f t="shared" si="108"/>
        <v>2.0800369481778214E-2</v>
      </c>
      <c r="S345" s="7">
        <f t="shared" si="109"/>
        <v>7.1993815967805741E-3</v>
      </c>
      <c r="T345" s="7">
        <f t="shared" si="110"/>
        <v>1.8031724601956789E-2</v>
      </c>
      <c r="U345" s="7" t="str">
        <f t="shared" si="111"/>
        <v>Raise</v>
      </c>
      <c r="V345" s="7" t="str">
        <f t="shared" si="115"/>
        <v>Raise</v>
      </c>
      <c r="W345" s="7" t="str">
        <f t="shared" si="116"/>
        <v>Drop</v>
      </c>
      <c r="X345" s="7" t="str">
        <f t="shared" si="117"/>
        <v>Drop</v>
      </c>
      <c r="Y345" s="10">
        <f>L338/L345-1</f>
        <v>7.1428476331592439E-2</v>
      </c>
      <c r="Z345" s="10">
        <f>M338/M345-1</f>
        <v>-3.921527307763728E-2</v>
      </c>
      <c r="AA345" s="10">
        <f>N338/N345-1</f>
        <v>2.0832757503825405E-2</v>
      </c>
      <c r="AB345" s="10">
        <f>O338/O345-1</f>
        <v>5.20835147604648E-2</v>
      </c>
      <c r="AC345" s="14" t="str">
        <f t="shared" si="104"/>
        <v>Monday</v>
      </c>
      <c r="AD345" s="14" t="str">
        <f t="shared" si="105"/>
        <v>December</v>
      </c>
      <c r="AE345" s="12" t="str">
        <f>IF(I345&gt;0.2,"High",IF(I345&lt;-0.2,"Low","Moderate"))</f>
        <v>Moderate</v>
      </c>
    </row>
    <row r="346" spans="2:31" x14ac:dyDescent="0.25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7">
        <f t="shared" si="99"/>
        <v>5.7477786102777713E-2</v>
      </c>
      <c r="I346" s="10">
        <f t="shared" si="112"/>
        <v>-3.671571241047511E-2</v>
      </c>
      <c r="J346" s="10">
        <f t="shared" si="114"/>
        <v>3.1250038971355698E-2</v>
      </c>
      <c r="K346" s="10">
        <f t="shared" si="113"/>
        <v>-6.5906180667517744E-2</v>
      </c>
      <c r="L346" s="7">
        <f t="shared" si="100"/>
        <v>0.24249997686064484</v>
      </c>
      <c r="M346" s="7">
        <f t="shared" si="101"/>
        <v>0.40399996931215104</v>
      </c>
      <c r="N346" s="7">
        <f t="shared" si="102"/>
        <v>0.72269984727286884</v>
      </c>
      <c r="O346" s="7">
        <f t="shared" si="103"/>
        <v>0.81179997819052285</v>
      </c>
      <c r="P346" s="7">
        <f t="shared" si="106"/>
        <v>-2.5000085285562801E-3</v>
      </c>
      <c r="Q346" s="7">
        <f t="shared" si="107"/>
        <v>-3.9998817787705865E-3</v>
      </c>
      <c r="R346" s="7">
        <f t="shared" si="108"/>
        <v>2.1899607736951987E-2</v>
      </c>
      <c r="S346" s="7">
        <f t="shared" si="109"/>
        <v>2.4600415051695523E-2</v>
      </c>
      <c r="T346" s="7">
        <f t="shared" si="110"/>
        <v>2.332912062474754E-3</v>
      </c>
      <c r="U346" s="7" t="str">
        <f t="shared" si="111"/>
        <v>Drop</v>
      </c>
      <c r="V346" s="7" t="str">
        <f t="shared" si="115"/>
        <v>Drop</v>
      </c>
      <c r="W346" s="7" t="str">
        <f t="shared" si="116"/>
        <v>Drop</v>
      </c>
      <c r="X346" s="7" t="str">
        <f t="shared" si="117"/>
        <v>Drop</v>
      </c>
      <c r="Y346" s="10">
        <f>L339/L346-1</f>
        <v>7.2165058671331384E-2</v>
      </c>
      <c r="Z346" s="10">
        <f>M339/M346-1</f>
        <v>2.9702789145652053E-2</v>
      </c>
      <c r="AA346" s="10">
        <f>N339/N346-1</f>
        <v>-3.0303004063711891E-2</v>
      </c>
      <c r="AB346" s="10">
        <f>O339/O346-1</f>
        <v>-2.0137013045928853E-7</v>
      </c>
      <c r="AC346" s="14" t="str">
        <f t="shared" si="104"/>
        <v>Tuesday</v>
      </c>
      <c r="AD346" s="14" t="str">
        <f t="shared" si="105"/>
        <v>December</v>
      </c>
      <c r="AE346" s="12" t="str">
        <f>IF(I346&gt;0.2,"High",IF(I346&lt;-0.2,"Low","Moderate"))</f>
        <v>Moderate</v>
      </c>
    </row>
    <row r="347" spans="2:31" x14ac:dyDescent="0.25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7">
        <f t="shared" si="99"/>
        <v>5.5178921629180228E-2</v>
      </c>
      <c r="I347" s="10">
        <f t="shared" si="112"/>
        <v>-6.7176289013204826E-2</v>
      </c>
      <c r="J347" s="10">
        <f t="shared" si="114"/>
        <v>9.7087647738864913E-3</v>
      </c>
      <c r="K347" s="10">
        <f t="shared" si="113"/>
        <v>-7.6145772394388356E-2</v>
      </c>
      <c r="L347" s="7">
        <f t="shared" si="100"/>
        <v>0.24249998915258872</v>
      </c>
      <c r="M347" s="7">
        <f t="shared" si="101"/>
        <v>0.40399988095918415</v>
      </c>
      <c r="N347" s="7">
        <f t="shared" si="102"/>
        <v>0.70809981954605872</v>
      </c>
      <c r="O347" s="7">
        <f t="shared" si="103"/>
        <v>0.79540032549382522</v>
      </c>
      <c r="P347" s="7">
        <f t="shared" si="106"/>
        <v>1.2291943879416678E-8</v>
      </c>
      <c r="Q347" s="7">
        <f t="shared" si="107"/>
        <v>-8.8352966887139672E-8</v>
      </c>
      <c r="R347" s="7">
        <f t="shared" si="108"/>
        <v>-1.4600027726810128E-2</v>
      </c>
      <c r="S347" s="7">
        <f t="shared" si="109"/>
        <v>-1.6399652696697631E-2</v>
      </c>
      <c r="T347" s="7">
        <f t="shared" si="110"/>
        <v>-2.2988644735974853E-3</v>
      </c>
      <c r="U347" s="7" t="str">
        <f t="shared" si="111"/>
        <v>Drop</v>
      </c>
      <c r="V347" s="7" t="str">
        <f t="shared" si="115"/>
        <v>Drop</v>
      </c>
      <c r="W347" s="7" t="str">
        <f t="shared" si="116"/>
        <v>Drop</v>
      </c>
      <c r="X347" s="7" t="str">
        <f t="shared" si="117"/>
        <v>Drop</v>
      </c>
      <c r="Y347" s="10">
        <f>L340/L347-1</f>
        <v>6.1855634643845248E-2</v>
      </c>
      <c r="Z347" s="10">
        <f>M340/M347-1</f>
        <v>-1.9801895929652202E-2</v>
      </c>
      <c r="AA347" s="10">
        <f>N340/N347-1</f>
        <v>-2.0618438370830772E-2</v>
      </c>
      <c r="AB347" s="10">
        <f>O340/O347-1</f>
        <v>6.1855184703899946E-2</v>
      </c>
      <c r="AC347" s="14" t="str">
        <f t="shared" si="104"/>
        <v>Wednesday</v>
      </c>
      <c r="AD347" s="14" t="str">
        <f t="shared" si="105"/>
        <v>December</v>
      </c>
      <c r="AE347" s="12" t="str">
        <f>IF(I347&gt;0.2,"High",IF(I347&lt;-0.2,"Low","Moderate"))</f>
        <v>Moderate</v>
      </c>
    </row>
    <row r="348" spans="2:31" x14ac:dyDescent="0.25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7">
        <f t="shared" si="99"/>
        <v>6.2888882009826244E-2</v>
      </c>
      <c r="I348" s="10">
        <f t="shared" si="112"/>
        <v>-2.7786352724930241E-2</v>
      </c>
      <c r="J348" s="10">
        <f t="shared" si="114"/>
        <v>-2.8846188755405233E-2</v>
      </c>
      <c r="K348" s="10">
        <f t="shared" si="113"/>
        <v>1.0913163478365462E-3</v>
      </c>
      <c r="L348" s="7">
        <f t="shared" si="100"/>
        <v>0.25749999555495034</v>
      </c>
      <c r="M348" s="7">
        <f t="shared" si="101"/>
        <v>0.39999985836037616</v>
      </c>
      <c r="N348" s="7">
        <f t="shared" si="102"/>
        <v>0.74460020874146948</v>
      </c>
      <c r="O348" s="7">
        <f t="shared" si="103"/>
        <v>0.81999963144400834</v>
      </c>
      <c r="P348" s="7">
        <f t="shared" si="106"/>
        <v>1.5000006402361626E-2</v>
      </c>
      <c r="Q348" s="7">
        <f t="shared" si="107"/>
        <v>-4.0000225988079952E-3</v>
      </c>
      <c r="R348" s="7">
        <f t="shared" si="108"/>
        <v>3.6500389195410765E-2</v>
      </c>
      <c r="S348" s="7">
        <f t="shared" si="109"/>
        <v>2.4599305950183115E-2</v>
      </c>
      <c r="T348" s="7">
        <f t="shared" si="110"/>
        <v>7.7099603806460165E-3</v>
      </c>
      <c r="U348" s="7" t="str">
        <f t="shared" si="111"/>
        <v>Drop</v>
      </c>
      <c r="V348" s="7" t="str">
        <f t="shared" si="115"/>
        <v>Drop</v>
      </c>
      <c r="W348" s="7" t="str">
        <f t="shared" si="116"/>
        <v>Drop</v>
      </c>
      <c r="X348" s="7" t="str">
        <f t="shared" si="117"/>
        <v>Drop</v>
      </c>
      <c r="Y348" s="10">
        <f>L341/L348-1</f>
        <v>-1.1255412679656018E-7</v>
      </c>
      <c r="Z348" s="10">
        <f>M341/M348-1</f>
        <v>4.0000089716454967E-2</v>
      </c>
      <c r="AA348" s="10">
        <f>N341/N348-1</f>
        <v>-9.8040212529203474E-3</v>
      </c>
      <c r="AB348" s="10">
        <f>O341/O348-1</f>
        <v>-2.9999809454164916E-2</v>
      </c>
      <c r="AC348" s="14" t="str">
        <f t="shared" si="104"/>
        <v>Thursday</v>
      </c>
      <c r="AD348" s="14" t="str">
        <f t="shared" si="105"/>
        <v>December</v>
      </c>
      <c r="AE348" s="12" t="str">
        <f>IF(I348&gt;0.2,"High",IF(I348&lt;-0.2,"Low","Moderate"))</f>
        <v>Moderate</v>
      </c>
    </row>
    <row r="349" spans="2:31" x14ac:dyDescent="0.25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7">
        <f t="shared" si="99"/>
        <v>5.7373640470833771E-2</v>
      </c>
      <c r="I349" s="10">
        <f t="shared" si="112"/>
        <v>-2.1071274647128546E-2</v>
      </c>
      <c r="J349" s="10">
        <f t="shared" si="114"/>
        <v>8.2474216527056665E-2</v>
      </c>
      <c r="K349" s="10">
        <f t="shared" si="113"/>
        <v>-9.5656311802413296E-2</v>
      </c>
      <c r="L349" s="7">
        <f t="shared" si="100"/>
        <v>0.25999996404014575</v>
      </c>
      <c r="M349" s="7">
        <f t="shared" si="101"/>
        <v>0.38400002158940894</v>
      </c>
      <c r="N349" s="7">
        <f t="shared" si="102"/>
        <v>0.72999975402693051</v>
      </c>
      <c r="O349" s="7">
        <f t="shared" si="103"/>
        <v>0.78720012996624489</v>
      </c>
      <c r="P349" s="7">
        <f t="shared" si="106"/>
        <v>2.4999684851954029E-3</v>
      </c>
      <c r="Q349" s="7">
        <f t="shared" si="107"/>
        <v>-1.5999836770967224E-2</v>
      </c>
      <c r="R349" s="7">
        <f t="shared" si="108"/>
        <v>-1.4600454714538968E-2</v>
      </c>
      <c r="S349" s="7">
        <f t="shared" si="109"/>
        <v>-3.2799501477763449E-2</v>
      </c>
      <c r="T349" s="7">
        <f t="shared" si="110"/>
        <v>-5.5152415389924728E-3</v>
      </c>
      <c r="U349" s="7" t="str">
        <f t="shared" si="111"/>
        <v>Drop</v>
      </c>
      <c r="V349" s="7" t="str">
        <f t="shared" si="115"/>
        <v>Drop</v>
      </c>
      <c r="W349" s="7" t="str">
        <f t="shared" si="116"/>
        <v>Drop</v>
      </c>
      <c r="X349" s="7" t="str">
        <f t="shared" si="117"/>
        <v>Drop</v>
      </c>
      <c r="Y349" s="10">
        <f>L342/L349-1</f>
        <v>-6.7307627211961596E-2</v>
      </c>
      <c r="Z349" s="10">
        <f>M342/M349-1</f>
        <v>8.3332876840192416E-2</v>
      </c>
      <c r="AA349" s="10">
        <f>N342/N349-1</f>
        <v>2.0000596760648248E-2</v>
      </c>
      <c r="AB349" s="10">
        <f>O342/O349-1</f>
        <v>7.2915980231209154E-2</v>
      </c>
      <c r="AC349" s="14" t="str">
        <f t="shared" si="104"/>
        <v>Friday</v>
      </c>
      <c r="AD349" s="14" t="str">
        <f t="shared" si="105"/>
        <v>December</v>
      </c>
      <c r="AE349" s="12" t="str">
        <f>IF(I349&gt;0.2,"High",IF(I349&lt;-0.2,"Low","Moderate"))</f>
        <v>Moderate</v>
      </c>
    </row>
    <row r="350" spans="2:31" x14ac:dyDescent="0.25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7">
        <f t="shared" si="99"/>
        <v>3.8955484510034333E-2</v>
      </c>
      <c r="I350" s="10">
        <f t="shared" si="112"/>
        <v>7.0848537461892125E-2</v>
      </c>
      <c r="J350" s="10">
        <f t="shared" si="114"/>
        <v>4.081632653061229E-2</v>
      </c>
      <c r="K350" s="10">
        <f t="shared" si="113"/>
        <v>2.8854477169268922E-2</v>
      </c>
      <c r="L350" s="7">
        <f t="shared" si="100"/>
        <v>0.20159999842751997</v>
      </c>
      <c r="M350" s="7">
        <f t="shared" si="101"/>
        <v>0.35019996708833251</v>
      </c>
      <c r="N350" s="7">
        <f t="shared" si="102"/>
        <v>0.68680000556824738</v>
      </c>
      <c r="O350" s="7">
        <f t="shared" si="103"/>
        <v>0.80339975497261462</v>
      </c>
      <c r="P350" s="7">
        <f t="shared" si="106"/>
        <v>-5.8399965612625782E-2</v>
      </c>
      <c r="Q350" s="7">
        <f t="shared" si="107"/>
        <v>-3.3800054501076426E-2</v>
      </c>
      <c r="R350" s="7">
        <f t="shared" si="108"/>
        <v>-4.3199748458683129E-2</v>
      </c>
      <c r="S350" s="7">
        <f t="shared" si="109"/>
        <v>1.6199625006369733E-2</v>
      </c>
      <c r="T350" s="7">
        <f t="shared" si="110"/>
        <v>-1.8418155960799439E-2</v>
      </c>
      <c r="U350" s="7" t="str">
        <f t="shared" si="111"/>
        <v>Raise</v>
      </c>
      <c r="V350" s="7" t="str">
        <f t="shared" si="115"/>
        <v>Drop</v>
      </c>
      <c r="W350" s="7" t="str">
        <f t="shared" si="116"/>
        <v>Drop</v>
      </c>
      <c r="X350" s="7" t="str">
        <f t="shared" si="117"/>
        <v>Drop</v>
      </c>
      <c r="Y350" s="10">
        <f>L343/L350-1</f>
        <v>3.124995792410612E-2</v>
      </c>
      <c r="Z350" s="10">
        <f>M343/M350-1</f>
        <v>-1.9417487166871306E-2</v>
      </c>
      <c r="AA350" s="10">
        <f>N343/N350-1</f>
        <v>-1.5404823494602482E-7</v>
      </c>
      <c r="AB350" s="10">
        <f>O343/O350-1</f>
        <v>-3.8834824501506437E-2</v>
      </c>
      <c r="AC350" s="14" t="str">
        <f t="shared" si="104"/>
        <v>Saturday</v>
      </c>
      <c r="AD350" s="14" t="str">
        <f t="shared" si="105"/>
        <v>December</v>
      </c>
      <c r="AE350" s="12" t="str">
        <f>IF(I350&gt;0.2,"High",IF(I350&lt;-0.2,"Low","Moderate"))</f>
        <v>Moderate</v>
      </c>
    </row>
    <row r="351" spans="2:31" x14ac:dyDescent="0.25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7">
        <f t="shared" si="99"/>
        <v>3.2154820978062923E-2</v>
      </c>
      <c r="I351" s="10">
        <f t="shared" si="112"/>
        <v>-0.1512819413479678</v>
      </c>
      <c r="J351" s="10">
        <f t="shared" si="114"/>
        <v>-2.0408163265306145E-2</v>
      </c>
      <c r="K351" s="10">
        <f t="shared" si="113"/>
        <v>-0.13360031512605031</v>
      </c>
      <c r="L351" s="7">
        <f t="shared" si="100"/>
        <v>0.20159998477751973</v>
      </c>
      <c r="M351" s="7">
        <f t="shared" si="101"/>
        <v>0.3229999325489521</v>
      </c>
      <c r="N351" s="7">
        <f t="shared" si="102"/>
        <v>0.64600005773028057</v>
      </c>
      <c r="O351" s="7">
        <f t="shared" si="103"/>
        <v>0.76439988415550741</v>
      </c>
      <c r="P351" s="7">
        <f t="shared" si="106"/>
        <v>-1.3650000241227644E-8</v>
      </c>
      <c r="Q351" s="7">
        <f t="shared" si="107"/>
        <v>-2.7200034539380413E-2</v>
      </c>
      <c r="R351" s="7">
        <f t="shared" si="108"/>
        <v>-4.079994783796681E-2</v>
      </c>
      <c r="S351" s="7">
        <f t="shared" si="109"/>
        <v>-3.8999870817107207E-2</v>
      </c>
      <c r="T351" s="7">
        <f t="shared" si="110"/>
        <v>-6.8006635319714098E-3</v>
      </c>
      <c r="U351" s="7" t="str">
        <f t="shared" si="111"/>
        <v>Drop</v>
      </c>
      <c r="V351" s="7" t="str">
        <f t="shared" si="115"/>
        <v>Drop</v>
      </c>
      <c r="W351" s="7" t="str">
        <f t="shared" si="116"/>
        <v>Drop</v>
      </c>
      <c r="X351" s="7" t="str">
        <f t="shared" si="117"/>
        <v>Drop</v>
      </c>
      <c r="Y351" s="10">
        <f>L344/L351-1</f>
        <v>4.1666683305876084E-2</v>
      </c>
      <c r="Z351" s="10">
        <f>M344/M351-1</f>
        <v>3.1579198983120227E-2</v>
      </c>
      <c r="AA351" s="10">
        <f>N344/N351-1</f>
        <v>5.2631283723590272E-2</v>
      </c>
      <c r="AB351" s="10">
        <f>O344/O351-1</f>
        <v>2.0408555403922168E-2</v>
      </c>
      <c r="AC351" s="14" t="str">
        <f t="shared" si="104"/>
        <v>Sunday</v>
      </c>
      <c r="AD351" s="14" t="str">
        <f t="shared" si="105"/>
        <v>December</v>
      </c>
      <c r="AE351" s="12" t="str">
        <f>IF(I351&gt;0.2,"High",IF(I351&lt;-0.2,"Low","Moderate"))</f>
        <v>Moderate</v>
      </c>
    </row>
    <row r="352" spans="2:31" x14ac:dyDescent="0.25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7">
        <f t="shared" si="99"/>
        <v>6.2253415203397382E-2</v>
      </c>
      <c r="I352" s="10">
        <f t="shared" si="112"/>
        <v>6.3777394532654963E-2</v>
      </c>
      <c r="J352" s="10">
        <f t="shared" si="114"/>
        <v>-5.7692333235662363E-2</v>
      </c>
      <c r="K352" s="10">
        <f t="shared" si="113"/>
        <v>0.12890665337088447</v>
      </c>
      <c r="L352" s="7">
        <f t="shared" si="100"/>
        <v>0.25499998989803735</v>
      </c>
      <c r="M352" s="7">
        <f t="shared" si="101"/>
        <v>0.40799990713380085</v>
      </c>
      <c r="N352" s="7">
        <f t="shared" si="102"/>
        <v>0.71539984518683708</v>
      </c>
      <c r="O352" s="7">
        <f t="shared" si="103"/>
        <v>0.83640016993908828</v>
      </c>
      <c r="P352" s="7">
        <f t="shared" si="106"/>
        <v>5.3400005120517624E-2</v>
      </c>
      <c r="Q352" s="7">
        <f t="shared" si="107"/>
        <v>8.4999974584848759E-2</v>
      </c>
      <c r="R352" s="7">
        <f t="shared" si="108"/>
        <v>6.9399787456556505E-2</v>
      </c>
      <c r="S352" s="7">
        <f t="shared" si="109"/>
        <v>7.2000285783580864E-2</v>
      </c>
      <c r="T352" s="7">
        <f t="shared" si="110"/>
        <v>3.0098594225334459E-2</v>
      </c>
      <c r="U352" s="7" t="str">
        <f t="shared" si="111"/>
        <v>Raise</v>
      </c>
      <c r="V352" s="7" t="str">
        <f t="shared" si="115"/>
        <v>Raise</v>
      </c>
      <c r="W352" s="7" t="str">
        <f t="shared" si="116"/>
        <v>Raise</v>
      </c>
      <c r="X352" s="7" t="str">
        <f t="shared" si="117"/>
        <v>Raise</v>
      </c>
      <c r="Y352" s="10">
        <f>L345/L352-1</f>
        <v>-3.9215705509771825E-2</v>
      </c>
      <c r="Z352" s="10">
        <f>M345/M352-1</f>
        <v>-1.3736002935083036E-7</v>
      </c>
      <c r="AA352" s="10">
        <f>N345/N352-1</f>
        <v>-2.0407616452736699E-2</v>
      </c>
      <c r="AB352" s="10">
        <f>O345/O352-1</f>
        <v>-5.8824242950409777E-2</v>
      </c>
      <c r="AC352" s="14" t="str">
        <f t="shared" si="104"/>
        <v>Monday</v>
      </c>
      <c r="AD352" s="14" t="str">
        <f t="shared" si="105"/>
        <v>December</v>
      </c>
      <c r="AE352" s="12" t="str">
        <f>IF(I352&gt;0.2,"High",IF(I352&lt;-0.2,"Low","Moderate"))</f>
        <v>Moderate</v>
      </c>
    </row>
    <row r="353" spans="2:31" x14ac:dyDescent="0.25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7">
        <f t="shared" si="99"/>
        <v>5.2424970876994104E-2</v>
      </c>
      <c r="I353" s="10">
        <f t="shared" si="112"/>
        <v>-0.10633509793798579</v>
      </c>
      <c r="J353" s="10">
        <f t="shared" si="114"/>
        <v>-2.0202029128424948E-2</v>
      </c>
      <c r="K353" s="10">
        <f t="shared" si="113"/>
        <v>-8.7909009173535724E-2</v>
      </c>
      <c r="L353" s="7">
        <f t="shared" si="100"/>
        <v>0.24249998338540821</v>
      </c>
      <c r="M353" s="7">
        <f t="shared" si="101"/>
        <v>0.39599989116095824</v>
      </c>
      <c r="N353" s="7">
        <f t="shared" si="102"/>
        <v>0.69350008650732842</v>
      </c>
      <c r="O353" s="7">
        <f t="shared" si="103"/>
        <v>0.7871996612769403</v>
      </c>
      <c r="P353" s="7">
        <f t="shared" si="106"/>
        <v>-1.2500006512629142E-2</v>
      </c>
      <c r="Q353" s="7">
        <f t="shared" si="107"/>
        <v>-1.2000015972842615E-2</v>
      </c>
      <c r="R353" s="7">
        <f t="shared" si="108"/>
        <v>-2.1899758679508663E-2</v>
      </c>
      <c r="S353" s="7">
        <f t="shared" si="109"/>
        <v>-4.9200508662147979E-2</v>
      </c>
      <c r="T353" s="7">
        <f t="shared" si="110"/>
        <v>-9.8284443264032781E-3</v>
      </c>
      <c r="U353" s="7" t="str">
        <f t="shared" si="111"/>
        <v>Drop</v>
      </c>
      <c r="V353" s="7" t="str">
        <f t="shared" si="115"/>
        <v>Drop</v>
      </c>
      <c r="W353" s="7" t="str">
        <f t="shared" si="116"/>
        <v>Drop</v>
      </c>
      <c r="X353" s="7" t="str">
        <f t="shared" si="117"/>
        <v>Drop</v>
      </c>
      <c r="Y353" s="10">
        <f>L346/L353-1</f>
        <v>-2.6906242567292793E-8</v>
      </c>
      <c r="Z353" s="10">
        <f>M346/M353-1</f>
        <v>2.0202223106018602E-2</v>
      </c>
      <c r="AA353" s="10">
        <f>N346/N353-1</f>
        <v>4.2104912938942807E-2</v>
      </c>
      <c r="AB353" s="10">
        <f>O346/O353-1</f>
        <v>3.1250416030004002E-2</v>
      </c>
      <c r="AC353" s="14" t="str">
        <f t="shared" si="104"/>
        <v>Tuesday</v>
      </c>
      <c r="AD353" s="14" t="str">
        <f t="shared" si="105"/>
        <v>December</v>
      </c>
      <c r="AE353" s="12" t="str">
        <f>IF(I353&gt;0.2,"High",IF(I353&lt;-0.2,"Low","Moderate"))</f>
        <v>Moderate</v>
      </c>
    </row>
    <row r="354" spans="2:31" x14ac:dyDescent="0.25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7">
        <f t="shared" si="99"/>
        <v>5.7403640596793933E-2</v>
      </c>
      <c r="I354" s="10">
        <f t="shared" si="112"/>
        <v>3.0315187763836571E-2</v>
      </c>
      <c r="J354" s="10">
        <f t="shared" si="114"/>
        <v>-9.6154110101844825E-3</v>
      </c>
      <c r="K354" s="10">
        <f t="shared" si="113"/>
        <v>4.0318275564798389E-2</v>
      </c>
      <c r="L354" s="7">
        <f t="shared" si="100"/>
        <v>0.24249997541224722</v>
      </c>
      <c r="M354" s="7">
        <f t="shared" si="101"/>
        <v>0.3880000324456977</v>
      </c>
      <c r="N354" s="7">
        <f t="shared" si="102"/>
        <v>0.75919970960038696</v>
      </c>
      <c r="O354" s="7">
        <f t="shared" si="103"/>
        <v>0.8036000267855411</v>
      </c>
      <c r="P354" s="7">
        <f t="shared" si="106"/>
        <v>-7.9731609925470792E-9</v>
      </c>
      <c r="Q354" s="7">
        <f t="shared" si="107"/>
        <v>-7.9998587152605438E-3</v>
      </c>
      <c r="R354" s="7">
        <f t="shared" si="108"/>
        <v>6.5699623093058546E-2</v>
      </c>
      <c r="S354" s="7">
        <f t="shared" si="109"/>
        <v>1.64003655086008E-2</v>
      </c>
      <c r="T354" s="7">
        <f t="shared" si="110"/>
        <v>4.9786697197998289E-3</v>
      </c>
      <c r="U354" s="7" t="str">
        <f t="shared" si="111"/>
        <v>Drop</v>
      </c>
      <c r="V354" s="7" t="str">
        <f t="shared" si="115"/>
        <v>Drop</v>
      </c>
      <c r="W354" s="7" t="str">
        <f t="shared" si="116"/>
        <v>Raise</v>
      </c>
      <c r="X354" s="7" t="str">
        <f t="shared" si="117"/>
        <v>Drop</v>
      </c>
      <c r="Y354" s="10">
        <f>L347/L354-1</f>
        <v>5.6661207725738905E-8</v>
      </c>
      <c r="Z354" s="10">
        <f>M347/M354-1</f>
        <v>4.1236719524567755E-2</v>
      </c>
      <c r="AA354" s="10">
        <f>N347/N354-1</f>
        <v>-6.7307573235539375E-2</v>
      </c>
      <c r="AB354" s="10">
        <f>O347/O354-1</f>
        <v>-1.020370957989547E-2</v>
      </c>
      <c r="AC354" s="14" t="str">
        <f t="shared" si="104"/>
        <v>Wednesday</v>
      </c>
      <c r="AD354" s="14" t="str">
        <f t="shared" si="105"/>
        <v>December</v>
      </c>
      <c r="AE354" s="12" t="str">
        <f>IF(I354&gt;0.2,"High",IF(I354&lt;-0.2,"Low","Moderate"))</f>
        <v>Moderate</v>
      </c>
    </row>
    <row r="355" spans="2:31" x14ac:dyDescent="0.25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7">
        <f t="shared" si="99"/>
        <v>5.7495364528890876E-2</v>
      </c>
      <c r="I355" s="10">
        <f t="shared" si="112"/>
        <v>-0.12197005010014961</v>
      </c>
      <c r="J355" s="10">
        <f t="shared" si="114"/>
        <v>-3.9603933764109533E-2</v>
      </c>
      <c r="K355" s="10">
        <f t="shared" si="113"/>
        <v>-8.5762654837664987E-2</v>
      </c>
      <c r="L355" s="7">
        <f t="shared" si="100"/>
        <v>0.247499978638382</v>
      </c>
      <c r="M355" s="7">
        <f t="shared" si="101"/>
        <v>0.39600003068784895</v>
      </c>
      <c r="N355" s="7">
        <f t="shared" si="102"/>
        <v>0.7299997432992632</v>
      </c>
      <c r="O355" s="7">
        <f t="shared" si="103"/>
        <v>0.80359965021277835</v>
      </c>
      <c r="P355" s="7">
        <f t="shared" si="106"/>
        <v>5.0000032261347804E-3</v>
      </c>
      <c r="Q355" s="7">
        <f t="shared" si="107"/>
        <v>7.9999982421512517E-3</v>
      </c>
      <c r="R355" s="7">
        <f t="shared" si="108"/>
        <v>-2.9199966301123759E-2</v>
      </c>
      <c r="S355" s="7">
        <f t="shared" si="109"/>
        <v>-3.7657276275027129E-7</v>
      </c>
      <c r="T355" s="7">
        <f t="shared" si="110"/>
        <v>9.1723932096943184E-5</v>
      </c>
      <c r="U355" s="7" t="str">
        <f t="shared" si="111"/>
        <v>Drop</v>
      </c>
      <c r="V355" s="7" t="str">
        <f t="shared" si="115"/>
        <v>Drop</v>
      </c>
      <c r="W355" s="7" t="str">
        <f t="shared" si="116"/>
        <v>Drop</v>
      </c>
      <c r="X355" s="7" t="str">
        <f t="shared" si="117"/>
        <v>Drop</v>
      </c>
      <c r="Y355" s="10">
        <f>L348/L355-1</f>
        <v>4.0404112241072987E-2</v>
      </c>
      <c r="Z355" s="10">
        <f>M348/M355-1</f>
        <v>1.0100574147884567E-2</v>
      </c>
      <c r="AA355" s="10">
        <f>N348/N355-1</f>
        <v>2.0000644625187025E-2</v>
      </c>
      <c r="AB355" s="10">
        <f>O348/O355-1</f>
        <v>2.0408148792607772E-2</v>
      </c>
      <c r="AC355" s="14" t="str">
        <f t="shared" si="104"/>
        <v>Thursday</v>
      </c>
      <c r="AD355" s="14" t="str">
        <f t="shared" si="105"/>
        <v>December</v>
      </c>
      <c r="AE355" s="12" t="str">
        <f>IF(I355&gt;0.2,"High",IF(I355&lt;-0.2,"Low","Moderate"))</f>
        <v>Moderate</v>
      </c>
    </row>
    <row r="356" spans="2:31" x14ac:dyDescent="0.25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7">
        <f t="shared" si="99"/>
        <v>5.5590303348002343E-2</v>
      </c>
      <c r="I356" s="10">
        <f t="shared" si="112"/>
        <v>-5.8766203241909509E-2</v>
      </c>
      <c r="J356" s="10">
        <f t="shared" si="114"/>
        <v>-2.8571419800732412E-2</v>
      </c>
      <c r="K356" s="10">
        <f t="shared" si="113"/>
        <v>-3.1082865026457518E-2</v>
      </c>
      <c r="L356" s="7">
        <f t="shared" si="100"/>
        <v>0.23749997009257129</v>
      </c>
      <c r="M356" s="7">
        <f t="shared" si="101"/>
        <v>0.39200003801540573</v>
      </c>
      <c r="N356" s="7">
        <f t="shared" si="102"/>
        <v>0.69349985113866797</v>
      </c>
      <c r="O356" s="7">
        <f t="shared" si="103"/>
        <v>0.8609997063388849</v>
      </c>
      <c r="P356" s="7">
        <f t="shared" si="106"/>
        <v>-1.0000008545810707E-2</v>
      </c>
      <c r="Q356" s="7">
        <f t="shared" si="107"/>
        <v>-3.99999267244322E-3</v>
      </c>
      <c r="R356" s="7">
        <f t="shared" si="108"/>
        <v>-3.6499892160595238E-2</v>
      </c>
      <c r="S356" s="7">
        <f t="shared" si="109"/>
        <v>5.7400056126106547E-2</v>
      </c>
      <c r="T356" s="7">
        <f t="shared" si="110"/>
        <v>-1.9050611808885329E-3</v>
      </c>
      <c r="U356" s="7" t="str">
        <f t="shared" si="111"/>
        <v>Drop</v>
      </c>
      <c r="V356" s="7" t="str">
        <f t="shared" si="115"/>
        <v>Drop</v>
      </c>
      <c r="W356" s="7" t="str">
        <f t="shared" si="116"/>
        <v>Drop</v>
      </c>
      <c r="X356" s="7" t="str">
        <f t="shared" si="117"/>
        <v>Raise</v>
      </c>
      <c r="Y356" s="10">
        <f>L349/L356-1</f>
        <v>9.4736828551197583E-2</v>
      </c>
      <c r="Z356" s="10">
        <f>M349/M356-1</f>
        <v>-2.0408203189210883E-2</v>
      </c>
      <c r="AA356" s="10">
        <f>N349/N356-1</f>
        <v>5.2631450213482811E-2</v>
      </c>
      <c r="AB356" s="10">
        <f>O349/O356-1</f>
        <v>-8.5713822930844175E-2</v>
      </c>
      <c r="AC356" s="14" t="str">
        <f t="shared" si="104"/>
        <v>Friday</v>
      </c>
      <c r="AD356" s="14" t="str">
        <f t="shared" si="105"/>
        <v>December</v>
      </c>
      <c r="AE356" s="12" t="str">
        <f>IF(I356&gt;0.2,"High",IF(I356&lt;-0.2,"Low","Moderate"))</f>
        <v>Moderate</v>
      </c>
    </row>
    <row r="357" spans="2:31" x14ac:dyDescent="0.25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7">
        <f t="shared" si="99"/>
        <v>3.2493286734881402E-2</v>
      </c>
      <c r="I357" s="10">
        <f t="shared" si="112"/>
        <v>-0.15770913551564303</v>
      </c>
      <c r="J357" s="10">
        <f t="shared" si="114"/>
        <v>9.8039324886276535E-3</v>
      </c>
      <c r="K357" s="10">
        <f t="shared" si="113"/>
        <v>-0.16588672574431385</v>
      </c>
      <c r="L357" s="7">
        <f t="shared" si="100"/>
        <v>0.20159998034450877</v>
      </c>
      <c r="M357" s="7">
        <f t="shared" si="101"/>
        <v>0.32639997614058003</v>
      </c>
      <c r="N357" s="7">
        <f t="shared" si="102"/>
        <v>0.64600006376416985</v>
      </c>
      <c r="O357" s="7">
        <f t="shared" si="103"/>
        <v>0.7643996479141969</v>
      </c>
      <c r="P357" s="7">
        <f t="shared" si="106"/>
        <v>-3.5899989748062522E-2</v>
      </c>
      <c r="Q357" s="7">
        <f t="shared" si="107"/>
        <v>-6.5600061874825699E-2</v>
      </c>
      <c r="R357" s="7">
        <f t="shared" si="108"/>
        <v>-4.7499787374498115E-2</v>
      </c>
      <c r="S357" s="7">
        <f t="shared" si="109"/>
        <v>-9.6600058424687996E-2</v>
      </c>
      <c r="T357" s="7">
        <f t="shared" si="110"/>
        <v>-2.3097016613120941E-2</v>
      </c>
      <c r="U357" s="7" t="str">
        <f t="shared" si="111"/>
        <v>Raise</v>
      </c>
      <c r="V357" s="7" t="str">
        <f t="shared" si="115"/>
        <v>Drop</v>
      </c>
      <c r="W357" s="7" t="str">
        <f t="shared" si="116"/>
        <v>Drop</v>
      </c>
      <c r="X357" s="7" t="str">
        <f t="shared" si="117"/>
        <v>Drop</v>
      </c>
      <c r="Y357" s="10">
        <f>L350/L357-1</f>
        <v>8.969748499509933E-8</v>
      </c>
      <c r="Z357" s="10">
        <f>M350/M357-1</f>
        <v>7.2916644263178121E-2</v>
      </c>
      <c r="AA357" s="10">
        <f>N350/N357-1</f>
        <v>6.3157798416211941E-2</v>
      </c>
      <c r="AB357" s="10">
        <f>O350/O357-1</f>
        <v>5.1020571719043284E-2</v>
      </c>
      <c r="AC357" s="14" t="str">
        <f t="shared" si="104"/>
        <v>Saturday</v>
      </c>
      <c r="AD357" s="14" t="str">
        <f t="shared" si="105"/>
        <v>December</v>
      </c>
      <c r="AE357" s="12" t="str">
        <f>IF(I357&gt;0.2,"High",IF(I357&lt;-0.2,"Low","Moderate"))</f>
        <v>Moderate</v>
      </c>
    </row>
    <row r="358" spans="2:31" x14ac:dyDescent="0.25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7">
        <f t="shared" si="99"/>
        <v>3.8916711684367444E-2</v>
      </c>
      <c r="I358" s="10">
        <f t="shared" si="112"/>
        <v>0.21029166080314066</v>
      </c>
      <c r="J358" s="10">
        <f t="shared" si="114"/>
        <v>0</v>
      </c>
      <c r="K358" s="10">
        <f t="shared" si="113"/>
        <v>0.21029166080314066</v>
      </c>
      <c r="L358" s="7">
        <f t="shared" si="100"/>
        <v>0.21209999220311987</v>
      </c>
      <c r="M358" s="7">
        <f t="shared" si="101"/>
        <v>0.35699991827375799</v>
      </c>
      <c r="N358" s="7">
        <f t="shared" si="102"/>
        <v>0.64599997057990677</v>
      </c>
      <c r="O358" s="7">
        <f t="shared" si="103"/>
        <v>0.79560017400817007</v>
      </c>
      <c r="P358" s="7">
        <f t="shared" si="106"/>
        <v>1.0500011858611102E-2</v>
      </c>
      <c r="Q358" s="7">
        <f t="shared" si="107"/>
        <v>3.059994213317796E-2</v>
      </c>
      <c r="R358" s="7">
        <f t="shared" si="108"/>
        <v>-9.3184263083578855E-8</v>
      </c>
      <c r="S358" s="7">
        <f t="shared" si="109"/>
        <v>3.1200526093973169E-2</v>
      </c>
      <c r="T358" s="7">
        <f t="shared" si="110"/>
        <v>6.4234249494860424E-3</v>
      </c>
      <c r="U358" s="7" t="str">
        <f t="shared" si="111"/>
        <v>Drop</v>
      </c>
      <c r="V358" s="7" t="str">
        <f t="shared" si="115"/>
        <v>Drop</v>
      </c>
      <c r="W358" s="7" t="str">
        <f t="shared" si="116"/>
        <v>Drop</v>
      </c>
      <c r="X358" s="7" t="str">
        <f t="shared" si="117"/>
        <v>Drop</v>
      </c>
      <c r="Y358" s="10">
        <f>L351/L358-1</f>
        <v>-4.9504987324774152E-2</v>
      </c>
      <c r="Z358" s="10">
        <f>M351/M358-1</f>
        <v>-9.5238077053938497E-2</v>
      </c>
      <c r="AA358" s="10">
        <f>N351/N358-1</f>
        <v>1.3490770545132591E-7</v>
      </c>
      <c r="AB358" s="10">
        <f>O351/O358-1</f>
        <v>-3.9216042017032327E-2</v>
      </c>
      <c r="AC358" s="14" t="str">
        <f t="shared" si="104"/>
        <v>Sunday</v>
      </c>
      <c r="AD358" s="14" t="str">
        <f t="shared" si="105"/>
        <v>December</v>
      </c>
      <c r="AE358" s="12" t="str">
        <f>IF(I358&gt;0.2,"High",IF(I358&lt;-0.2,"Low","Moderate"))</f>
        <v>High</v>
      </c>
    </row>
    <row r="359" spans="2:31" x14ac:dyDescent="0.25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7">
        <f t="shared" si="99"/>
        <v>5.5655149097213988E-2</v>
      </c>
      <c r="I359" s="10">
        <f t="shared" si="112"/>
        <v>-9.6867855803172809E-2</v>
      </c>
      <c r="J359" s="10">
        <f t="shared" si="114"/>
        <v>1.0204109920066262E-2</v>
      </c>
      <c r="K359" s="10">
        <f t="shared" si="113"/>
        <v>-0.10599042774802347</v>
      </c>
      <c r="L359" s="7">
        <f t="shared" si="100"/>
        <v>0.23749996918628585</v>
      </c>
      <c r="M359" s="7">
        <f t="shared" si="101"/>
        <v>0.38000003525064874</v>
      </c>
      <c r="N359" s="7">
        <f t="shared" si="102"/>
        <v>0.73729971809790817</v>
      </c>
      <c r="O359" s="7">
        <f t="shared" si="103"/>
        <v>0.83640012330068381</v>
      </c>
      <c r="P359" s="7">
        <f t="shared" si="106"/>
        <v>2.5399976983165984E-2</v>
      </c>
      <c r="Q359" s="7">
        <f t="shared" si="107"/>
        <v>2.300011697689075E-2</v>
      </c>
      <c r="R359" s="7">
        <f t="shared" si="108"/>
        <v>9.1299747518001406E-2</v>
      </c>
      <c r="S359" s="7">
        <f t="shared" si="109"/>
        <v>4.0799949292513737E-2</v>
      </c>
      <c r="T359" s="7">
        <f t="shared" si="110"/>
        <v>1.6738437412846544E-2</v>
      </c>
      <c r="U359" s="7" t="str">
        <f t="shared" si="111"/>
        <v>Raise</v>
      </c>
      <c r="V359" s="7" t="str">
        <f t="shared" si="115"/>
        <v>Drop</v>
      </c>
      <c r="W359" s="7" t="str">
        <f t="shared" si="116"/>
        <v>Raise</v>
      </c>
      <c r="X359" s="7" t="str">
        <f t="shared" si="117"/>
        <v>Raise</v>
      </c>
      <c r="Y359" s="10">
        <f>L352/L359-1</f>
        <v>7.3684307293636619E-2</v>
      </c>
      <c r="Z359" s="10">
        <f>M352/M359-1</f>
        <v>7.36838665414421E-2</v>
      </c>
      <c r="AA359" s="10">
        <f>N352/N359-1</f>
        <v>-2.9702809282998954E-2</v>
      </c>
      <c r="AB359" s="10">
        <f>O352/O359-1</f>
        <v>5.5760877026855837E-8</v>
      </c>
      <c r="AC359" s="14" t="str">
        <f t="shared" si="104"/>
        <v>Monday</v>
      </c>
      <c r="AD359" s="14" t="str">
        <f t="shared" si="105"/>
        <v>December</v>
      </c>
      <c r="AE359" s="12" t="str">
        <f>IF(I359&gt;0.2,"High",IF(I359&lt;-0.2,"Low","Moderate"))</f>
        <v>Moderate</v>
      </c>
    </row>
    <row r="360" spans="2:31" x14ac:dyDescent="0.25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7">
        <f t="shared" si="99"/>
        <v>6.1655519973154153E-2</v>
      </c>
      <c r="I360" s="10">
        <f t="shared" si="112"/>
        <v>0.18819603848330502</v>
      </c>
      <c r="J360" s="10">
        <f t="shared" si="114"/>
        <v>1.0309259264533743E-2</v>
      </c>
      <c r="K360" s="10">
        <f t="shared" si="113"/>
        <v>0.17607161132846216</v>
      </c>
      <c r="L360" s="7">
        <f t="shared" si="100"/>
        <v>0.24999998825353181</v>
      </c>
      <c r="M360" s="7">
        <f t="shared" si="101"/>
        <v>0.39599996090775208</v>
      </c>
      <c r="N360" s="7">
        <f t="shared" si="102"/>
        <v>0.74459994608488977</v>
      </c>
      <c r="O360" s="7">
        <f t="shared" si="103"/>
        <v>0.83639963184021249</v>
      </c>
      <c r="P360" s="7">
        <f t="shared" si="106"/>
        <v>1.250001906724596E-2</v>
      </c>
      <c r="Q360" s="7">
        <f t="shared" si="107"/>
        <v>1.5999925657103342E-2</v>
      </c>
      <c r="R360" s="7">
        <f t="shared" si="108"/>
        <v>7.3002279869816E-3</v>
      </c>
      <c r="S360" s="7">
        <f t="shared" si="109"/>
        <v>-4.9146047131909398E-7</v>
      </c>
      <c r="T360" s="7">
        <f t="shared" si="110"/>
        <v>6.0003708759401655E-3</v>
      </c>
      <c r="U360" s="7" t="str">
        <f t="shared" si="111"/>
        <v>Drop</v>
      </c>
      <c r="V360" s="7" t="str">
        <f t="shared" si="115"/>
        <v>Drop</v>
      </c>
      <c r="W360" s="7" t="str">
        <f t="shared" si="116"/>
        <v>Drop</v>
      </c>
      <c r="X360" s="7" t="str">
        <f t="shared" si="117"/>
        <v>Drop</v>
      </c>
      <c r="Y360" s="10">
        <f>L353/L360-1</f>
        <v>-3.0000020882071543E-2</v>
      </c>
      <c r="Z360" s="10">
        <f>M353/M360-1</f>
        <v>-1.7612828462354457E-7</v>
      </c>
      <c r="AA360" s="10">
        <f>N353/N360-1</f>
        <v>-6.8627267361815791E-2</v>
      </c>
      <c r="AB360" s="10">
        <f>O353/O360-1</f>
        <v>-5.8823520109668626E-2</v>
      </c>
      <c r="AC360" s="14" t="str">
        <f t="shared" si="104"/>
        <v>Tuesday</v>
      </c>
      <c r="AD360" s="14" t="str">
        <f t="shared" si="105"/>
        <v>December</v>
      </c>
      <c r="AE360" s="12" t="str">
        <f>IF(I360&gt;0.2,"High",IF(I360&lt;-0.2,"Low","Moderate"))</f>
        <v>Moderate</v>
      </c>
    </row>
    <row r="361" spans="2:31" x14ac:dyDescent="0.25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7">
        <f t="shared" si="99"/>
        <v>6.1002236728322792E-2</v>
      </c>
      <c r="I361" s="10">
        <f t="shared" si="112"/>
        <v>-1.9849632492091485E-2</v>
      </c>
      <c r="J361" s="10">
        <f t="shared" si="114"/>
        <v>-7.7669894666066996E-2</v>
      </c>
      <c r="K361" s="10">
        <f t="shared" si="113"/>
        <v>6.2689336322857558E-2</v>
      </c>
      <c r="L361" s="7">
        <f t="shared" si="100"/>
        <v>0.25499997019117343</v>
      </c>
      <c r="M361" s="7">
        <f t="shared" si="101"/>
        <v>0.41199994297689141</v>
      </c>
      <c r="N361" s="7">
        <f t="shared" si="102"/>
        <v>0.73000015685970565</v>
      </c>
      <c r="O361" s="7">
        <f t="shared" si="103"/>
        <v>0.79539987840531479</v>
      </c>
      <c r="P361" s="7">
        <f t="shared" si="106"/>
        <v>4.9999819376416177E-3</v>
      </c>
      <c r="Q361" s="7">
        <f t="shared" si="107"/>
        <v>1.5999982069139329E-2</v>
      </c>
      <c r="R361" s="7">
        <f t="shared" si="108"/>
        <v>-1.4599789225184123E-2</v>
      </c>
      <c r="S361" s="7">
        <f t="shared" si="109"/>
        <v>-4.0999753434897701E-2</v>
      </c>
      <c r="T361" s="7">
        <f t="shared" si="110"/>
        <v>-6.5328324483136108E-4</v>
      </c>
      <c r="U361" s="7" t="str">
        <f t="shared" si="111"/>
        <v>Drop</v>
      </c>
      <c r="V361" s="7" t="str">
        <f t="shared" si="115"/>
        <v>Drop</v>
      </c>
      <c r="W361" s="7" t="str">
        <f t="shared" si="116"/>
        <v>Drop</v>
      </c>
      <c r="X361" s="7" t="str">
        <f t="shared" si="117"/>
        <v>Drop</v>
      </c>
      <c r="Y361" s="10">
        <f>L354/L361-1</f>
        <v>-4.9019593098599046E-2</v>
      </c>
      <c r="Z361" s="10">
        <f>M354/M361-1</f>
        <v>-5.825221808960257E-2</v>
      </c>
      <c r="AA361" s="10">
        <f>N354/N361-1</f>
        <v>3.9999378721082834E-2</v>
      </c>
      <c r="AB361" s="10">
        <f>O354/O361-1</f>
        <v>1.030946647448161E-2</v>
      </c>
      <c r="AC361" s="14" t="str">
        <f t="shared" si="104"/>
        <v>Wednesday</v>
      </c>
      <c r="AD361" s="14" t="str">
        <f t="shared" si="105"/>
        <v>December</v>
      </c>
      <c r="AE361" s="12" t="str">
        <f>IF(I361&gt;0.2,"High",IF(I361&lt;-0.2,"Low","Moderate"))</f>
        <v>Moderate</v>
      </c>
    </row>
    <row r="362" spans="2:31" x14ac:dyDescent="0.25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7">
        <f t="shared" si="99"/>
        <v>6.2770506012828076E-2</v>
      </c>
      <c r="I362" s="10">
        <f t="shared" si="112"/>
        <v>6.9238688988570773E-2</v>
      </c>
      <c r="J362" s="10">
        <f t="shared" si="114"/>
        <v>-2.0618565999329763E-2</v>
      </c>
      <c r="K362" s="10">
        <f t="shared" si="113"/>
        <v>9.1748987542926042E-2</v>
      </c>
      <c r="L362" s="7">
        <f t="shared" si="100"/>
        <v>0.25250000327170047</v>
      </c>
      <c r="M362" s="7">
        <f t="shared" si="101"/>
        <v>0.41199996851873144</v>
      </c>
      <c r="N362" s="7">
        <f t="shared" si="102"/>
        <v>0.76649961887758045</v>
      </c>
      <c r="O362" s="7">
        <f t="shared" si="103"/>
        <v>0.78720005446371477</v>
      </c>
      <c r="P362" s="7">
        <f t="shared" si="106"/>
        <v>-2.4999669194729623E-3</v>
      </c>
      <c r="Q362" s="7">
        <f t="shared" si="107"/>
        <v>2.5541840031895191E-8</v>
      </c>
      <c r="R362" s="7">
        <f t="shared" si="108"/>
        <v>3.6499462017874795E-2</v>
      </c>
      <c r="S362" s="7">
        <f t="shared" si="109"/>
        <v>-8.1998239416000152E-3</v>
      </c>
      <c r="T362" s="7">
        <f t="shared" si="110"/>
        <v>1.7682692845052833E-3</v>
      </c>
      <c r="U362" s="7" t="str">
        <f t="shared" si="111"/>
        <v>Drop</v>
      </c>
      <c r="V362" s="7" t="str">
        <f t="shared" si="115"/>
        <v>Drop</v>
      </c>
      <c r="W362" s="7" t="str">
        <f t="shared" si="116"/>
        <v>Drop</v>
      </c>
      <c r="X362" s="7" t="str">
        <f t="shared" si="117"/>
        <v>Drop</v>
      </c>
      <c r="Y362" s="10">
        <f>L355/L362-1</f>
        <v>-1.980207749913665E-2</v>
      </c>
      <c r="Z362" s="10">
        <f>M355/M362-1</f>
        <v>-3.8834803527794559E-2</v>
      </c>
      <c r="AA362" s="10">
        <f>N355/N362-1</f>
        <v>-4.7618908971886587E-2</v>
      </c>
      <c r="AB362" s="10">
        <f>O355/O362-1</f>
        <v>2.0832818361827821E-2</v>
      </c>
      <c r="AC362" s="14" t="str">
        <f t="shared" si="104"/>
        <v>Thursday</v>
      </c>
      <c r="AD362" s="14" t="str">
        <f t="shared" si="105"/>
        <v>December</v>
      </c>
      <c r="AE362" s="12" t="str">
        <f>IF(I362&gt;0.2,"High",IF(I362&lt;-0.2,"Low","Moderate"))</f>
        <v>Moderate</v>
      </c>
    </row>
    <row r="363" spans="2:31" x14ac:dyDescent="0.25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7">
        <f t="shared" si="99"/>
        <v>5.8538432445819771E-2</v>
      </c>
      <c r="I363" s="10">
        <f t="shared" si="112"/>
        <v>6.335698896963593E-2</v>
      </c>
      <c r="J363" s="10">
        <f t="shared" si="114"/>
        <v>9.80390342279569E-3</v>
      </c>
      <c r="K363" s="10">
        <f t="shared" si="113"/>
        <v>5.3033153630440921E-2</v>
      </c>
      <c r="L363" s="7">
        <f t="shared" si="100"/>
        <v>0.25249999329424921</v>
      </c>
      <c r="M363" s="7">
        <f t="shared" si="101"/>
        <v>0.41600000141639626</v>
      </c>
      <c r="N363" s="7">
        <f t="shared" si="102"/>
        <v>0.69350002659998933</v>
      </c>
      <c r="O363" s="7">
        <f t="shared" si="103"/>
        <v>0.80359995458632127</v>
      </c>
      <c r="P363" s="7">
        <f t="shared" si="106"/>
        <v>-9.9774512540840021E-9</v>
      </c>
      <c r="Q363" s="7">
        <f t="shared" si="107"/>
        <v>4.0000328976648181E-3</v>
      </c>
      <c r="R363" s="7">
        <f t="shared" si="108"/>
        <v>-7.2999592277591119E-2</v>
      </c>
      <c r="S363" s="7">
        <f t="shared" si="109"/>
        <v>1.6399900122606503E-2</v>
      </c>
      <c r="T363" s="7">
        <f t="shared" si="110"/>
        <v>-4.2320735670083043E-3</v>
      </c>
      <c r="U363" s="7" t="str">
        <f t="shared" si="111"/>
        <v>Drop</v>
      </c>
      <c r="V363" s="7" t="str">
        <f t="shared" si="115"/>
        <v>Drop</v>
      </c>
      <c r="W363" s="7" t="str">
        <f t="shared" si="116"/>
        <v>Drop</v>
      </c>
      <c r="X363" s="7" t="str">
        <f t="shared" si="117"/>
        <v>Drop</v>
      </c>
      <c r="Y363" s="10">
        <f>L356/L363-1</f>
        <v>-5.940603405956435E-2</v>
      </c>
      <c r="Z363" s="10">
        <f>M356/M363-1</f>
        <v>-5.7692219517489152E-2</v>
      </c>
      <c r="AA363" s="10">
        <f>N356/N363-1</f>
        <v>-2.5300838446540297E-7</v>
      </c>
      <c r="AB363" s="10">
        <f>O356/O363-1</f>
        <v>7.1428266546022856E-2</v>
      </c>
      <c r="AC363" s="14" t="str">
        <f t="shared" si="104"/>
        <v>Friday</v>
      </c>
      <c r="AD363" s="14" t="str">
        <f t="shared" si="105"/>
        <v>December</v>
      </c>
      <c r="AE363" s="12" t="str">
        <f>IF(I363&gt;0.2,"High",IF(I363&lt;-0.2,"Low","Moderate"))</f>
        <v>Moderate</v>
      </c>
    </row>
    <row r="364" spans="2:31" x14ac:dyDescent="0.25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7">
        <f t="shared" si="99"/>
        <v>3.9002773086661079E-2</v>
      </c>
      <c r="I364" s="10">
        <f t="shared" si="112"/>
        <v>0.17702582712427128</v>
      </c>
      <c r="J364" s="10">
        <f t="shared" si="114"/>
        <v>-1.9417475518175187E-2</v>
      </c>
      <c r="K364" s="10">
        <f t="shared" si="113"/>
        <v>0.2003332689885069</v>
      </c>
      <c r="L364" s="7">
        <f t="shared" si="100"/>
        <v>0.20999999823550097</v>
      </c>
      <c r="M364" s="7">
        <f t="shared" si="101"/>
        <v>0.34339997538103728</v>
      </c>
      <c r="N364" s="7">
        <f t="shared" si="102"/>
        <v>0.6731997757490249</v>
      </c>
      <c r="O364" s="7">
        <f t="shared" si="103"/>
        <v>0.80340026923379226</v>
      </c>
      <c r="P364" s="7">
        <f t="shared" si="106"/>
        <v>-4.2499995058748241E-2</v>
      </c>
      <c r="Q364" s="7">
        <f t="shared" si="107"/>
        <v>-7.2600026035358978E-2</v>
      </c>
      <c r="R364" s="7">
        <f t="shared" si="108"/>
        <v>-2.030025085096443E-2</v>
      </c>
      <c r="S364" s="7">
        <f t="shared" si="109"/>
        <v>-1.9968535252901098E-4</v>
      </c>
      <c r="T364" s="7">
        <f t="shared" si="110"/>
        <v>-1.9535659359158693E-2</v>
      </c>
      <c r="U364" s="7" t="str">
        <f t="shared" si="111"/>
        <v>Raise</v>
      </c>
      <c r="V364" s="7" t="str">
        <f t="shared" si="115"/>
        <v>Drop</v>
      </c>
      <c r="W364" s="7" t="str">
        <f t="shared" si="116"/>
        <v>Drop</v>
      </c>
      <c r="X364" s="7" t="str">
        <f t="shared" si="117"/>
        <v>Drop</v>
      </c>
      <c r="Y364" s="10">
        <f>L357/L364-1</f>
        <v>-4.0000085531296747E-2</v>
      </c>
      <c r="Z364" s="10">
        <f>M357/M364-1</f>
        <v>-4.9504951832317512E-2</v>
      </c>
      <c r="AA364" s="10">
        <f>N357/N364-1</f>
        <v>-4.0403626032988083E-2</v>
      </c>
      <c r="AB364" s="10">
        <f>O357/O364-1</f>
        <v>-4.8544446414973796E-2</v>
      </c>
      <c r="AC364" s="14" t="str">
        <f t="shared" si="104"/>
        <v>Saturday</v>
      </c>
      <c r="AD364" s="14" t="str">
        <f t="shared" si="105"/>
        <v>December</v>
      </c>
      <c r="AE364" s="12" t="str">
        <f>IF(I364&gt;0.2,"High",IF(I364&lt;-0.2,"Low","Moderate"))</f>
        <v>Moderate</v>
      </c>
    </row>
    <row r="365" spans="2:31" x14ac:dyDescent="0.25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7">
        <f t="shared" si="99"/>
        <v>3.6658013316382146E-2</v>
      </c>
      <c r="I365" s="10">
        <f t="shared" si="112"/>
        <v>-4.8227189709752039E-2</v>
      </c>
      <c r="J365" s="10">
        <f t="shared" si="114"/>
        <v>1.0416678269166812E-2</v>
      </c>
      <c r="K365" s="10">
        <f t="shared" si="113"/>
        <v>-5.8039291353914724E-2</v>
      </c>
      <c r="L365" s="7">
        <f t="shared" si="100"/>
        <v>0.2015999886824669</v>
      </c>
      <c r="M365" s="7">
        <f t="shared" si="101"/>
        <v>0.35700000455670133</v>
      </c>
      <c r="N365" s="7">
        <f t="shared" si="102"/>
        <v>0.67319995941089639</v>
      </c>
      <c r="O365" s="7">
        <f t="shared" si="103"/>
        <v>0.75659961937806475</v>
      </c>
      <c r="P365" s="7">
        <f t="shared" si="106"/>
        <v>-8.4000095530340768E-3</v>
      </c>
      <c r="Q365" s="7">
        <f t="shared" si="107"/>
        <v>1.3600029175664052E-2</v>
      </c>
      <c r="R365" s="7">
        <f t="shared" si="108"/>
        <v>1.8366187148899371E-7</v>
      </c>
      <c r="S365" s="7">
        <f t="shared" si="109"/>
        <v>-4.6800649855727516E-2</v>
      </c>
      <c r="T365" s="7">
        <f t="shared" si="110"/>
        <v>-2.3447597702789327E-3</v>
      </c>
      <c r="U365" s="7" t="str">
        <f t="shared" si="111"/>
        <v>Drop</v>
      </c>
      <c r="V365" s="7" t="str">
        <f t="shared" si="115"/>
        <v>Drop</v>
      </c>
      <c r="W365" s="7" t="str">
        <f t="shared" si="116"/>
        <v>Drop</v>
      </c>
      <c r="X365" s="7" t="str">
        <f t="shared" si="117"/>
        <v>Drop</v>
      </c>
      <c r="Y365" s="10">
        <f>L358/L365-1</f>
        <v>5.2083353720774106E-2</v>
      </c>
      <c r="Z365" s="10">
        <f>M358/M365-1</f>
        <v>-2.4168891388232083E-7</v>
      </c>
      <c r="AA365" s="10">
        <f>N358/N365-1</f>
        <v>-4.0404026249187153E-2</v>
      </c>
      <c r="AB365" s="10">
        <f>O358/O365-1</f>
        <v>5.1547150740261172E-2</v>
      </c>
      <c r="AC365" s="14" t="str">
        <f t="shared" si="104"/>
        <v>Sunday</v>
      </c>
      <c r="AD365" s="14" t="str">
        <f t="shared" si="105"/>
        <v>December</v>
      </c>
      <c r="AE365" s="12" t="str">
        <f>IF(I365&gt;0.2,"High",IF(I365&lt;-0.2,"Low","Moderate"))</f>
        <v>Moderate</v>
      </c>
    </row>
    <row r="366" spans="2:31" x14ac:dyDescent="0.25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7">
        <f t="shared" si="99"/>
        <v>5.2932672802753128E-2</v>
      </c>
      <c r="I366" s="10">
        <f t="shared" si="112"/>
        <v>-2.0096189604669967E-2</v>
      </c>
      <c r="J366" s="10">
        <f t="shared" si="114"/>
        <v>3.0303020437004058E-2</v>
      </c>
      <c r="K366" s="10">
        <f t="shared" si="113"/>
        <v>-4.8916880802986507E-2</v>
      </c>
      <c r="L366" s="7">
        <f t="shared" si="100"/>
        <v>0.23999996027390599</v>
      </c>
      <c r="M366" s="7">
        <f t="shared" si="101"/>
        <v>0.38399997441879885</v>
      </c>
      <c r="N366" s="7">
        <f t="shared" si="102"/>
        <v>0.69349972740618537</v>
      </c>
      <c r="O366" s="7">
        <f t="shared" si="103"/>
        <v>0.82819988147867707</v>
      </c>
      <c r="P366" s="7">
        <f t="shared" si="106"/>
        <v>3.8399971591439097E-2</v>
      </c>
      <c r="Q366" s="7">
        <f t="shared" si="107"/>
        <v>2.6999969862097517E-2</v>
      </c>
      <c r="R366" s="7">
        <f t="shared" si="108"/>
        <v>2.0299767995288986E-2</v>
      </c>
      <c r="S366" s="7">
        <f t="shared" si="109"/>
        <v>7.1600262100612322E-2</v>
      </c>
      <c r="T366" s="7">
        <f t="shared" si="110"/>
        <v>1.6274659486370982E-2</v>
      </c>
      <c r="U366" s="7" t="str">
        <f t="shared" si="111"/>
        <v>Raise</v>
      </c>
      <c r="V366" s="7" t="str">
        <f t="shared" si="115"/>
        <v>Drop</v>
      </c>
      <c r="W366" s="7" t="str">
        <f t="shared" si="116"/>
        <v>Drop</v>
      </c>
      <c r="X366" s="7" t="str">
        <f t="shared" si="117"/>
        <v>Raise</v>
      </c>
      <c r="Y366" s="10">
        <f>L359/L366-1</f>
        <v>-1.041663125596759E-2</v>
      </c>
      <c r="Z366" s="10">
        <f>M359/M366-1</f>
        <v>-1.0416508944314895E-2</v>
      </c>
      <c r="AA366" s="10">
        <f>N359/N366-1</f>
        <v>6.3157906140125952E-2</v>
      </c>
      <c r="AB366" s="10">
        <f>O359/O366-1</f>
        <v>9.9012835009899547E-3</v>
      </c>
      <c r="AC366" s="14" t="str">
        <f t="shared" si="104"/>
        <v>Monday</v>
      </c>
      <c r="AD366" s="14" t="str">
        <f t="shared" si="105"/>
        <v>December</v>
      </c>
      <c r="AE366" s="12" t="str">
        <f>IF(I366&gt;0.2,"High",IF(I366&lt;-0.2,"Low","Moderate"))</f>
        <v>Moderate</v>
      </c>
    </row>
    <row r="367" spans="2:31" x14ac:dyDescent="0.25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7">
        <f t="shared" si="99"/>
        <v>5.854700307228157E-2</v>
      </c>
      <c r="I367" s="10">
        <f t="shared" si="112"/>
        <v>-2.1348651972925126E-2</v>
      </c>
      <c r="J367" s="10">
        <f t="shared" si="114"/>
        <v>3.061223578845329E-2</v>
      </c>
      <c r="K367" s="10">
        <f t="shared" si="113"/>
        <v>-5.0417495501231424E-2</v>
      </c>
      <c r="L367" s="7">
        <f t="shared" si="100"/>
        <v>0.24249998164992312</v>
      </c>
      <c r="M367" s="7">
        <f t="shared" si="101"/>
        <v>0.39599997668786879</v>
      </c>
      <c r="N367" s="7">
        <f t="shared" si="102"/>
        <v>0.70809985515372176</v>
      </c>
      <c r="O367" s="7">
        <f t="shared" si="103"/>
        <v>0.86100028092128778</v>
      </c>
      <c r="P367" s="7">
        <f t="shared" si="106"/>
        <v>2.5000213760171253E-3</v>
      </c>
      <c r="Q367" s="7">
        <f t="shared" si="107"/>
        <v>1.2000002269069943E-2</v>
      </c>
      <c r="R367" s="7">
        <f t="shared" si="108"/>
        <v>1.4600127747536384E-2</v>
      </c>
      <c r="S367" s="7">
        <f t="shared" si="109"/>
        <v>3.2800399442610706E-2</v>
      </c>
      <c r="T367" s="7">
        <f t="shared" si="110"/>
        <v>5.6143302695284419E-3</v>
      </c>
      <c r="U367" s="7" t="str">
        <f t="shared" si="111"/>
        <v>Drop</v>
      </c>
      <c r="V367" s="7" t="str">
        <f t="shared" si="115"/>
        <v>Drop</v>
      </c>
      <c r="W367" s="7" t="str">
        <f t="shared" si="116"/>
        <v>Drop</v>
      </c>
      <c r="X367" s="7" t="str">
        <f t="shared" si="117"/>
        <v>Drop</v>
      </c>
      <c r="Y367" s="10">
        <f>L360/L367-1</f>
        <v>3.0927864623246926E-2</v>
      </c>
      <c r="Z367" s="10">
        <f>M360/M367-1</f>
        <v>-3.9848781940854394E-8</v>
      </c>
      <c r="AA367" s="10">
        <f>N360/N367-1</f>
        <v>5.1546530712457406E-2</v>
      </c>
      <c r="AB367" s="10">
        <f>O360/O367-1</f>
        <v>-2.8572173117936805E-2</v>
      </c>
      <c r="AC367" s="14" t="str">
        <f t="shared" si="104"/>
        <v>Tuesday</v>
      </c>
      <c r="AD367" s="14" t="str">
        <f t="shared" si="105"/>
        <v>December</v>
      </c>
      <c r="AE367" s="12" t="str">
        <f>IF(I367&gt;0.2,"High",IF(I367&lt;-0.2,"Low","Moderate"))</f>
        <v>Moderate</v>
      </c>
    </row>
    <row r="368" spans="2:31" x14ac:dyDescent="0.25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7">
        <f t="shared" si="99"/>
        <v>5.914702260958294E-2</v>
      </c>
      <c r="I368" s="10">
        <f t="shared" si="112"/>
        <v>2.0618704144240274E-2</v>
      </c>
      <c r="J368" s="10">
        <f t="shared" si="114"/>
        <v>5.2631578947368363E-2</v>
      </c>
      <c r="K368" s="10">
        <f t="shared" si="113"/>
        <v>-3.0412231062971751E-2</v>
      </c>
      <c r="L368" s="7">
        <f t="shared" si="100"/>
        <v>0.24749997006999935</v>
      </c>
      <c r="M368" s="7">
        <f t="shared" si="101"/>
        <v>0.37999989209384638</v>
      </c>
      <c r="N368" s="7">
        <f t="shared" si="102"/>
        <v>0.74460016205511348</v>
      </c>
      <c r="O368" s="7">
        <f t="shared" si="103"/>
        <v>0.84460011690776982</v>
      </c>
      <c r="P368" s="7">
        <f t="shared" si="106"/>
        <v>4.9999884200762346E-3</v>
      </c>
      <c r="Q368" s="7">
        <f t="shared" si="107"/>
        <v>-1.6000084594022412E-2</v>
      </c>
      <c r="R368" s="7">
        <f t="shared" si="108"/>
        <v>3.6500306901391721E-2</v>
      </c>
      <c r="S368" s="7">
        <f t="shared" si="109"/>
        <v>-1.6400164013517959E-2</v>
      </c>
      <c r="T368" s="7">
        <f t="shared" si="110"/>
        <v>6.0001953730137031E-4</v>
      </c>
      <c r="U368" s="7" t="str">
        <f t="shared" si="111"/>
        <v>Drop</v>
      </c>
      <c r="V368" s="7" t="str">
        <f t="shared" si="115"/>
        <v>Drop</v>
      </c>
      <c r="W368" s="7" t="str">
        <f t="shared" si="116"/>
        <v>Drop</v>
      </c>
      <c r="X368" s="7" t="str">
        <f t="shared" si="117"/>
        <v>Drop</v>
      </c>
      <c r="Y368" s="10">
        <f>L361/L368-1</f>
        <v>3.0303034457147104E-2</v>
      </c>
      <c r="Z368" s="10">
        <f>M361/M368-1</f>
        <v>8.421068413130528E-2</v>
      </c>
      <c r="AA368" s="10">
        <f>N361/N368-1</f>
        <v>-1.9607845847241623E-2</v>
      </c>
      <c r="AB368" s="10">
        <f>O361/O368-1</f>
        <v>-5.8252701506348092E-2</v>
      </c>
      <c r="AC368" s="14" t="str">
        <f t="shared" si="104"/>
        <v>Wednesday</v>
      </c>
      <c r="AD368" s="14" t="str">
        <f t="shared" si="105"/>
        <v>January</v>
      </c>
      <c r="AE368" s="12" t="str">
        <f>IF(I368&gt;0.2,"High",IF(I368&lt;-0.2,"Low","Moderate"))</f>
        <v>Moderate</v>
      </c>
    </row>
    <row r="369" spans="1:30" x14ac:dyDescent="0.25">
      <c r="B369" s="33"/>
      <c r="C369" s="34"/>
      <c r="D369" s="34"/>
      <c r="E369" s="34"/>
      <c r="F369" s="34"/>
      <c r="G369" s="34"/>
      <c r="H369" s="7"/>
      <c r="I369" s="10"/>
      <c r="J369" s="10"/>
      <c r="K369" s="10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14"/>
      <c r="AD369" s="14"/>
    </row>
    <row r="370" spans="1:30" x14ac:dyDescent="0.25">
      <c r="A370" s="16" t="s">
        <v>47</v>
      </c>
      <c r="H370" s="94">
        <f>_xlfn.STDEV.P(Overall_conversion)</f>
        <v>1.1563804015613941E-2</v>
      </c>
      <c r="K370" s="27">
        <f>_xlfn.STDEV.P(Conversion_change_with_respect_to_same_day_last_week)</f>
        <v>0.21497798390669701</v>
      </c>
      <c r="L370" s="39">
        <f>_xlfn.STDEV.P(L2M)</f>
        <v>2.2036860376597453E-2</v>
      </c>
      <c r="M370" s="38">
        <f>_xlfn.STDEV.P(M2C)</f>
        <v>3.95564053520105E-2</v>
      </c>
      <c r="N370" s="37">
        <f>_xlfn.STDEV.P(N2:N368)</f>
        <v>4.3246150280646753E-2</v>
      </c>
      <c r="O370" s="36">
        <f>_xlfn.STDEV.P(P2O)</f>
        <v>3.8530789563120754E-2</v>
      </c>
      <c r="P370" s="7"/>
      <c r="Q370" s="7"/>
      <c r="R370" s="7"/>
      <c r="S370" s="7"/>
      <c r="T370" s="7"/>
      <c r="U370" s="99"/>
      <c r="V370" s="99"/>
      <c r="W370" s="99"/>
      <c r="X370" s="99"/>
      <c r="Y370" s="99"/>
      <c r="Z370" s="99"/>
      <c r="AA370" s="99"/>
      <c r="AB370" s="99"/>
      <c r="AD370" s="14"/>
    </row>
    <row r="371" spans="1:30" x14ac:dyDescent="0.25">
      <c r="A371" s="16" t="s">
        <v>205</v>
      </c>
      <c r="H371" s="27">
        <f>AVERAGE(Overall_conversion)</f>
        <v>5.2770287063728542E-2</v>
      </c>
      <c r="K371" s="27">
        <f>AVERAGE(Conversion_change_with_respect_to_same_day_last_week)</f>
        <v>1.9535366917502194E-2</v>
      </c>
      <c r="L371" s="27">
        <f>AVERAGE(L2M)</f>
        <v>0.23790189479718354</v>
      </c>
      <c r="M371" s="27">
        <f>AVERAGE(M2C)</f>
        <v>0.38142017114371218</v>
      </c>
      <c r="N371" s="27">
        <f>AVERAGE(_C2P)</f>
        <v>0.7110553972433189</v>
      </c>
      <c r="O371" s="27">
        <f>AVERAGE(P2O)</f>
        <v>0.80646881448032726</v>
      </c>
      <c r="U371" s="99"/>
      <c r="V371" s="99"/>
      <c r="W371" s="99"/>
      <c r="X371" s="99"/>
      <c r="Y371" s="99"/>
      <c r="Z371" s="99"/>
      <c r="AA371" s="99"/>
      <c r="AB371" s="99"/>
    </row>
    <row r="372" spans="1:30" x14ac:dyDescent="0.25">
      <c r="A372" s="16" t="s">
        <v>206</v>
      </c>
      <c r="H372" s="27">
        <f>MAX(Overall_conversion)</f>
        <v>9.1715082005789803E-2</v>
      </c>
      <c r="K372" s="27">
        <f>MAX(Conversion_change_with_respect_to_same_day_last_week)</f>
        <v>1.2783695472773182</v>
      </c>
      <c r="L372" s="27">
        <f>MAX(L2M)</f>
        <v>0.26249996979645729</v>
      </c>
      <c r="M372" s="27">
        <f>MAX(M2C)</f>
        <v>0.67199992761866711</v>
      </c>
      <c r="N372" s="27">
        <f>MAX(_C2P)</f>
        <v>0.76650015845159969</v>
      </c>
      <c r="O372" s="27">
        <f>MAX(P2O)</f>
        <v>0.86100053552302747</v>
      </c>
    </row>
    <row r="373" spans="1:30" x14ac:dyDescent="0.25">
      <c r="A373" s="16" t="s">
        <v>207</v>
      </c>
      <c r="H373" s="27">
        <f>MIN(Overall_conversion)</f>
        <v>1.5671593882322647E-2</v>
      </c>
      <c r="K373" s="27">
        <f>MIN(Conversion_change_with_respect_to_same_day_last_week)</f>
        <v>-0.59195909830169868</v>
      </c>
      <c r="L373" s="27">
        <f>MIN(L2M)</f>
        <v>9.9999985459109E-2</v>
      </c>
      <c r="M373" s="27">
        <f>MIN(M2C)</f>
        <v>0.13599997342105244</v>
      </c>
      <c r="N373" s="27">
        <f>MIN(_C2P)</f>
        <v>0.32639989286683241</v>
      </c>
      <c r="O373" s="27">
        <f>MIN(P2O)</f>
        <v>0.38539988387533919</v>
      </c>
    </row>
    <row r="374" spans="1:30" x14ac:dyDescent="0.25">
      <c r="A374" s="16" t="s">
        <v>213</v>
      </c>
      <c r="U374" s="99">
        <f>COUNTIFS($U$4:$U$368,"Drop")</f>
        <v>245</v>
      </c>
      <c r="V374" s="99">
        <f>COUNTIFS($V$4:$V$368,"Drop")</f>
        <v>316</v>
      </c>
      <c r="W374" s="99">
        <f>COUNTIFS($W$4:$W$368,"Drop")</f>
        <v>301</v>
      </c>
      <c r="X374" s="99">
        <f>COUNTIFS($X$4:$X$368,"Drop")</f>
        <v>291</v>
      </c>
      <c r="Y374" s="99"/>
      <c r="Z374" s="99"/>
      <c r="AA374" s="99"/>
      <c r="AB374" s="99"/>
    </row>
    <row r="375" spans="1:30" x14ac:dyDescent="0.25">
      <c r="A375" s="16" t="s">
        <v>214</v>
      </c>
      <c r="U375" s="99">
        <f>COUNTIFS($U$4:$U$368,"Raise")</f>
        <v>120</v>
      </c>
      <c r="V375" s="99">
        <f>COUNTIFS($V$4:$V$368,"Raise")</f>
        <v>49</v>
      </c>
      <c r="W375" s="99">
        <f>COUNTIFS($W$4:$W$368,"Raise")</f>
        <v>64</v>
      </c>
      <c r="X375" s="99">
        <f>COUNTIFS($X$4:$X$368,"Raise")</f>
        <v>74</v>
      </c>
      <c r="Y375" s="99"/>
      <c r="Z375" s="99"/>
      <c r="AA375" s="99"/>
      <c r="AB375" s="99"/>
    </row>
  </sheetData>
  <autoFilter ref="A2:AE368"/>
  <sortState ref="N373:N375">
    <sortCondition descending="1" ref="N372"/>
  </sortState>
  <conditionalFormatting sqref="I3:I369">
    <cfRule type="colorScale" priority="9">
      <colorScale>
        <cfvo type="num" val="-0.2"/>
        <cfvo type="num" val="0"/>
        <cfvo type="num" val="0.2"/>
        <color rgb="FFF8696B"/>
        <color rgb="FFFFEB84"/>
        <color rgb="FF63BE7B"/>
      </colorScale>
    </cfRule>
  </conditionalFormatting>
  <conditionalFormatting sqref="P4:P368">
    <cfRule type="cellIs" dxfId="11" priority="5" operator="greaterThan">
      <formula>0.02</formula>
    </cfRule>
    <cfRule type="cellIs" dxfId="10" priority="6" operator="lessThan">
      <formula>-0.02</formula>
    </cfRule>
  </conditionalFormatting>
  <conditionalFormatting sqref="Q4:S368">
    <cfRule type="cellIs" dxfId="9" priority="1" operator="lessThan">
      <formula>-0.02</formula>
    </cfRule>
    <cfRule type="cellIs" dxfId="8" priority="2" operator="greaterThan">
      <formula>0.02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opLeftCell="AA1" workbookViewId="0">
      <selection activeCell="AK14" sqref="AK14"/>
    </sheetView>
  </sheetViews>
  <sheetFormatPr defaultRowHeight="15.75" x14ac:dyDescent="0.25"/>
  <cols>
    <col min="1" max="1" width="10.5" customWidth="1"/>
    <col min="27" max="27" width="11.125" customWidth="1"/>
    <col min="30" max="30" width="11.125" customWidth="1"/>
    <col min="31" max="31" width="10.625" customWidth="1"/>
    <col min="34" max="34" width="11.5" customWidth="1"/>
  </cols>
  <sheetData>
    <row r="1" spans="1:36" ht="52.5" customHeight="1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18</v>
      </c>
      <c r="H1" s="8" t="s">
        <v>23</v>
      </c>
      <c r="I1" s="8" t="s">
        <v>24</v>
      </c>
      <c r="J1" s="8" t="s">
        <v>25</v>
      </c>
      <c r="K1" s="8" t="s">
        <v>19</v>
      </c>
      <c r="L1" s="8" t="s">
        <v>20</v>
      </c>
      <c r="M1" s="8" t="s">
        <v>21</v>
      </c>
      <c r="N1" s="8" t="s">
        <v>22</v>
      </c>
      <c r="O1" s="16" t="s">
        <v>34</v>
      </c>
      <c r="P1" s="16" t="s">
        <v>79</v>
      </c>
      <c r="Q1" s="17" t="s">
        <v>36</v>
      </c>
      <c r="R1" s="1" t="s">
        <v>6</v>
      </c>
      <c r="S1" s="2" t="s">
        <v>7</v>
      </c>
      <c r="T1" s="2" t="s">
        <v>8</v>
      </c>
      <c r="U1" s="2" t="s">
        <v>9</v>
      </c>
      <c r="V1" s="2" t="s">
        <v>38</v>
      </c>
      <c r="W1" s="17" t="s">
        <v>39</v>
      </c>
      <c r="X1" s="17" t="s">
        <v>40</v>
      </c>
      <c r="Y1" s="17" t="s">
        <v>41</v>
      </c>
      <c r="Z1" s="17" t="s">
        <v>43</v>
      </c>
      <c r="AA1" s="17" t="s">
        <v>52</v>
      </c>
      <c r="AB1" s="21" t="s">
        <v>10</v>
      </c>
      <c r="AC1" s="21" t="s">
        <v>11</v>
      </c>
      <c r="AD1" s="21" t="s">
        <v>12</v>
      </c>
      <c r="AE1" s="21" t="s">
        <v>13</v>
      </c>
      <c r="AF1" s="21" t="s">
        <v>14</v>
      </c>
      <c r="AG1" s="21" t="s">
        <v>15</v>
      </c>
      <c r="AH1" s="21" t="s">
        <v>16</v>
      </c>
      <c r="AI1" s="21" t="s">
        <v>17</v>
      </c>
      <c r="AJ1" s="63" t="s">
        <v>107</v>
      </c>
    </row>
    <row r="2" spans="1:36" x14ac:dyDescent="0.25">
      <c r="A2" s="3">
        <v>43475</v>
      </c>
      <c r="B2" s="4">
        <v>10641496</v>
      </c>
      <c r="C2" s="4">
        <v>2740185</v>
      </c>
      <c r="D2" s="4">
        <v>1063191</v>
      </c>
      <c r="E2" s="4">
        <v>760607</v>
      </c>
      <c r="F2" s="4">
        <v>623698</v>
      </c>
      <c r="G2" s="7">
        <v>5.8609992429635833E-2</v>
      </c>
      <c r="H2" s="10">
        <v>-0.4522502426107996</v>
      </c>
      <c r="I2" s="10">
        <v>-0.48958335231937844</v>
      </c>
      <c r="J2" s="10">
        <v>7.3142421741578811E-2</v>
      </c>
      <c r="K2" s="7">
        <v>0.25749997932621504</v>
      </c>
      <c r="L2" s="7">
        <v>0.3879997153476864</v>
      </c>
      <c r="M2" s="7">
        <v>0.71540014917357275</v>
      </c>
      <c r="N2" s="7">
        <v>0.82000034183224713</v>
      </c>
      <c r="O2" s="14" t="s">
        <v>80</v>
      </c>
      <c r="P2" s="14" t="s">
        <v>81</v>
      </c>
      <c r="Q2" s="12" t="s">
        <v>45</v>
      </c>
      <c r="R2">
        <v>387156</v>
      </c>
      <c r="S2">
        <v>2873204</v>
      </c>
      <c r="T2">
        <v>1170564</v>
      </c>
      <c r="U2">
        <v>6210572</v>
      </c>
      <c r="V2" s="62">
        <v>-0.94841710998530149</v>
      </c>
      <c r="W2" s="27">
        <v>-0.48958330002447981</v>
      </c>
      <c r="X2" s="27">
        <v>-0.48958358314972283</v>
      </c>
      <c r="Y2" s="27">
        <v>0.14572501295048124</v>
      </c>
      <c r="Z2" t="s">
        <v>105</v>
      </c>
      <c r="AA2" t="s">
        <v>101</v>
      </c>
      <c r="AB2">
        <v>400812</v>
      </c>
      <c r="AC2">
        <v>0.19</v>
      </c>
      <c r="AD2">
        <v>32</v>
      </c>
      <c r="AE2">
        <v>22</v>
      </c>
      <c r="AF2">
        <v>27</v>
      </c>
      <c r="AG2">
        <v>399</v>
      </c>
      <c r="AH2">
        <v>34</v>
      </c>
      <c r="AI2">
        <v>0.92</v>
      </c>
      <c r="AJ2" t="s">
        <v>109</v>
      </c>
    </row>
    <row r="3" spans="1:36" x14ac:dyDescent="0.25">
      <c r="A3" s="3">
        <v>43494</v>
      </c>
      <c r="B3" s="4">
        <v>22368860</v>
      </c>
      <c r="C3" s="4">
        <v>2628341</v>
      </c>
      <c r="D3" s="4">
        <v>1093389</v>
      </c>
      <c r="E3" s="4">
        <v>790192</v>
      </c>
      <c r="F3" s="4">
        <v>628519</v>
      </c>
      <c r="G3" s="7">
        <v>2.8097945089736356E-2</v>
      </c>
      <c r="H3" s="10">
        <v>-0.71708723442563915</v>
      </c>
      <c r="I3" s="10">
        <v>-0.40462427961056557</v>
      </c>
      <c r="J3" s="10">
        <v>-0.52481642115115479</v>
      </c>
      <c r="K3" s="7">
        <v>0.11749999776474974</v>
      </c>
      <c r="L3" s="7">
        <v>0.41599967431927592</v>
      </c>
      <c r="M3" s="7">
        <v>0.72269978937048018</v>
      </c>
      <c r="N3" s="7">
        <v>0.79540035839390932</v>
      </c>
      <c r="O3" s="14" t="s">
        <v>83</v>
      </c>
      <c r="P3" s="14" t="s">
        <v>81</v>
      </c>
      <c r="Q3" s="12" t="s">
        <v>45</v>
      </c>
      <c r="R3">
        <v>8052789</v>
      </c>
      <c r="S3">
        <v>6039592</v>
      </c>
      <c r="T3">
        <v>2460574</v>
      </c>
      <c r="U3">
        <v>5815903</v>
      </c>
      <c r="V3" s="27">
        <v>-0.40462431164582546</v>
      </c>
      <c r="W3" s="27">
        <v>1.9768798121875975</v>
      </c>
      <c r="X3" s="27">
        <v>-0.87590011321220818</v>
      </c>
      <c r="Y3" s="27">
        <v>1.6565878173136039</v>
      </c>
      <c r="Z3" t="s">
        <v>105</v>
      </c>
      <c r="AA3" t="s">
        <v>104</v>
      </c>
      <c r="AB3">
        <v>274777</v>
      </c>
      <c r="AC3">
        <v>0.17</v>
      </c>
      <c r="AD3">
        <v>31</v>
      </c>
      <c r="AE3">
        <v>22</v>
      </c>
      <c r="AF3">
        <v>25</v>
      </c>
      <c r="AG3">
        <v>376</v>
      </c>
      <c r="AH3">
        <v>37</v>
      </c>
      <c r="AI3">
        <v>0.94</v>
      </c>
      <c r="AJ3" t="s">
        <v>116</v>
      </c>
    </row>
    <row r="4" spans="1:36" x14ac:dyDescent="0.25">
      <c r="A4" s="3">
        <v>43515</v>
      </c>
      <c r="B4" s="4">
        <v>21934513</v>
      </c>
      <c r="C4" s="4">
        <v>5648137</v>
      </c>
      <c r="D4" s="4">
        <v>948887</v>
      </c>
      <c r="E4" s="4">
        <v>727321</v>
      </c>
      <c r="F4" s="4">
        <v>620260</v>
      </c>
      <c r="G4" s="7">
        <v>2.8277810407735061E-2</v>
      </c>
      <c r="H4" s="10">
        <v>-0.55839299648571217</v>
      </c>
      <c r="I4" s="10">
        <v>-3.809525563663041E-2</v>
      </c>
      <c r="J4" s="10">
        <v>-0.54090360183579034</v>
      </c>
      <c r="K4" s="7">
        <v>0.25749999555495034</v>
      </c>
      <c r="L4" s="7">
        <v>0.16799999716720751</v>
      </c>
      <c r="M4" s="7">
        <v>0.76649906680142099</v>
      </c>
      <c r="N4" s="7">
        <v>0.8528008953405718</v>
      </c>
      <c r="O4" s="14" t="s">
        <v>83</v>
      </c>
      <c r="P4" s="14" t="s">
        <v>84</v>
      </c>
      <c r="Q4" s="12" t="s">
        <v>45</v>
      </c>
      <c r="R4">
        <v>7896424</v>
      </c>
      <c r="S4">
        <v>5922318</v>
      </c>
      <c r="T4">
        <v>2412796</v>
      </c>
      <c r="U4">
        <v>5702973</v>
      </c>
      <c r="V4" s="27">
        <v>-3.8095277540170391E-2</v>
      </c>
      <c r="W4" s="27">
        <v>-3.8095355656595387E-2</v>
      </c>
      <c r="X4" s="27">
        <v>-3.8095131783736913E-2</v>
      </c>
      <c r="Y4" s="27">
        <v>-3.8095186691883498E-2</v>
      </c>
      <c r="Z4" t="s">
        <v>102</v>
      </c>
      <c r="AA4" t="s">
        <v>101</v>
      </c>
      <c r="AB4">
        <v>400903</v>
      </c>
      <c r="AC4">
        <v>0.18</v>
      </c>
      <c r="AD4">
        <v>35</v>
      </c>
      <c r="AE4">
        <v>19</v>
      </c>
      <c r="AF4">
        <v>29</v>
      </c>
      <c r="AG4">
        <v>350</v>
      </c>
      <c r="AH4">
        <v>35</v>
      </c>
      <c r="AI4">
        <v>0.92</v>
      </c>
      <c r="AJ4" t="s">
        <v>110</v>
      </c>
    </row>
    <row r="5" spans="1:36" x14ac:dyDescent="0.25">
      <c r="A5" s="3">
        <v>43526</v>
      </c>
      <c r="B5" s="4">
        <v>46685340</v>
      </c>
      <c r="C5" s="4">
        <v>9803921</v>
      </c>
      <c r="D5" s="4">
        <v>3333333</v>
      </c>
      <c r="E5" s="4">
        <v>1110666</v>
      </c>
      <c r="F5" s="4">
        <v>900972</v>
      </c>
      <c r="G5" s="7">
        <v>1.9298820571939712E-2</v>
      </c>
      <c r="H5" s="10">
        <v>-0.37594234941110949</v>
      </c>
      <c r="I5" s="10">
        <v>8.3333333333333259E-2</v>
      </c>
      <c r="J5" s="10">
        <v>-0.42394678407179354</v>
      </c>
      <c r="K5" s="7">
        <v>0.20999999143199985</v>
      </c>
      <c r="L5" s="7">
        <v>0.33999998571999918</v>
      </c>
      <c r="M5" s="7">
        <v>0.33319983331998332</v>
      </c>
      <c r="N5" s="7">
        <v>0.81119976662651061</v>
      </c>
      <c r="O5" s="14" t="s">
        <v>85</v>
      </c>
      <c r="P5" s="14" t="s">
        <v>86</v>
      </c>
      <c r="Q5" s="12" t="s">
        <v>45</v>
      </c>
      <c r="R5">
        <v>16806722</v>
      </c>
      <c r="S5">
        <v>12605042</v>
      </c>
      <c r="T5">
        <v>5135387</v>
      </c>
      <c r="U5">
        <v>12138188</v>
      </c>
      <c r="V5" s="27">
        <v>8.3333349447917593E-2</v>
      </c>
      <c r="W5" s="27">
        <v>8.3333369143519853E-2</v>
      </c>
      <c r="X5" s="27">
        <v>8.3333386071977378E-2</v>
      </c>
      <c r="Y5" s="27">
        <v>8.3333355645834883E-2</v>
      </c>
      <c r="Z5" t="s">
        <v>102</v>
      </c>
      <c r="AA5" t="s">
        <v>104</v>
      </c>
      <c r="AB5">
        <v>386616</v>
      </c>
      <c r="AC5">
        <v>0.18</v>
      </c>
      <c r="AD5">
        <v>40</v>
      </c>
      <c r="AE5">
        <v>18</v>
      </c>
      <c r="AF5" s="50">
        <v>56</v>
      </c>
      <c r="AG5">
        <v>399</v>
      </c>
      <c r="AH5">
        <v>40</v>
      </c>
      <c r="AI5">
        <v>0.95</v>
      </c>
      <c r="AJ5" t="s">
        <v>111</v>
      </c>
    </row>
    <row r="6" spans="1:36" x14ac:dyDescent="0.25">
      <c r="A6" s="3">
        <v>43543</v>
      </c>
      <c r="B6" s="4">
        <v>21934513</v>
      </c>
      <c r="C6" s="4">
        <v>5757809</v>
      </c>
      <c r="D6" s="4">
        <v>2418280</v>
      </c>
      <c r="E6" s="4">
        <v>1835958</v>
      </c>
      <c r="F6" s="4">
        <v>707578</v>
      </c>
      <c r="G6" s="7">
        <v>3.2258660130726403E-2</v>
      </c>
      <c r="H6" s="10">
        <v>-0.45549226537958976</v>
      </c>
      <c r="I6" s="10">
        <v>2.0201982617158221E-2</v>
      </c>
      <c r="J6" s="10">
        <v>-0.46627457709544307</v>
      </c>
      <c r="K6" s="7">
        <v>0.26249996979645729</v>
      </c>
      <c r="L6" s="7">
        <v>0.42000003820897847</v>
      </c>
      <c r="M6" s="7">
        <v>0.75919992722100005</v>
      </c>
      <c r="N6" s="7">
        <v>0.38539988387533919</v>
      </c>
      <c r="O6" s="14" t="s">
        <v>83</v>
      </c>
      <c r="P6" s="14" t="s">
        <v>86</v>
      </c>
      <c r="Q6" s="12" t="s">
        <v>45</v>
      </c>
      <c r="R6">
        <v>7896424</v>
      </c>
      <c r="S6">
        <v>5922318</v>
      </c>
      <c r="T6">
        <v>2412796</v>
      </c>
      <c r="U6">
        <v>5702973</v>
      </c>
      <c r="V6" s="27">
        <v>2.0201910579504601E-2</v>
      </c>
      <c r="W6" s="27">
        <v>2.0201910579504601E-2</v>
      </c>
      <c r="X6" s="27">
        <v>2.0201960407912223E-2</v>
      </c>
      <c r="Y6" s="27">
        <v>2.0201991290585752E-2</v>
      </c>
      <c r="Z6" t="s">
        <v>102</v>
      </c>
      <c r="AA6" t="s">
        <v>104</v>
      </c>
      <c r="AB6">
        <v>380462</v>
      </c>
      <c r="AC6">
        <v>0.19</v>
      </c>
      <c r="AD6">
        <v>37</v>
      </c>
      <c r="AE6">
        <v>20</v>
      </c>
      <c r="AF6">
        <v>25</v>
      </c>
      <c r="AG6">
        <v>400</v>
      </c>
      <c r="AH6">
        <v>33</v>
      </c>
      <c r="AI6" s="50">
        <v>0.65</v>
      </c>
      <c r="AJ6" t="s">
        <v>112</v>
      </c>
    </row>
    <row r="7" spans="1:36" x14ac:dyDescent="0.25">
      <c r="A7" s="3">
        <v>43559</v>
      </c>
      <c r="B7" s="4">
        <v>22151687</v>
      </c>
      <c r="C7" s="4">
        <v>5814817</v>
      </c>
      <c r="D7" s="4">
        <v>1162963</v>
      </c>
      <c r="E7" s="4">
        <v>806515</v>
      </c>
      <c r="F7" s="4">
        <v>628275</v>
      </c>
      <c r="G7" s="7">
        <v>2.8362399667348135E-2</v>
      </c>
      <c r="H7" s="10">
        <v>-0.52087951809985289</v>
      </c>
      <c r="I7" s="10">
        <v>3.0303020437004058E-2</v>
      </c>
      <c r="J7" s="10">
        <v>-0.53497129252622422</v>
      </c>
      <c r="K7" s="7">
        <v>0.26249996219249577</v>
      </c>
      <c r="L7" s="7">
        <v>0.19999993121021695</v>
      </c>
      <c r="M7" s="7">
        <v>0.69350013714967718</v>
      </c>
      <c r="N7" s="7">
        <v>0.77899977061802939</v>
      </c>
      <c r="O7" s="14" t="s">
        <v>80</v>
      </c>
      <c r="P7" s="14" t="s">
        <v>88</v>
      </c>
      <c r="Q7" s="12" t="s">
        <v>45</v>
      </c>
      <c r="R7">
        <v>7974607</v>
      </c>
      <c r="S7">
        <v>5980955</v>
      </c>
      <c r="T7">
        <v>2436685</v>
      </c>
      <c r="U7">
        <v>5759438</v>
      </c>
      <c r="V7" s="27">
        <v>3.0302995067221783E-2</v>
      </c>
      <c r="W7" s="27">
        <v>3.0302952001233452E-2</v>
      </c>
      <c r="X7" s="27">
        <v>3.0302940611868445E-2</v>
      </c>
      <c r="Y7" s="27">
        <v>3.0302986935878629E-2</v>
      </c>
      <c r="Z7" t="s">
        <v>102</v>
      </c>
      <c r="AA7" t="s">
        <v>104</v>
      </c>
      <c r="AB7">
        <v>406272</v>
      </c>
      <c r="AC7" s="50">
        <v>0.1</v>
      </c>
      <c r="AD7">
        <v>35</v>
      </c>
      <c r="AE7">
        <v>21</v>
      </c>
      <c r="AF7">
        <v>29</v>
      </c>
      <c r="AG7">
        <v>388</v>
      </c>
      <c r="AH7">
        <v>40</v>
      </c>
      <c r="AI7">
        <v>0.92</v>
      </c>
      <c r="AJ7" t="s">
        <v>108</v>
      </c>
    </row>
    <row r="8" spans="1:36" x14ac:dyDescent="0.25">
      <c r="A8" s="3">
        <v>43567</v>
      </c>
      <c r="B8" s="4">
        <v>20631473</v>
      </c>
      <c r="C8" s="4">
        <v>5054710</v>
      </c>
      <c r="D8" s="4">
        <v>1920790</v>
      </c>
      <c r="E8" s="4">
        <v>1402176</v>
      </c>
      <c r="F8" s="4">
        <v>1138287</v>
      </c>
      <c r="G8" s="7">
        <v>5.5172357300906243E-2</v>
      </c>
      <c r="H8" s="10">
        <v>-0.27312591355188975</v>
      </c>
      <c r="I8" s="10">
        <v>-8.6538477715919493E-2</v>
      </c>
      <c r="J8" s="10">
        <v>-0.20426414390111858</v>
      </c>
      <c r="K8" s="7">
        <v>0.24499995710437156</v>
      </c>
      <c r="L8" s="7">
        <v>0.38000003956705725</v>
      </c>
      <c r="M8" s="7">
        <v>0.72999963556661585</v>
      </c>
      <c r="N8" s="7">
        <v>0.8118003731343284</v>
      </c>
      <c r="O8" s="14" t="s">
        <v>89</v>
      </c>
      <c r="P8" s="14" t="s">
        <v>88</v>
      </c>
      <c r="Q8" s="12" t="s">
        <v>45</v>
      </c>
      <c r="R8">
        <v>7427330</v>
      </c>
      <c r="S8">
        <v>5570497</v>
      </c>
      <c r="T8">
        <v>2269462</v>
      </c>
      <c r="U8">
        <v>5364183</v>
      </c>
      <c r="V8" s="27">
        <v>-8.6538485189716519E-2</v>
      </c>
      <c r="W8" s="27">
        <v>-8.6538567180733938E-2</v>
      </c>
      <c r="X8" s="27">
        <v>-8.6538217715457999E-2</v>
      </c>
      <c r="Y8" s="27">
        <v>-8.6538343646038518E-2</v>
      </c>
      <c r="Z8" t="s">
        <v>102</v>
      </c>
      <c r="AA8" t="s">
        <v>101</v>
      </c>
      <c r="AB8">
        <v>406144</v>
      </c>
      <c r="AC8">
        <v>0.17</v>
      </c>
      <c r="AD8">
        <v>32</v>
      </c>
      <c r="AE8">
        <v>17</v>
      </c>
      <c r="AF8">
        <v>28</v>
      </c>
      <c r="AG8">
        <v>360</v>
      </c>
      <c r="AH8">
        <v>32</v>
      </c>
      <c r="AI8">
        <v>0.95</v>
      </c>
      <c r="AJ8" t="s">
        <v>110</v>
      </c>
    </row>
    <row r="9" spans="1:36" x14ac:dyDescent="0.25">
      <c r="A9" s="3">
        <v>43580</v>
      </c>
      <c r="B9" s="4">
        <v>22803207</v>
      </c>
      <c r="C9" s="4">
        <v>5700801</v>
      </c>
      <c r="D9" s="4">
        <v>2189107</v>
      </c>
      <c r="E9" s="4">
        <v>1518146</v>
      </c>
      <c r="F9" s="4">
        <v>1282226</v>
      </c>
      <c r="G9" s="7">
        <v>5.6230073252415767E-2</v>
      </c>
      <c r="H9" s="10">
        <v>-0.38690483590402214</v>
      </c>
      <c r="I9" s="10">
        <v>0</v>
      </c>
      <c r="J9" s="10">
        <v>-0.38690483590402214</v>
      </c>
      <c r="K9" s="7">
        <v>0.24999996710988942</v>
      </c>
      <c r="L9" s="7">
        <v>0.38399989755825542</v>
      </c>
      <c r="M9" s="7">
        <v>0.69350013498654928</v>
      </c>
      <c r="N9" s="7">
        <v>0.84459992648928361</v>
      </c>
      <c r="O9" s="14" t="s">
        <v>80</v>
      </c>
      <c r="P9" s="14" t="s">
        <v>88</v>
      </c>
      <c r="Q9" s="12" t="s">
        <v>45</v>
      </c>
      <c r="R9">
        <v>8209154</v>
      </c>
      <c r="S9">
        <v>6156866</v>
      </c>
      <c r="T9">
        <v>2508352</v>
      </c>
      <c r="U9">
        <v>5928833</v>
      </c>
      <c r="V9" s="27">
        <v>0</v>
      </c>
      <c r="W9" s="27">
        <v>0</v>
      </c>
      <c r="X9" s="61">
        <v>0</v>
      </c>
      <c r="Y9" s="27">
        <v>0</v>
      </c>
      <c r="Z9" t="s">
        <v>37</v>
      </c>
      <c r="AA9" t="s">
        <v>101</v>
      </c>
      <c r="AB9">
        <v>393483</v>
      </c>
      <c r="AC9">
        <v>0.17</v>
      </c>
      <c r="AD9">
        <v>30</v>
      </c>
      <c r="AE9">
        <v>17</v>
      </c>
      <c r="AF9">
        <v>28</v>
      </c>
      <c r="AG9">
        <v>383</v>
      </c>
      <c r="AH9">
        <v>38</v>
      </c>
      <c r="AI9">
        <v>0.91</v>
      </c>
      <c r="AJ9" t="s">
        <v>106</v>
      </c>
    </row>
    <row r="10" spans="1:36" x14ac:dyDescent="0.25">
      <c r="A10" s="3">
        <v>43636</v>
      </c>
      <c r="B10" s="4">
        <v>10207150</v>
      </c>
      <c r="C10" s="4">
        <v>2526269</v>
      </c>
      <c r="D10" s="4">
        <v>1040823</v>
      </c>
      <c r="E10" s="4">
        <v>729408</v>
      </c>
      <c r="F10" s="4">
        <v>616058</v>
      </c>
      <c r="G10" s="7">
        <v>6.035553509059826E-2</v>
      </c>
      <c r="H10" s="10">
        <v>-0.54373712252615491</v>
      </c>
      <c r="I10" s="10">
        <v>-0.52999999079076909</v>
      </c>
      <c r="J10" s="10">
        <v>-2.9227939289827587E-2</v>
      </c>
      <c r="K10" s="7">
        <v>0.24749993876841234</v>
      </c>
      <c r="L10" s="7">
        <v>0.41200006808459433</v>
      </c>
      <c r="M10" s="7">
        <v>0.70079927134584841</v>
      </c>
      <c r="N10" s="7">
        <v>0.84460000438711946</v>
      </c>
      <c r="O10" s="14" t="s">
        <v>80</v>
      </c>
      <c r="P10" s="14" t="s">
        <v>90</v>
      </c>
      <c r="Q10" s="12" t="s">
        <v>45</v>
      </c>
      <c r="R10">
        <v>3674574</v>
      </c>
      <c r="S10">
        <v>2755930</v>
      </c>
      <c r="T10">
        <v>1122786</v>
      </c>
      <c r="U10">
        <v>2653859</v>
      </c>
      <c r="V10" s="27">
        <v>-0.52999996674444205</v>
      </c>
      <c r="W10" s="27">
        <v>-0.53000001193789359</v>
      </c>
      <c r="X10" s="27">
        <v>-0.53000012139442854</v>
      </c>
      <c r="Y10" s="27">
        <v>-0.52999995749585405</v>
      </c>
      <c r="Z10" t="s">
        <v>102</v>
      </c>
      <c r="AA10" t="s">
        <v>101</v>
      </c>
      <c r="AB10">
        <v>381025</v>
      </c>
      <c r="AC10">
        <v>0.17</v>
      </c>
      <c r="AD10">
        <v>34</v>
      </c>
      <c r="AE10">
        <v>19</v>
      </c>
      <c r="AF10">
        <v>25</v>
      </c>
      <c r="AG10">
        <v>393</v>
      </c>
      <c r="AH10">
        <v>38</v>
      </c>
      <c r="AI10">
        <v>0.91</v>
      </c>
      <c r="AJ10" t="s">
        <v>106</v>
      </c>
    </row>
    <row r="11" spans="1:36" x14ac:dyDescent="0.25">
      <c r="A11" s="3">
        <v>43662</v>
      </c>
      <c r="B11" s="4">
        <v>20631473</v>
      </c>
      <c r="C11" s="4">
        <v>2063147</v>
      </c>
      <c r="D11" s="4">
        <v>817006</v>
      </c>
      <c r="E11" s="4">
        <v>596414</v>
      </c>
      <c r="F11" s="4">
        <v>498841</v>
      </c>
      <c r="G11" s="7">
        <v>2.4178642019404045E-2</v>
      </c>
      <c r="H11" s="10">
        <v>-0.63082013655867986</v>
      </c>
      <c r="I11" s="10">
        <v>-9.5238095238095233E-2</v>
      </c>
      <c r="J11" s="10">
        <v>-0.59195909830169868</v>
      </c>
      <c r="K11" s="7">
        <v>9.9999985459109E-2</v>
      </c>
      <c r="L11" s="7">
        <v>0.39599989724435536</v>
      </c>
      <c r="M11" s="7">
        <v>0.72999953488713665</v>
      </c>
      <c r="N11" s="7">
        <v>0.83640055397760615</v>
      </c>
      <c r="O11" s="14" t="s">
        <v>83</v>
      </c>
      <c r="P11" s="14" t="s">
        <v>91</v>
      </c>
      <c r="Q11" s="12" t="s">
        <v>45</v>
      </c>
      <c r="R11">
        <v>7427330</v>
      </c>
      <c r="S11">
        <v>5570497</v>
      </c>
      <c r="T11">
        <v>2269462</v>
      </c>
      <c r="U11">
        <v>5364183</v>
      </c>
      <c r="V11" s="27">
        <v>-9.5238072035193855E-2</v>
      </c>
      <c r="W11" s="27">
        <v>-9.5238226721192198E-2</v>
      </c>
      <c r="X11" s="27">
        <v>-9.5237829459342227E-2</v>
      </c>
      <c r="Y11" s="27">
        <v>-9.5237966729708856E-2</v>
      </c>
      <c r="Z11" t="s">
        <v>102</v>
      </c>
      <c r="AA11" t="s">
        <v>101</v>
      </c>
      <c r="AB11">
        <v>387617</v>
      </c>
      <c r="AC11">
        <v>0.17</v>
      </c>
      <c r="AD11">
        <v>38</v>
      </c>
      <c r="AE11">
        <v>20</v>
      </c>
      <c r="AF11">
        <v>30</v>
      </c>
      <c r="AG11" s="50">
        <v>458</v>
      </c>
      <c r="AH11">
        <v>40</v>
      </c>
      <c r="AI11">
        <v>0.95</v>
      </c>
      <c r="AJ11" t="s">
        <v>106</v>
      </c>
    </row>
    <row r="12" spans="1:36" x14ac:dyDescent="0.25">
      <c r="A12" s="3">
        <v>43688</v>
      </c>
      <c r="B12" s="4">
        <v>43991955</v>
      </c>
      <c r="C12" s="4">
        <v>9700226</v>
      </c>
      <c r="D12" s="4">
        <v>3166153</v>
      </c>
      <c r="E12" s="4">
        <v>1033432</v>
      </c>
      <c r="F12" s="4">
        <v>765773</v>
      </c>
      <c r="G12" s="7">
        <v>1.7407114550830941E-2</v>
      </c>
      <c r="H12" s="10">
        <v>-0.54353363205176886</v>
      </c>
      <c r="I12" s="10">
        <v>0</v>
      </c>
      <c r="J12" s="10">
        <v>-0.54353363205176897</v>
      </c>
      <c r="K12" s="7">
        <v>0.22049999823831426</v>
      </c>
      <c r="L12" s="7">
        <v>0.32639992099153153</v>
      </c>
      <c r="M12" s="7">
        <v>0.32639989286683241</v>
      </c>
      <c r="N12" s="7">
        <v>0.74099989162325142</v>
      </c>
      <c r="O12" s="14" t="s">
        <v>87</v>
      </c>
      <c r="P12" s="14" t="s">
        <v>92</v>
      </c>
      <c r="Q12" s="12" t="s">
        <v>45</v>
      </c>
      <c r="R12">
        <v>15837104</v>
      </c>
      <c r="S12">
        <v>11877828</v>
      </c>
      <c r="T12">
        <v>4839115</v>
      </c>
      <c r="U12">
        <v>11437908</v>
      </c>
      <c r="V12" s="27">
        <v>0</v>
      </c>
      <c r="W12" s="27">
        <v>0</v>
      </c>
      <c r="X12" s="27">
        <v>0</v>
      </c>
      <c r="Y12" s="27">
        <v>0</v>
      </c>
      <c r="Z12" t="s">
        <v>37</v>
      </c>
      <c r="AA12" t="s">
        <v>101</v>
      </c>
      <c r="AB12">
        <v>383675</v>
      </c>
      <c r="AC12">
        <v>0.19</v>
      </c>
      <c r="AD12">
        <v>34</v>
      </c>
      <c r="AE12" s="50">
        <v>29</v>
      </c>
      <c r="AF12">
        <v>27</v>
      </c>
      <c r="AG12">
        <v>396</v>
      </c>
      <c r="AH12">
        <v>31</v>
      </c>
      <c r="AI12">
        <v>0.95</v>
      </c>
      <c r="AJ12" t="s">
        <v>113</v>
      </c>
    </row>
    <row r="13" spans="1:36" x14ac:dyDescent="0.25">
      <c r="A13" s="3">
        <v>43722</v>
      </c>
      <c r="B13" s="4">
        <v>44440853</v>
      </c>
      <c r="C13" s="4">
        <v>9332579</v>
      </c>
      <c r="D13" s="4">
        <v>1396153</v>
      </c>
      <c r="E13" s="4">
        <v>939890</v>
      </c>
      <c r="F13" s="4">
        <v>696459</v>
      </c>
      <c r="G13" s="7">
        <v>1.5671593882322647E-2</v>
      </c>
      <c r="H13" s="10">
        <v>-0.53590439000986212</v>
      </c>
      <c r="I13" s="10">
        <v>-4.8076912366922908E-2</v>
      </c>
      <c r="J13" s="10">
        <v>-0.51246522327334754</v>
      </c>
      <c r="K13" s="7">
        <v>0.20999999707476361</v>
      </c>
      <c r="L13" s="7">
        <v>0.14959991230719827</v>
      </c>
      <c r="M13" s="7">
        <v>0.67319985703572605</v>
      </c>
      <c r="N13" s="7">
        <v>0.74100054261668924</v>
      </c>
      <c r="O13" s="14" t="s">
        <v>85</v>
      </c>
      <c r="P13" s="14" t="s">
        <v>93</v>
      </c>
      <c r="Q13" s="12" t="s">
        <v>45</v>
      </c>
      <c r="R13">
        <v>15998707</v>
      </c>
      <c r="S13">
        <v>11999030</v>
      </c>
      <c r="T13">
        <v>4888493</v>
      </c>
      <c r="U13">
        <v>11554621</v>
      </c>
      <c r="V13" s="27">
        <v>-4.8076894471152709E-2</v>
      </c>
      <c r="W13" s="27">
        <v>-4.8076952064102563E-2</v>
      </c>
      <c r="X13" s="27">
        <v>-4.8076999844412938E-2</v>
      </c>
      <c r="Y13" s="27">
        <v>-4.8076945257397585E-2</v>
      </c>
      <c r="Z13" t="s">
        <v>102</v>
      </c>
      <c r="AA13" t="s">
        <v>101</v>
      </c>
      <c r="AB13">
        <v>406604</v>
      </c>
      <c r="AC13">
        <v>0.17</v>
      </c>
      <c r="AD13" s="50">
        <v>64</v>
      </c>
      <c r="AE13">
        <v>22</v>
      </c>
      <c r="AF13">
        <v>30</v>
      </c>
      <c r="AG13">
        <v>378</v>
      </c>
      <c r="AH13">
        <v>35</v>
      </c>
      <c r="AI13">
        <v>0.93</v>
      </c>
      <c r="AJ13" t="s">
        <v>114</v>
      </c>
    </row>
    <row r="14" spans="1:36" x14ac:dyDescent="0.25">
      <c r="A14" s="3">
        <v>43786</v>
      </c>
      <c r="B14" s="4">
        <v>43991955</v>
      </c>
      <c r="C14" s="4">
        <v>9330693</v>
      </c>
      <c r="D14" s="4">
        <v>1268974</v>
      </c>
      <c r="E14" s="4">
        <v>906047</v>
      </c>
      <c r="F14" s="4">
        <v>699650</v>
      </c>
      <c r="G14" s="7">
        <v>1.5904044273549561E-2</v>
      </c>
      <c r="H14" s="10">
        <v>-0.57004623700582813</v>
      </c>
      <c r="I14" s="10">
        <v>-6.6666676567466721E-2</v>
      </c>
      <c r="J14" s="10">
        <v>-0.53933524904808428</v>
      </c>
      <c r="K14" s="7">
        <v>0.2120999850995483</v>
      </c>
      <c r="L14" s="7">
        <v>0.13599997342105244</v>
      </c>
      <c r="M14" s="7">
        <v>0.71399965641534024</v>
      </c>
      <c r="N14" s="7">
        <v>0.77220055913214214</v>
      </c>
      <c r="O14" s="14" t="s">
        <v>87</v>
      </c>
      <c r="P14" s="14" t="s">
        <v>96</v>
      </c>
      <c r="Q14" s="12" t="s">
        <v>45</v>
      </c>
      <c r="R14">
        <v>15837104</v>
      </c>
      <c r="S14">
        <v>11877828</v>
      </c>
      <c r="T14">
        <v>4839115</v>
      </c>
      <c r="U14">
        <v>11437908</v>
      </c>
      <c r="V14" s="27">
        <v>-6.6666627377775955E-2</v>
      </c>
      <c r="W14" s="27">
        <v>-6.6666645712592065E-2</v>
      </c>
      <c r="X14" s="27">
        <v>-6.6666653808484355E-2</v>
      </c>
      <c r="Y14" s="27">
        <v>-6.6666634026664062E-2</v>
      </c>
      <c r="Z14" t="s">
        <v>102</v>
      </c>
      <c r="AA14" t="s">
        <v>101</v>
      </c>
      <c r="AB14">
        <v>380987</v>
      </c>
      <c r="AC14">
        <v>0.19</v>
      </c>
      <c r="AD14" s="50">
        <v>112</v>
      </c>
      <c r="AE14">
        <v>22</v>
      </c>
      <c r="AF14">
        <v>27</v>
      </c>
      <c r="AG14">
        <v>353</v>
      </c>
      <c r="AH14">
        <v>38</v>
      </c>
      <c r="AI14">
        <v>0.95</v>
      </c>
      <c r="AJ14" t="s">
        <v>115</v>
      </c>
    </row>
    <row r="15" spans="1:36" x14ac:dyDescent="0.25">
      <c r="A15" s="33"/>
      <c r="B15" s="34"/>
      <c r="C15" s="34"/>
      <c r="D15" s="34"/>
      <c r="E15" s="34"/>
      <c r="F15" s="34"/>
      <c r="G15" s="7"/>
      <c r="H15" s="10"/>
      <c r="I15" s="10"/>
      <c r="J15" s="10"/>
      <c r="K15" s="7"/>
      <c r="L15" s="7"/>
      <c r="M15" s="7"/>
      <c r="N15" s="7"/>
      <c r="O15" s="14"/>
      <c r="P15" s="14"/>
      <c r="Q15" s="12"/>
      <c r="V15" s="27"/>
      <c r="W15" s="27"/>
      <c r="X15" s="27"/>
      <c r="Y15" s="27"/>
    </row>
    <row r="16" spans="1:36" x14ac:dyDescent="0.25">
      <c r="AA16" s="21" t="s">
        <v>56</v>
      </c>
      <c r="AB16" s="27">
        <f>CORREL($F$2:$F$14,AB2:AB14)</f>
        <v>0.20363961053730165</v>
      </c>
      <c r="AC16" s="27">
        <f t="shared" ref="AC16:AI16" si="0">CORREL($F$2:$F$14,AC2:AC14)</f>
        <v>7.1481433534500052E-2</v>
      </c>
      <c r="AD16" s="62">
        <f t="shared" si="0"/>
        <v>-0.14417962689083022</v>
      </c>
      <c r="AE16" s="62">
        <f t="shared" si="0"/>
        <v>-0.41714631673676245</v>
      </c>
      <c r="AF16" s="27">
        <f t="shared" si="0"/>
        <v>0.1978430548495537</v>
      </c>
      <c r="AG16" s="62">
        <f t="shared" si="0"/>
        <v>-0.31175277561280451</v>
      </c>
      <c r="AH16" s="62">
        <f t="shared" si="0"/>
        <v>-0.16599187050788478</v>
      </c>
      <c r="AI16" s="27">
        <f t="shared" si="0"/>
        <v>5.8154819244241422E-2</v>
      </c>
    </row>
  </sheetData>
  <autoFilter ref="A1:AI14"/>
  <conditionalFormatting sqref="H2:H15">
    <cfRule type="colorScale" priority="9">
      <colorScale>
        <cfvo type="num" val="-0.2"/>
        <cfvo type="num" val="0"/>
        <cfvo type="num" val="0.2"/>
        <color rgb="FFF8696B"/>
        <color rgb="FFFFEB84"/>
        <color rgb="FF63BE7B"/>
      </colorScale>
    </cfRule>
  </conditionalFormatting>
  <conditionalFormatting sqref="AB2:AB1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AC2:AC14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D2:AD1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AE2:AE1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F2:AF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G2:AG1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H2:AH1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I2:AI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topLeftCell="AA1" workbookViewId="0">
      <pane ySplit="1" topLeftCell="A2" activePane="bottomLeft" state="frozen"/>
      <selection activeCell="S1" sqref="S1"/>
      <selection pane="bottomLeft" activeCell="AM1" sqref="AM1"/>
    </sheetView>
  </sheetViews>
  <sheetFormatPr defaultRowHeight="15.75" x14ac:dyDescent="0.25"/>
  <cols>
    <col min="1" max="1" width="10.375" customWidth="1"/>
    <col min="27" max="27" width="10.75" customWidth="1"/>
    <col min="30" max="30" width="11.375" customWidth="1"/>
  </cols>
  <sheetData>
    <row r="1" spans="1:36" ht="50.25" customHeight="1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18</v>
      </c>
      <c r="H1" s="8" t="s">
        <v>23</v>
      </c>
      <c r="I1" s="8" t="s">
        <v>24</v>
      </c>
      <c r="J1" s="8" t="s">
        <v>25</v>
      </c>
      <c r="K1" s="8" t="s">
        <v>19</v>
      </c>
      <c r="L1" s="8" t="s">
        <v>20</v>
      </c>
      <c r="M1" s="8" t="s">
        <v>21</v>
      </c>
      <c r="N1" s="8" t="s">
        <v>22</v>
      </c>
      <c r="O1" s="16" t="s">
        <v>34</v>
      </c>
      <c r="P1" s="16" t="s">
        <v>79</v>
      </c>
      <c r="Q1" s="17" t="s">
        <v>36</v>
      </c>
      <c r="R1" s="1" t="s">
        <v>6</v>
      </c>
      <c r="S1" s="2" t="s">
        <v>7</v>
      </c>
      <c r="T1" s="2" t="s">
        <v>8</v>
      </c>
      <c r="U1" s="2" t="s">
        <v>9</v>
      </c>
      <c r="V1" s="2" t="s">
        <v>38</v>
      </c>
      <c r="W1" s="17" t="s">
        <v>39</v>
      </c>
      <c r="X1" s="17" t="s">
        <v>40</v>
      </c>
      <c r="Y1" s="17" t="s">
        <v>41</v>
      </c>
      <c r="Z1" s="17" t="s">
        <v>43</v>
      </c>
      <c r="AA1" s="17" t="s">
        <v>52</v>
      </c>
      <c r="AB1" s="21" t="s">
        <v>10</v>
      </c>
      <c r="AC1" s="21" t="s">
        <v>11</v>
      </c>
      <c r="AD1" s="21" t="s">
        <v>12</v>
      </c>
      <c r="AE1" s="21" t="s">
        <v>13</v>
      </c>
      <c r="AF1" s="21" t="s">
        <v>14</v>
      </c>
      <c r="AG1" s="21" t="s">
        <v>15</v>
      </c>
      <c r="AH1" s="21" t="s">
        <v>16</v>
      </c>
      <c r="AI1" s="21" t="s">
        <v>17</v>
      </c>
      <c r="AJ1" s="63" t="s">
        <v>107</v>
      </c>
    </row>
    <row r="2" spans="1:36" x14ac:dyDescent="0.25">
      <c r="A2" s="3">
        <v>43482</v>
      </c>
      <c r="B2" s="4">
        <v>22368860</v>
      </c>
      <c r="C2" s="4">
        <v>5648137</v>
      </c>
      <c r="D2" s="4">
        <v>2168884</v>
      </c>
      <c r="E2" s="4">
        <v>1535787</v>
      </c>
      <c r="F2" s="4">
        <v>1284532</v>
      </c>
      <c r="G2" s="7">
        <v>5.7425009589223593E-2</v>
      </c>
      <c r="H2" s="10">
        <v>1.0595416371384867</v>
      </c>
      <c r="I2" s="10">
        <v>1.1020409160516529</v>
      </c>
      <c r="J2" s="10">
        <v>-2.0218102601444077E-2</v>
      </c>
      <c r="K2" s="7">
        <v>0.25249999329424921</v>
      </c>
      <c r="L2" s="7">
        <v>0.38399989235388587</v>
      </c>
      <c r="M2" s="7">
        <v>0.70810011047156052</v>
      </c>
      <c r="N2" s="7">
        <v>0.83639983930063222</v>
      </c>
      <c r="O2" s="14" t="s">
        <v>80</v>
      </c>
      <c r="P2" s="14" t="s">
        <v>81</v>
      </c>
      <c r="Q2" s="12" t="s">
        <v>46</v>
      </c>
      <c r="R2">
        <v>8052789</v>
      </c>
      <c r="S2">
        <v>6039592</v>
      </c>
      <c r="T2">
        <v>2460574</v>
      </c>
      <c r="U2">
        <v>5815903</v>
      </c>
      <c r="V2" s="27">
        <v>19.799855872051577</v>
      </c>
      <c r="W2" s="27">
        <v>1.1020407879148157</v>
      </c>
      <c r="X2" s="27">
        <v>1.1020414090985202</v>
      </c>
      <c r="Y2" s="27">
        <v>-6.3547930850813783E-2</v>
      </c>
      <c r="Z2" t="s">
        <v>105</v>
      </c>
      <c r="AA2" t="s">
        <v>104</v>
      </c>
      <c r="AB2" s="50">
        <v>404417</v>
      </c>
      <c r="AC2" s="52">
        <v>0.17</v>
      </c>
      <c r="AD2">
        <v>36</v>
      </c>
      <c r="AE2">
        <v>19</v>
      </c>
      <c r="AF2" s="50">
        <v>26</v>
      </c>
      <c r="AG2" s="50">
        <v>365</v>
      </c>
      <c r="AH2">
        <v>31</v>
      </c>
      <c r="AI2">
        <v>0.95</v>
      </c>
      <c r="AJ2" t="s">
        <v>132</v>
      </c>
    </row>
    <row r="3" spans="1:36" x14ac:dyDescent="0.25">
      <c r="A3" s="3">
        <v>43486</v>
      </c>
      <c r="B3" s="4">
        <v>22151687</v>
      </c>
      <c r="C3" s="4">
        <v>5759438</v>
      </c>
      <c r="D3" s="4">
        <v>2395926</v>
      </c>
      <c r="E3" s="4">
        <v>1818987</v>
      </c>
      <c r="F3" s="4">
        <v>1476653</v>
      </c>
      <c r="G3" s="7">
        <v>6.6660972593193465E-2</v>
      </c>
      <c r="H3" s="10">
        <v>0.23352106416819263</v>
      </c>
      <c r="I3" s="10">
        <v>5.154639126319327E-2</v>
      </c>
      <c r="J3" s="10">
        <v>0.17305434588235169</v>
      </c>
      <c r="K3" s="7">
        <v>0.25999997201116104</v>
      </c>
      <c r="L3" s="7">
        <v>0.4159999638853652</v>
      </c>
      <c r="M3" s="7">
        <v>0.75919999198639687</v>
      </c>
      <c r="N3" s="7">
        <v>0.81179964452742104</v>
      </c>
      <c r="O3" s="14" t="s">
        <v>82</v>
      </c>
      <c r="P3" s="14" t="s">
        <v>81</v>
      </c>
      <c r="Q3" s="12" t="s">
        <v>46</v>
      </c>
      <c r="R3">
        <v>7974607</v>
      </c>
      <c r="S3">
        <v>5980955</v>
      </c>
      <c r="T3">
        <v>2436685</v>
      </c>
      <c r="U3">
        <v>5759438</v>
      </c>
      <c r="V3" s="27">
        <v>5.15463767991724E-2</v>
      </c>
      <c r="W3" s="27">
        <v>5.1546379064839387E-2</v>
      </c>
      <c r="X3" s="27">
        <v>5.1546236039426319E-2</v>
      </c>
      <c r="Y3" s="27">
        <v>5.154631646270591E-2</v>
      </c>
      <c r="Z3" t="s">
        <v>102</v>
      </c>
      <c r="AA3" t="s">
        <v>104</v>
      </c>
      <c r="AB3">
        <v>388430</v>
      </c>
      <c r="AC3">
        <v>0.19</v>
      </c>
      <c r="AD3">
        <v>39</v>
      </c>
      <c r="AE3">
        <v>21</v>
      </c>
      <c r="AF3">
        <v>30</v>
      </c>
      <c r="AG3">
        <v>389</v>
      </c>
      <c r="AH3">
        <v>37</v>
      </c>
      <c r="AI3">
        <v>0.92</v>
      </c>
      <c r="AJ3" t="s">
        <v>117</v>
      </c>
    </row>
    <row r="4" spans="1:36" x14ac:dyDescent="0.25">
      <c r="A4" s="3">
        <v>43487</v>
      </c>
      <c r="B4" s="4">
        <v>37570998</v>
      </c>
      <c r="C4" s="4">
        <v>9768459</v>
      </c>
      <c r="D4" s="4">
        <v>3751088</v>
      </c>
      <c r="E4" s="4">
        <v>2656145</v>
      </c>
      <c r="F4" s="4">
        <v>2221600</v>
      </c>
      <c r="G4" s="7">
        <v>5.9130715665311848E-2</v>
      </c>
      <c r="H4" s="10">
        <v>0.85430485686646174</v>
      </c>
      <c r="I4" s="10">
        <v>0.76530612964069489</v>
      </c>
      <c r="J4" s="10">
        <v>5.041546377221362E-2</v>
      </c>
      <c r="K4" s="7">
        <v>0.25999998722418821</v>
      </c>
      <c r="L4" s="7">
        <v>0.38399997379320527</v>
      </c>
      <c r="M4" s="7">
        <v>0.70809988995192863</v>
      </c>
      <c r="N4" s="7">
        <v>0.83640012122832152</v>
      </c>
      <c r="O4" s="14" t="s">
        <v>83</v>
      </c>
      <c r="P4" s="14" t="s">
        <v>81</v>
      </c>
      <c r="Q4" s="12" t="s">
        <v>46</v>
      </c>
      <c r="R4">
        <v>13525559</v>
      </c>
      <c r="S4">
        <v>2028833</v>
      </c>
      <c r="T4">
        <v>19827367</v>
      </c>
      <c r="U4">
        <v>2189238</v>
      </c>
      <c r="V4" s="27">
        <v>0.76530620368873059</v>
      </c>
      <c r="W4" s="27">
        <v>-0.64693892254082896</v>
      </c>
      <c r="X4" s="27">
        <v>7.4691475779420955</v>
      </c>
      <c r="Y4" s="27">
        <v>-0.60437207174092422</v>
      </c>
      <c r="Z4" t="s">
        <v>105</v>
      </c>
      <c r="AA4" t="s">
        <v>104</v>
      </c>
      <c r="AB4">
        <v>383015</v>
      </c>
      <c r="AC4">
        <v>0.18</v>
      </c>
      <c r="AD4">
        <v>35</v>
      </c>
      <c r="AE4" s="50">
        <v>17</v>
      </c>
      <c r="AF4">
        <v>28</v>
      </c>
      <c r="AG4">
        <v>379</v>
      </c>
      <c r="AH4">
        <v>33</v>
      </c>
      <c r="AI4">
        <v>0.94</v>
      </c>
      <c r="AJ4" t="s">
        <v>133</v>
      </c>
    </row>
    <row r="5" spans="1:36" x14ac:dyDescent="0.25">
      <c r="A5" s="3">
        <v>43496</v>
      </c>
      <c r="B5" s="4">
        <v>20848646</v>
      </c>
      <c r="C5" s="4">
        <v>5316404</v>
      </c>
      <c r="D5" s="4">
        <v>2147827</v>
      </c>
      <c r="E5" s="4">
        <v>1520876</v>
      </c>
      <c r="F5" s="4">
        <v>1272061</v>
      </c>
      <c r="G5" s="7">
        <v>6.1014082161498638E-2</v>
      </c>
      <c r="H5" s="10">
        <v>0.20059441674862155</v>
      </c>
      <c r="I5" s="10">
        <v>1.0526296401619062E-2</v>
      </c>
      <c r="J5" s="10">
        <v>0.18808824770202981</v>
      </c>
      <c r="K5" s="7">
        <v>0.25499996498573574</v>
      </c>
      <c r="L5" s="7">
        <v>0.4039999593710335</v>
      </c>
      <c r="M5" s="7">
        <v>0.70809986092920896</v>
      </c>
      <c r="N5" s="7">
        <v>0.83640020619695488</v>
      </c>
      <c r="O5" s="14" t="s">
        <v>80</v>
      </c>
      <c r="P5" s="14" t="s">
        <v>81</v>
      </c>
      <c r="Q5" s="12" t="s">
        <v>46</v>
      </c>
      <c r="R5">
        <v>7505512</v>
      </c>
      <c r="S5">
        <v>5629134</v>
      </c>
      <c r="T5">
        <v>2293351</v>
      </c>
      <c r="U5">
        <v>5420648</v>
      </c>
      <c r="V5" s="27">
        <v>1.0526259099838065E-2</v>
      </c>
      <c r="W5" s="27">
        <v>1.0526349803258173E-2</v>
      </c>
      <c r="X5" s="27">
        <v>1.0526283321774077E-2</v>
      </c>
      <c r="Y5" s="27">
        <v>1.0526300090806018E-2</v>
      </c>
      <c r="Z5" t="s">
        <v>102</v>
      </c>
      <c r="AA5" t="s">
        <v>104</v>
      </c>
      <c r="AB5">
        <v>393482</v>
      </c>
      <c r="AC5">
        <v>0.18</v>
      </c>
      <c r="AD5">
        <v>38</v>
      </c>
      <c r="AE5" s="50">
        <v>18</v>
      </c>
      <c r="AF5" s="50">
        <v>25</v>
      </c>
      <c r="AG5" s="50">
        <v>354</v>
      </c>
      <c r="AH5">
        <v>33</v>
      </c>
      <c r="AI5">
        <v>0.94</v>
      </c>
      <c r="AJ5" t="s">
        <v>134</v>
      </c>
    </row>
    <row r="6" spans="1:36" x14ac:dyDescent="0.25">
      <c r="A6" s="3">
        <v>43501</v>
      </c>
      <c r="B6" s="4">
        <v>22368860</v>
      </c>
      <c r="C6" s="4">
        <v>5871825</v>
      </c>
      <c r="D6" s="4">
        <v>2372217</v>
      </c>
      <c r="E6" s="4">
        <v>1679767</v>
      </c>
      <c r="F6" s="4">
        <v>1349861</v>
      </c>
      <c r="G6" s="7">
        <v>6.0345542866288224E-2</v>
      </c>
      <c r="H6" s="10">
        <v>1.1476852728398028</v>
      </c>
      <c r="I6" s="10">
        <v>0</v>
      </c>
      <c r="J6" s="10">
        <v>1.1476852728398028</v>
      </c>
      <c r="K6" s="7">
        <v>0.26249996647124618</v>
      </c>
      <c r="L6" s="7">
        <v>0.40399994890855911</v>
      </c>
      <c r="M6" s="7">
        <v>0.7081000599860805</v>
      </c>
      <c r="N6" s="7">
        <v>0.80360014216257369</v>
      </c>
      <c r="O6" s="14" t="s">
        <v>83</v>
      </c>
      <c r="P6" s="14" t="s">
        <v>84</v>
      </c>
      <c r="Q6" s="12" t="s">
        <v>46</v>
      </c>
      <c r="R6">
        <v>8052789</v>
      </c>
      <c r="S6">
        <v>6039592</v>
      </c>
      <c r="T6">
        <v>2460574</v>
      </c>
      <c r="U6">
        <v>5815903</v>
      </c>
      <c r="V6" s="27">
        <v>0</v>
      </c>
      <c r="W6" s="27">
        <v>0</v>
      </c>
      <c r="X6" s="27">
        <v>0</v>
      </c>
      <c r="Y6" s="27">
        <v>0</v>
      </c>
      <c r="Z6" t="s">
        <v>37</v>
      </c>
      <c r="AA6" t="s">
        <v>101</v>
      </c>
      <c r="AB6" s="50">
        <v>408982</v>
      </c>
      <c r="AC6">
        <v>0.18</v>
      </c>
      <c r="AD6" s="50">
        <v>30</v>
      </c>
      <c r="AE6">
        <v>21</v>
      </c>
      <c r="AF6">
        <v>28</v>
      </c>
      <c r="AG6">
        <v>371</v>
      </c>
      <c r="AH6" s="50">
        <v>39</v>
      </c>
      <c r="AI6">
        <v>0.91</v>
      </c>
      <c r="AJ6" t="s">
        <v>118</v>
      </c>
    </row>
    <row r="7" spans="1:36" x14ac:dyDescent="0.25">
      <c r="A7" s="3">
        <v>43522</v>
      </c>
      <c r="B7" s="4">
        <v>22368860</v>
      </c>
      <c r="C7" s="4">
        <v>5480370</v>
      </c>
      <c r="D7" s="4">
        <v>2257912</v>
      </c>
      <c r="E7" s="4">
        <v>1681241</v>
      </c>
      <c r="F7" s="4">
        <v>1364832</v>
      </c>
      <c r="G7" s="7">
        <v>6.1014821497385206E-2</v>
      </c>
      <c r="H7" s="10">
        <v>1.2004191790539451</v>
      </c>
      <c r="I7" s="10">
        <v>1.9801989677181275E-2</v>
      </c>
      <c r="J7" s="10">
        <v>1.157692572996929</v>
      </c>
      <c r="K7" s="7">
        <v>0.24499996870649643</v>
      </c>
      <c r="L7" s="7">
        <v>0.41199991971345001</v>
      </c>
      <c r="M7" s="7">
        <v>0.74459987811748196</v>
      </c>
      <c r="N7" s="7">
        <v>0.81180033082704983</v>
      </c>
      <c r="O7" s="14" t="s">
        <v>83</v>
      </c>
      <c r="P7" s="14" t="s">
        <v>84</v>
      </c>
      <c r="Q7" s="12" t="s">
        <v>46</v>
      </c>
      <c r="R7">
        <v>8052789</v>
      </c>
      <c r="S7">
        <v>6039592</v>
      </c>
      <c r="T7">
        <v>2460574</v>
      </c>
      <c r="U7">
        <v>5815903</v>
      </c>
      <c r="V7" s="27">
        <v>1.9802001513596457E-2</v>
      </c>
      <c r="W7" s="27">
        <v>1.9802043726797613E-2</v>
      </c>
      <c r="X7" s="27">
        <v>1.9801922748545753E-2</v>
      </c>
      <c r="Y7" s="27">
        <v>1.9801952420255287E-2</v>
      </c>
      <c r="Z7" t="s">
        <v>102</v>
      </c>
      <c r="AA7" t="s">
        <v>104</v>
      </c>
      <c r="AB7" s="50">
        <v>400671</v>
      </c>
      <c r="AC7">
        <v>0.18</v>
      </c>
      <c r="AD7" s="50">
        <v>33</v>
      </c>
      <c r="AE7" s="50">
        <v>17</v>
      </c>
      <c r="AF7">
        <v>28</v>
      </c>
      <c r="AG7">
        <v>369</v>
      </c>
      <c r="AH7" s="50">
        <v>40</v>
      </c>
      <c r="AI7">
        <v>0.95</v>
      </c>
      <c r="AJ7" t="s">
        <v>119</v>
      </c>
    </row>
    <row r="8" spans="1:36" x14ac:dyDescent="0.25">
      <c r="A8" s="3">
        <v>43524</v>
      </c>
      <c r="B8" s="4">
        <v>22586034</v>
      </c>
      <c r="C8" s="4">
        <v>5759438</v>
      </c>
      <c r="D8" s="4">
        <v>2280737</v>
      </c>
      <c r="E8" s="4">
        <v>1648289</v>
      </c>
      <c r="F8" s="4">
        <v>1405660</v>
      </c>
      <c r="G8" s="7">
        <v>6.2235804656984049E-2</v>
      </c>
      <c r="H8" s="10">
        <v>0.22324803045110131</v>
      </c>
      <c r="I8" s="10">
        <v>8.3333373303954517E-2</v>
      </c>
      <c r="J8" s="10">
        <v>0.12915198644756454</v>
      </c>
      <c r="K8" s="7">
        <v>0.25499997033565081</v>
      </c>
      <c r="L8" s="7">
        <v>0.39599992221463276</v>
      </c>
      <c r="M8" s="7">
        <v>0.72270016227210765</v>
      </c>
      <c r="N8" s="7">
        <v>0.85279947873218831</v>
      </c>
      <c r="O8" s="14" t="s">
        <v>80</v>
      </c>
      <c r="P8" s="14" t="s">
        <v>84</v>
      </c>
      <c r="Q8" s="12" t="s">
        <v>46</v>
      </c>
      <c r="R8">
        <v>8130972</v>
      </c>
      <c r="S8">
        <v>6098229</v>
      </c>
      <c r="T8">
        <v>2484463</v>
      </c>
      <c r="U8">
        <v>5872368</v>
      </c>
      <c r="V8" s="27">
        <v>8.3333422156942838E-2</v>
      </c>
      <c r="W8" s="27">
        <v>8.3333422156942838E-2</v>
      </c>
      <c r="X8" s="27">
        <v>8.3333078974827668E-2</v>
      </c>
      <c r="Y8" s="27">
        <v>8.3333210346807185E-2</v>
      </c>
      <c r="Z8" t="s">
        <v>102</v>
      </c>
      <c r="AA8" t="s">
        <v>104</v>
      </c>
      <c r="AB8">
        <v>399552</v>
      </c>
      <c r="AC8">
        <v>0.19</v>
      </c>
      <c r="AD8" s="50">
        <v>30</v>
      </c>
      <c r="AE8">
        <v>22</v>
      </c>
      <c r="AF8" s="50">
        <v>25</v>
      </c>
      <c r="AG8">
        <v>377</v>
      </c>
      <c r="AH8" s="50">
        <v>38</v>
      </c>
      <c r="AI8">
        <v>0.93</v>
      </c>
      <c r="AJ8" t="s">
        <v>128</v>
      </c>
    </row>
    <row r="9" spans="1:36" x14ac:dyDescent="0.25">
      <c r="A9" s="3">
        <v>43533</v>
      </c>
      <c r="B9" s="4">
        <v>46685340</v>
      </c>
      <c r="C9" s="4">
        <v>9705882</v>
      </c>
      <c r="D9" s="4">
        <v>3267000</v>
      </c>
      <c r="E9" s="4">
        <v>2310422</v>
      </c>
      <c r="F9" s="4">
        <v>1820150</v>
      </c>
      <c r="G9" s="7">
        <v>3.8987613670586958E-2</v>
      </c>
      <c r="H9" s="10">
        <v>1.0202070652584099</v>
      </c>
      <c r="I9" s="10">
        <v>0</v>
      </c>
      <c r="J9" s="10">
        <v>1.0202070652584103</v>
      </c>
      <c r="K9" s="7">
        <v>0.20789999601587994</v>
      </c>
      <c r="L9" s="7">
        <v>0.33660001224000047</v>
      </c>
      <c r="M9" s="7">
        <v>0.70719987756351388</v>
      </c>
      <c r="N9" s="7">
        <v>0.78779980453787235</v>
      </c>
      <c r="O9" s="14" t="s">
        <v>85</v>
      </c>
      <c r="P9" s="14" t="s">
        <v>86</v>
      </c>
      <c r="Q9" s="12" t="s">
        <v>46</v>
      </c>
      <c r="R9">
        <v>16806722</v>
      </c>
      <c r="S9">
        <v>12605042</v>
      </c>
      <c r="T9">
        <v>5135387</v>
      </c>
      <c r="U9">
        <v>12138188</v>
      </c>
      <c r="V9" s="27">
        <v>0</v>
      </c>
      <c r="W9" s="27">
        <v>0</v>
      </c>
      <c r="X9" s="27">
        <v>0</v>
      </c>
      <c r="Y9" s="27">
        <v>0</v>
      </c>
      <c r="Z9" t="s">
        <v>37</v>
      </c>
      <c r="AA9" t="s">
        <v>101</v>
      </c>
      <c r="AB9" s="50">
        <v>404097</v>
      </c>
      <c r="AC9">
        <v>0.17</v>
      </c>
      <c r="AD9" s="50">
        <v>33</v>
      </c>
      <c r="AE9">
        <v>21</v>
      </c>
      <c r="AF9">
        <v>28</v>
      </c>
      <c r="AG9">
        <v>386</v>
      </c>
      <c r="AH9">
        <v>31</v>
      </c>
      <c r="AI9">
        <v>0.95</v>
      </c>
      <c r="AJ9" t="s">
        <v>135</v>
      </c>
    </row>
    <row r="10" spans="1:36" x14ac:dyDescent="0.25">
      <c r="A10" s="3">
        <v>43548</v>
      </c>
      <c r="B10" s="4">
        <v>45338648</v>
      </c>
      <c r="C10" s="4">
        <v>9425904</v>
      </c>
      <c r="D10" s="4">
        <v>3300951</v>
      </c>
      <c r="E10" s="4">
        <v>2289540</v>
      </c>
      <c r="F10" s="4">
        <v>1839416</v>
      </c>
      <c r="G10" s="7">
        <v>4.05705966353474E-2</v>
      </c>
      <c r="H10" s="10">
        <v>0.22259812803337153</v>
      </c>
      <c r="I10" s="10">
        <v>6.3157893996339087E-2</v>
      </c>
      <c r="J10" s="10">
        <v>0.14996853706998059</v>
      </c>
      <c r="K10" s="7">
        <v>0.20789997972590626</v>
      </c>
      <c r="L10" s="7">
        <v>0.35019993838256785</v>
      </c>
      <c r="M10" s="7">
        <v>0.69360011705717539</v>
      </c>
      <c r="N10" s="7">
        <v>0.80339980956873436</v>
      </c>
      <c r="O10" s="14" t="s">
        <v>87</v>
      </c>
      <c r="P10" s="14" t="s">
        <v>86</v>
      </c>
      <c r="Q10" s="12" t="s">
        <v>46</v>
      </c>
      <c r="R10">
        <v>16321913</v>
      </c>
      <c r="S10">
        <v>12241435</v>
      </c>
      <c r="T10">
        <v>4987251</v>
      </c>
      <c r="U10">
        <v>11788048</v>
      </c>
      <c r="V10" s="27">
        <v>6.3157922848533277E-2</v>
      </c>
      <c r="W10" s="27">
        <v>6.3157898393647383E-2</v>
      </c>
      <c r="X10" s="27">
        <v>6.3158045081430858E-2</v>
      </c>
      <c r="Y10" s="27">
        <v>6.3157887141938707E-2</v>
      </c>
      <c r="Z10" t="s">
        <v>102</v>
      </c>
      <c r="AA10" t="s">
        <v>104</v>
      </c>
      <c r="AB10" s="50">
        <v>401966</v>
      </c>
      <c r="AC10">
        <v>0.17</v>
      </c>
      <c r="AD10">
        <v>38</v>
      </c>
      <c r="AE10">
        <v>20</v>
      </c>
      <c r="AF10" s="50">
        <v>26</v>
      </c>
      <c r="AG10" s="50">
        <v>350</v>
      </c>
      <c r="AH10" s="50">
        <v>40</v>
      </c>
      <c r="AI10">
        <v>0.91</v>
      </c>
      <c r="AJ10" t="s">
        <v>129</v>
      </c>
    </row>
    <row r="11" spans="1:36" x14ac:dyDescent="0.25">
      <c r="A11" s="3">
        <v>43550</v>
      </c>
      <c r="B11" s="4">
        <v>20848646</v>
      </c>
      <c r="C11" s="4">
        <v>5107918</v>
      </c>
      <c r="D11" s="4">
        <v>2043167</v>
      </c>
      <c r="E11" s="4">
        <v>1476597</v>
      </c>
      <c r="F11" s="4">
        <v>1259241</v>
      </c>
      <c r="G11" s="7">
        <v>6.0399174123825596E-2</v>
      </c>
      <c r="H11" s="10">
        <v>0.77964973472889199</v>
      </c>
      <c r="I11" s="10">
        <v>-4.9504951397826846E-2</v>
      </c>
      <c r="J11" s="10">
        <v>0.87233982685769784</v>
      </c>
      <c r="K11" s="7">
        <v>0.2449999870495187</v>
      </c>
      <c r="L11" s="7">
        <v>0.39999996084510364</v>
      </c>
      <c r="M11" s="7">
        <v>0.72270010234112048</v>
      </c>
      <c r="N11" s="7">
        <v>0.85279937586220211</v>
      </c>
      <c r="O11" s="14" t="s">
        <v>83</v>
      </c>
      <c r="P11" s="14" t="s">
        <v>86</v>
      </c>
      <c r="Q11" s="12" t="s">
        <v>46</v>
      </c>
      <c r="R11">
        <v>7505512</v>
      </c>
      <c r="S11">
        <v>5629134</v>
      </c>
      <c r="T11">
        <v>2293351</v>
      </c>
      <c r="U11">
        <v>5420648</v>
      </c>
      <c r="V11" s="27">
        <v>-4.9504940464189851E-2</v>
      </c>
      <c r="W11" s="27">
        <v>-4.9504940464189851E-2</v>
      </c>
      <c r="X11" s="27">
        <v>-4.950480687136416E-2</v>
      </c>
      <c r="Y11" s="27">
        <v>-4.9504881050637994E-2</v>
      </c>
      <c r="Z11" t="s">
        <v>102</v>
      </c>
      <c r="AA11" t="s">
        <v>101</v>
      </c>
      <c r="AB11">
        <v>395869</v>
      </c>
      <c r="AC11">
        <v>0.17</v>
      </c>
      <c r="AD11">
        <v>39</v>
      </c>
      <c r="AE11" s="50">
        <v>18</v>
      </c>
      <c r="AF11" s="50">
        <v>25</v>
      </c>
      <c r="AG11">
        <v>366</v>
      </c>
      <c r="AH11">
        <v>36</v>
      </c>
      <c r="AI11">
        <v>0.94</v>
      </c>
      <c r="AJ11" t="s">
        <v>136</v>
      </c>
    </row>
    <row r="12" spans="1:36" x14ac:dyDescent="0.25">
      <c r="A12" s="3">
        <v>43566</v>
      </c>
      <c r="B12" s="4">
        <v>20631473</v>
      </c>
      <c r="C12" s="4">
        <v>5106289</v>
      </c>
      <c r="D12" s="4">
        <v>1981240</v>
      </c>
      <c r="E12" s="4">
        <v>1504157</v>
      </c>
      <c r="F12" s="4">
        <v>1208741</v>
      </c>
      <c r="G12" s="7">
        <v>5.8587237081908793E-2</v>
      </c>
      <c r="H12" s="10">
        <v>0.9239043412518404</v>
      </c>
      <c r="I12" s="10">
        <v>-6.8627459389436152E-2</v>
      </c>
      <c r="J12" s="10">
        <v>1.0656657324153227</v>
      </c>
      <c r="K12" s="7">
        <v>0.24749997249348119</v>
      </c>
      <c r="L12" s="7">
        <v>0.38799997414952425</v>
      </c>
      <c r="M12" s="7">
        <v>0.75919979406836124</v>
      </c>
      <c r="N12" s="7">
        <v>0.80360028906556957</v>
      </c>
      <c r="O12" s="14" t="s">
        <v>80</v>
      </c>
      <c r="P12" s="14" t="s">
        <v>88</v>
      </c>
      <c r="Q12" s="12" t="s">
        <v>46</v>
      </c>
      <c r="R12">
        <v>7427330</v>
      </c>
      <c r="S12">
        <v>5570497</v>
      </c>
      <c r="T12">
        <v>2269462</v>
      </c>
      <c r="U12">
        <v>5364183</v>
      </c>
      <c r="V12" s="27">
        <v>-6.8627457127354408E-2</v>
      </c>
      <c r="W12" s="27">
        <v>-6.8627501795281876E-2</v>
      </c>
      <c r="X12" s="27">
        <v>-6.8627253830511492E-2</v>
      </c>
      <c r="Y12" s="27">
        <v>-6.8627355655187183E-2</v>
      </c>
      <c r="Z12" t="s">
        <v>102</v>
      </c>
      <c r="AA12" t="s">
        <v>101</v>
      </c>
      <c r="AB12">
        <v>394581</v>
      </c>
      <c r="AC12">
        <v>0.18</v>
      </c>
      <c r="AD12">
        <v>35</v>
      </c>
      <c r="AE12">
        <v>19</v>
      </c>
      <c r="AF12" s="50">
        <v>25</v>
      </c>
      <c r="AG12">
        <v>387</v>
      </c>
      <c r="AH12">
        <v>36</v>
      </c>
      <c r="AI12">
        <v>0.91</v>
      </c>
      <c r="AJ12" t="s">
        <v>130</v>
      </c>
    </row>
    <row r="13" spans="1:36" x14ac:dyDescent="0.25">
      <c r="A13" s="3">
        <v>43569</v>
      </c>
      <c r="B13" s="4">
        <v>46685340</v>
      </c>
      <c r="C13" s="4">
        <v>9803921</v>
      </c>
      <c r="D13" s="4">
        <v>3466666</v>
      </c>
      <c r="E13" s="4">
        <v>2357333</v>
      </c>
      <c r="F13" s="4">
        <v>1930656</v>
      </c>
      <c r="G13" s="7">
        <v>4.1354652231300019E-2</v>
      </c>
      <c r="H13" s="10">
        <v>0.28376620785956508</v>
      </c>
      <c r="I13" s="10">
        <v>8.3333333333333259E-2</v>
      </c>
      <c r="J13" s="10">
        <v>0.18501496110113713</v>
      </c>
      <c r="K13" s="7">
        <v>0.20999999143199985</v>
      </c>
      <c r="L13" s="7">
        <v>0.35359995250879722</v>
      </c>
      <c r="M13" s="7">
        <v>0.68000003461539127</v>
      </c>
      <c r="N13" s="7">
        <v>0.81900011580883991</v>
      </c>
      <c r="O13" s="14" t="s">
        <v>87</v>
      </c>
      <c r="P13" s="14" t="s">
        <v>88</v>
      </c>
      <c r="Q13" s="12" t="s">
        <v>46</v>
      </c>
      <c r="R13">
        <v>16806722</v>
      </c>
      <c r="S13">
        <v>12605042</v>
      </c>
      <c r="T13">
        <v>5135387</v>
      </c>
      <c r="U13">
        <v>12138188</v>
      </c>
      <c r="V13" s="27">
        <v>8.3333349447917593E-2</v>
      </c>
      <c r="W13" s="27">
        <v>8.3333369143519853E-2</v>
      </c>
      <c r="X13" s="27">
        <v>8.3333386071977378E-2</v>
      </c>
      <c r="Y13" s="27">
        <v>8.3333355645834883E-2</v>
      </c>
      <c r="Z13" t="s">
        <v>102</v>
      </c>
      <c r="AA13" t="s">
        <v>104</v>
      </c>
      <c r="AB13">
        <v>396665</v>
      </c>
      <c r="AC13">
        <v>0.17</v>
      </c>
      <c r="AD13">
        <v>38</v>
      </c>
      <c r="AE13">
        <v>22</v>
      </c>
      <c r="AF13">
        <v>29</v>
      </c>
      <c r="AG13">
        <v>395</v>
      </c>
      <c r="AH13">
        <v>35</v>
      </c>
      <c r="AI13">
        <v>0.95</v>
      </c>
      <c r="AJ13" t="s">
        <v>120</v>
      </c>
    </row>
    <row r="14" spans="1:36" x14ac:dyDescent="0.25">
      <c r="A14" s="3">
        <v>43573</v>
      </c>
      <c r="B14" s="4">
        <v>22803207</v>
      </c>
      <c r="C14" s="4">
        <v>5415761</v>
      </c>
      <c r="D14" s="4">
        <v>3639391</v>
      </c>
      <c r="E14" s="4">
        <v>2656756</v>
      </c>
      <c r="F14" s="4">
        <v>2091398</v>
      </c>
      <c r="G14" s="7">
        <v>9.1715082005789803E-2</v>
      </c>
      <c r="H14" s="10">
        <v>0.7302283946685022</v>
      </c>
      <c r="I14" s="10">
        <v>0.10526315789473695</v>
      </c>
      <c r="J14" s="10">
        <v>0.56544473803340667</v>
      </c>
      <c r="K14" s="7">
        <v>0.23749997094706898</v>
      </c>
      <c r="L14" s="7">
        <v>0.67199992761866711</v>
      </c>
      <c r="M14" s="7">
        <v>0.73000015661961026</v>
      </c>
      <c r="N14" s="7">
        <v>0.78719987834787986</v>
      </c>
      <c r="O14" s="14" t="s">
        <v>80</v>
      </c>
      <c r="P14" s="14" t="s">
        <v>88</v>
      </c>
      <c r="Q14" s="12" t="s">
        <v>46</v>
      </c>
      <c r="R14">
        <v>8209154</v>
      </c>
      <c r="S14">
        <v>6156866</v>
      </c>
      <c r="T14">
        <v>2508352</v>
      </c>
      <c r="U14">
        <v>5928833</v>
      </c>
      <c r="V14" s="27">
        <v>0.10526312954991912</v>
      </c>
      <c r="W14" s="27">
        <v>0.10526331851538551</v>
      </c>
      <c r="X14" s="27">
        <v>0.10526283321774055</v>
      </c>
      <c r="Y14" s="27">
        <v>0.10526300090805996</v>
      </c>
      <c r="Z14" t="s">
        <v>102</v>
      </c>
      <c r="AA14" t="s">
        <v>104</v>
      </c>
      <c r="AB14">
        <v>389107</v>
      </c>
      <c r="AC14" s="50">
        <v>0.28999999999999998</v>
      </c>
      <c r="AD14" s="50">
        <v>32</v>
      </c>
      <c r="AE14" s="50">
        <v>18</v>
      </c>
      <c r="AF14">
        <v>28</v>
      </c>
      <c r="AG14" s="50">
        <v>364</v>
      </c>
      <c r="AH14" s="50">
        <v>40</v>
      </c>
      <c r="AI14">
        <v>0.91</v>
      </c>
      <c r="AJ14" t="s">
        <v>121</v>
      </c>
    </row>
    <row r="15" spans="1:36" x14ac:dyDescent="0.25">
      <c r="A15" s="3">
        <v>43574</v>
      </c>
      <c r="B15" s="4">
        <v>22151687</v>
      </c>
      <c r="C15" s="4">
        <v>5537921</v>
      </c>
      <c r="D15" s="4">
        <v>2281623</v>
      </c>
      <c r="E15" s="4">
        <v>1748864</v>
      </c>
      <c r="F15" s="4">
        <v>1419728</v>
      </c>
      <c r="G15" s="7">
        <v>6.409119088762856E-2</v>
      </c>
      <c r="H15" s="10">
        <v>0.2472495952251057</v>
      </c>
      <c r="I15" s="10">
        <v>7.3684220220243013E-2</v>
      </c>
      <c r="J15" s="10">
        <v>0.16165402428030418</v>
      </c>
      <c r="K15" s="7">
        <v>0.24999996614253353</v>
      </c>
      <c r="L15" s="7">
        <v>0.41199991838092309</v>
      </c>
      <c r="M15" s="7">
        <v>0.76649998707060718</v>
      </c>
      <c r="N15" s="7">
        <v>0.81180011710458899</v>
      </c>
      <c r="O15" s="14" t="s">
        <v>89</v>
      </c>
      <c r="P15" s="14" t="s">
        <v>88</v>
      </c>
      <c r="Q15" s="12" t="s">
        <v>46</v>
      </c>
      <c r="R15">
        <v>7974607</v>
      </c>
      <c r="S15">
        <v>5980955</v>
      </c>
      <c r="T15">
        <v>2436685</v>
      </c>
      <c r="U15">
        <v>5759438</v>
      </c>
      <c r="V15" s="27">
        <v>7.3684217612520309E-2</v>
      </c>
      <c r="W15" s="27">
        <v>7.3684269105611211E-2</v>
      </c>
      <c r="X15" s="27">
        <v>7.3683983252418317E-2</v>
      </c>
      <c r="Y15" s="27">
        <v>7.3684100635641903E-2</v>
      </c>
      <c r="Z15" t="s">
        <v>102</v>
      </c>
      <c r="AA15" t="s">
        <v>104</v>
      </c>
      <c r="AB15">
        <v>384879</v>
      </c>
      <c r="AC15">
        <v>0.18</v>
      </c>
      <c r="AD15">
        <v>39</v>
      </c>
      <c r="AE15" s="50">
        <v>17</v>
      </c>
      <c r="AF15">
        <v>27</v>
      </c>
      <c r="AG15" s="50">
        <v>351</v>
      </c>
      <c r="AH15">
        <v>36</v>
      </c>
      <c r="AI15">
        <v>0.95</v>
      </c>
      <c r="AJ15" t="s">
        <v>137</v>
      </c>
    </row>
    <row r="16" spans="1:36" x14ac:dyDescent="0.25">
      <c r="A16" s="3">
        <v>43643</v>
      </c>
      <c r="B16" s="4">
        <v>22368860</v>
      </c>
      <c r="C16" s="4">
        <v>5759981</v>
      </c>
      <c r="D16" s="4">
        <v>2234872</v>
      </c>
      <c r="E16" s="4">
        <v>1680400</v>
      </c>
      <c r="F16" s="4">
        <v>1322811</v>
      </c>
      <c r="G16" s="7">
        <v>5.9136272478794182E-2</v>
      </c>
      <c r="H16" s="10">
        <v>1.1472182813955829</v>
      </c>
      <c r="I16" s="10">
        <v>1.1914892991677402</v>
      </c>
      <c r="J16" s="10">
        <v>-2.0201338783159994E-2</v>
      </c>
      <c r="K16" s="7">
        <v>0.2574999798827477</v>
      </c>
      <c r="L16" s="7">
        <v>0.3879998909718626</v>
      </c>
      <c r="M16" s="7">
        <v>0.75189988509409045</v>
      </c>
      <c r="N16" s="7">
        <v>0.78720007141156867</v>
      </c>
      <c r="O16" s="14" t="s">
        <v>80</v>
      </c>
      <c r="P16" s="14" t="s">
        <v>90</v>
      </c>
      <c r="Q16" s="12" t="s">
        <v>46</v>
      </c>
      <c r="R16">
        <v>8052789</v>
      </c>
      <c r="S16">
        <v>6039592</v>
      </c>
      <c r="T16">
        <v>2460574</v>
      </c>
      <c r="U16">
        <v>5815903</v>
      </c>
      <c r="V16" s="27">
        <v>1.1914891358835065</v>
      </c>
      <c r="W16" s="27">
        <v>1.1914896241921964</v>
      </c>
      <c r="X16" s="27">
        <v>1.1914897406985836</v>
      </c>
      <c r="Y16" s="27">
        <v>1.1914890730818781</v>
      </c>
      <c r="Z16" t="s">
        <v>102</v>
      </c>
      <c r="AA16" t="s">
        <v>104</v>
      </c>
      <c r="AB16" s="50">
        <v>399922</v>
      </c>
      <c r="AC16">
        <v>0.19</v>
      </c>
      <c r="AD16" s="50">
        <v>31</v>
      </c>
      <c r="AE16" s="50">
        <v>17</v>
      </c>
      <c r="AF16">
        <v>30</v>
      </c>
      <c r="AG16" s="50">
        <v>355</v>
      </c>
      <c r="AH16">
        <v>35</v>
      </c>
      <c r="AI16">
        <v>0.91</v>
      </c>
      <c r="AJ16" t="s">
        <v>122</v>
      </c>
    </row>
    <row r="17" spans="1:36" x14ac:dyDescent="0.25">
      <c r="A17" s="3">
        <v>43669</v>
      </c>
      <c r="B17" s="4">
        <v>21282993</v>
      </c>
      <c r="C17" s="4">
        <v>5054710</v>
      </c>
      <c r="D17" s="4">
        <v>2001665</v>
      </c>
      <c r="E17" s="4">
        <v>1505052</v>
      </c>
      <c r="F17" s="4">
        <v>1172435</v>
      </c>
      <c r="G17" s="7">
        <v>5.5087881671529941E-2</v>
      </c>
      <c r="H17" s="10">
        <v>1.3503180372102532</v>
      </c>
      <c r="I17" s="10">
        <v>3.1578937674493712E-2</v>
      </c>
      <c r="J17" s="10">
        <v>1.2783695472773182</v>
      </c>
      <c r="K17" s="7">
        <v>0.2374999606493316</v>
      </c>
      <c r="L17" s="7">
        <v>0.3959999683463542</v>
      </c>
      <c r="M17" s="7">
        <v>0.75190004321402437</v>
      </c>
      <c r="N17" s="7">
        <v>0.77899966247013397</v>
      </c>
      <c r="O17" s="14" t="s">
        <v>83</v>
      </c>
      <c r="P17" s="14" t="s">
        <v>91</v>
      </c>
      <c r="Q17" s="12" t="s">
        <v>46</v>
      </c>
      <c r="R17">
        <v>7661877</v>
      </c>
      <c r="S17">
        <v>5746408</v>
      </c>
      <c r="T17">
        <v>2341129</v>
      </c>
      <c r="U17">
        <v>5533578</v>
      </c>
      <c r="V17" s="27">
        <v>3.1578911937398813E-2</v>
      </c>
      <c r="W17" s="27">
        <v>3.1579049409774296E-2</v>
      </c>
      <c r="X17" s="27">
        <v>3.1578849965322231E-2</v>
      </c>
      <c r="Y17" s="27">
        <v>3.1578900272418053E-2</v>
      </c>
      <c r="Z17" t="s">
        <v>102</v>
      </c>
      <c r="AA17" t="s">
        <v>104</v>
      </c>
      <c r="AB17">
        <v>390237</v>
      </c>
      <c r="AC17">
        <v>0.19</v>
      </c>
      <c r="AD17" s="50">
        <v>32</v>
      </c>
      <c r="AE17" s="50">
        <v>18</v>
      </c>
      <c r="AF17" s="50">
        <v>25</v>
      </c>
      <c r="AG17">
        <v>382</v>
      </c>
      <c r="AH17">
        <v>35</v>
      </c>
      <c r="AI17">
        <v>0.93</v>
      </c>
      <c r="AJ17" t="s">
        <v>131</v>
      </c>
    </row>
    <row r="18" spans="1:36" x14ac:dyDescent="0.25">
      <c r="A18" s="3">
        <v>43695</v>
      </c>
      <c r="B18" s="4">
        <v>45338648</v>
      </c>
      <c r="C18" s="4">
        <v>9521116</v>
      </c>
      <c r="D18" s="4">
        <v>3140064</v>
      </c>
      <c r="E18" s="4">
        <v>2028481</v>
      </c>
      <c r="F18" s="4">
        <v>1582215</v>
      </c>
      <c r="G18" s="7">
        <v>3.4897710227265712E-2</v>
      </c>
      <c r="H18" s="10">
        <v>1.0661671278564273</v>
      </c>
      <c r="I18" s="10">
        <v>3.0612256263673698E-2</v>
      </c>
      <c r="J18" s="10">
        <v>1.0047958049198824</v>
      </c>
      <c r="K18" s="7">
        <v>0.20999999823550097</v>
      </c>
      <c r="L18" s="7">
        <v>0.32979999403431276</v>
      </c>
      <c r="M18" s="7">
        <v>0.64599989044809281</v>
      </c>
      <c r="N18" s="7">
        <v>0.77999991126364998</v>
      </c>
      <c r="O18" s="14" t="s">
        <v>87</v>
      </c>
      <c r="P18" s="14" t="s">
        <v>92</v>
      </c>
      <c r="Q18" s="12" t="s">
        <v>46</v>
      </c>
      <c r="R18">
        <v>16321913</v>
      </c>
      <c r="S18">
        <v>12241435</v>
      </c>
      <c r="T18">
        <v>4987251</v>
      </c>
      <c r="U18">
        <v>11788048</v>
      </c>
      <c r="V18" s="27">
        <v>3.0612225568513063E-2</v>
      </c>
      <c r="W18" s="27">
        <v>3.0612246616132266E-2</v>
      </c>
      <c r="X18" s="27">
        <v>3.0612209050621786E-2</v>
      </c>
      <c r="Y18" s="27">
        <v>3.0612241329445844E-2</v>
      </c>
      <c r="Z18" t="s">
        <v>102</v>
      </c>
      <c r="AA18" t="s">
        <v>104</v>
      </c>
      <c r="AB18">
        <v>390612</v>
      </c>
      <c r="AC18">
        <v>0.17</v>
      </c>
      <c r="AD18">
        <v>38</v>
      </c>
      <c r="AE18">
        <v>20</v>
      </c>
      <c r="AF18">
        <v>30</v>
      </c>
      <c r="AG18">
        <v>380</v>
      </c>
      <c r="AH18" s="50">
        <v>40</v>
      </c>
      <c r="AI18">
        <v>0.94</v>
      </c>
      <c r="AJ18" t="s">
        <v>138</v>
      </c>
    </row>
    <row r="19" spans="1:36" x14ac:dyDescent="0.25">
      <c r="A19" s="3">
        <v>43729</v>
      </c>
      <c r="B19" s="4">
        <v>43991955</v>
      </c>
      <c r="C19" s="4">
        <v>8868778</v>
      </c>
      <c r="D19" s="4">
        <v>3045538</v>
      </c>
      <c r="E19" s="4">
        <v>1967417</v>
      </c>
      <c r="F19" s="4">
        <v>1473202</v>
      </c>
      <c r="G19" s="7">
        <v>3.3487986610279082E-2</v>
      </c>
      <c r="H19" s="10">
        <v>1.1152745531323451</v>
      </c>
      <c r="I19" s="10">
        <v>-1.0101021238273722E-2</v>
      </c>
      <c r="J19" s="10">
        <v>1.1368590113895878</v>
      </c>
      <c r="K19" s="7">
        <v>0.2015999970903771</v>
      </c>
      <c r="L19" s="7">
        <v>0.34339995882183544</v>
      </c>
      <c r="M19" s="7">
        <v>0.6459998200646323</v>
      </c>
      <c r="N19" s="7">
        <v>0.74880007644541036</v>
      </c>
      <c r="O19" s="14" t="s">
        <v>85</v>
      </c>
      <c r="P19" s="14" t="s">
        <v>93</v>
      </c>
      <c r="Q19" s="12" t="s">
        <v>46</v>
      </c>
      <c r="R19">
        <v>15837104</v>
      </c>
      <c r="S19">
        <v>11877828</v>
      </c>
      <c r="T19">
        <v>4839115</v>
      </c>
      <c r="U19">
        <v>11437908</v>
      </c>
      <c r="V19" s="27">
        <v>-1.0101003787368557E-2</v>
      </c>
      <c r="W19" s="27">
        <v>-1.010098316280561E-2</v>
      </c>
      <c r="X19" s="27">
        <v>-1.0100863394915338E-2</v>
      </c>
      <c r="Y19" s="27">
        <v>-1.0100980378326518E-2</v>
      </c>
      <c r="Z19" t="s">
        <v>102</v>
      </c>
      <c r="AA19" t="s">
        <v>101</v>
      </c>
      <c r="AB19">
        <v>388449</v>
      </c>
      <c r="AC19">
        <v>0.17</v>
      </c>
      <c r="AD19">
        <v>37</v>
      </c>
      <c r="AE19">
        <v>20</v>
      </c>
      <c r="AF19" s="50">
        <v>25</v>
      </c>
      <c r="AG19">
        <v>372</v>
      </c>
      <c r="AH19">
        <v>31</v>
      </c>
      <c r="AI19">
        <v>0.91</v>
      </c>
      <c r="AJ19" t="s">
        <v>123</v>
      </c>
    </row>
    <row r="20" spans="1:36" x14ac:dyDescent="0.25">
      <c r="A20" s="3">
        <v>43747</v>
      </c>
      <c r="B20" s="4">
        <v>20631473</v>
      </c>
      <c r="C20" s="4">
        <v>5415761</v>
      </c>
      <c r="D20" s="4">
        <v>2166304</v>
      </c>
      <c r="E20" s="4">
        <v>1660472</v>
      </c>
      <c r="F20" s="4">
        <v>1402435</v>
      </c>
      <c r="G20" s="7">
        <v>6.7975514884468013E-2</v>
      </c>
      <c r="H20" s="10">
        <v>0.21871070507745793</v>
      </c>
      <c r="I20" s="10">
        <v>-4.0404058256849784E-2</v>
      </c>
      <c r="J20" s="10">
        <v>0.27002486365627365</v>
      </c>
      <c r="K20" s="7">
        <v>0.2624999678888657</v>
      </c>
      <c r="L20" s="7">
        <v>0.39999992614149699</v>
      </c>
      <c r="M20" s="7">
        <v>0.76649999261414836</v>
      </c>
      <c r="N20" s="7">
        <v>0.84460021006075381</v>
      </c>
      <c r="O20" s="14" t="s">
        <v>94</v>
      </c>
      <c r="P20" s="14" t="s">
        <v>95</v>
      </c>
      <c r="Q20" s="12" t="s">
        <v>46</v>
      </c>
      <c r="R20">
        <v>7427330</v>
      </c>
      <c r="S20">
        <v>5570497</v>
      </c>
      <c r="T20">
        <v>2269462</v>
      </c>
      <c r="U20">
        <v>5364183</v>
      </c>
      <c r="V20" s="27">
        <v>-4.0404079554938854E-2</v>
      </c>
      <c r="W20" s="27">
        <v>-4.0404165686915405E-2</v>
      </c>
      <c r="X20" s="27">
        <v>-4.0403920815824668E-2</v>
      </c>
      <c r="Y20" s="27">
        <v>-4.0403982581171505E-2</v>
      </c>
      <c r="Z20" t="s">
        <v>102</v>
      </c>
      <c r="AA20" t="s">
        <v>101</v>
      </c>
      <c r="AB20">
        <v>382253</v>
      </c>
      <c r="AC20">
        <v>0.19</v>
      </c>
      <c r="AD20">
        <v>34</v>
      </c>
      <c r="AE20">
        <v>19</v>
      </c>
      <c r="AF20">
        <v>29</v>
      </c>
      <c r="AG20">
        <v>366</v>
      </c>
      <c r="AH20">
        <v>34</v>
      </c>
      <c r="AI20">
        <v>0.91</v>
      </c>
      <c r="AJ20" t="s">
        <v>124</v>
      </c>
    </row>
    <row r="21" spans="1:36" x14ac:dyDescent="0.25">
      <c r="A21" s="3">
        <v>43759</v>
      </c>
      <c r="B21" s="4">
        <v>22803207</v>
      </c>
      <c r="C21" s="4">
        <v>5700801</v>
      </c>
      <c r="D21" s="4">
        <v>2371533</v>
      </c>
      <c r="E21" s="4">
        <v>1748531</v>
      </c>
      <c r="F21" s="4">
        <v>1462471</v>
      </c>
      <c r="G21" s="7">
        <v>6.4134443896422116E-2</v>
      </c>
      <c r="H21" s="10">
        <v>0.32382903302894461</v>
      </c>
      <c r="I21" s="10">
        <v>9.3750020984576077E-2</v>
      </c>
      <c r="J21" s="10">
        <v>0.21035794983323086</v>
      </c>
      <c r="K21" s="7">
        <v>0.24999996710988942</v>
      </c>
      <c r="L21" s="7">
        <v>0.4159999621105876</v>
      </c>
      <c r="M21" s="7">
        <v>0.73729988155340875</v>
      </c>
      <c r="N21" s="7">
        <v>0.83639981218519999</v>
      </c>
      <c r="O21" s="14" t="s">
        <v>82</v>
      </c>
      <c r="P21" s="14" t="s">
        <v>95</v>
      </c>
      <c r="Q21" s="12" t="s">
        <v>46</v>
      </c>
      <c r="R21">
        <v>8209154</v>
      </c>
      <c r="S21">
        <v>6156866</v>
      </c>
      <c r="T21">
        <v>2508352</v>
      </c>
      <c r="U21">
        <v>5928833</v>
      </c>
      <c r="V21" s="27">
        <v>9.3750033308853453E-2</v>
      </c>
      <c r="W21" s="27">
        <v>9.3750122132463032E-2</v>
      </c>
      <c r="X21" s="27">
        <v>9.3749713846681182E-2</v>
      </c>
      <c r="Y21" s="27">
        <v>9.3749861640158194E-2</v>
      </c>
      <c r="Z21" t="s">
        <v>102</v>
      </c>
      <c r="AA21" t="s">
        <v>104</v>
      </c>
      <c r="AB21">
        <v>383369</v>
      </c>
      <c r="AC21">
        <v>0.19</v>
      </c>
      <c r="AD21" s="50">
        <v>31</v>
      </c>
      <c r="AE21">
        <v>22</v>
      </c>
      <c r="AF21">
        <v>30</v>
      </c>
      <c r="AG21">
        <v>368</v>
      </c>
      <c r="AH21">
        <v>36</v>
      </c>
      <c r="AI21">
        <v>0.92</v>
      </c>
      <c r="AJ21" t="s">
        <v>125</v>
      </c>
    </row>
    <row r="22" spans="1:36" x14ac:dyDescent="0.25">
      <c r="A22" s="3">
        <v>43778</v>
      </c>
      <c r="B22" s="4">
        <v>45787545</v>
      </c>
      <c r="C22" s="4">
        <v>9711538</v>
      </c>
      <c r="D22" s="4">
        <v>3367961</v>
      </c>
      <c r="E22" s="4">
        <v>2290213</v>
      </c>
      <c r="F22" s="4">
        <v>1839957</v>
      </c>
      <c r="G22" s="7">
        <v>4.0184661571176179E-2</v>
      </c>
      <c r="H22" s="10">
        <v>0.26260801898348074</v>
      </c>
      <c r="I22" s="10">
        <v>7.3684197937763818E-2</v>
      </c>
      <c r="J22" s="10">
        <v>0.17595846284092165</v>
      </c>
      <c r="K22" s="7">
        <v>0.2120999935681199</v>
      </c>
      <c r="L22" s="7">
        <v>0.34679996103603777</v>
      </c>
      <c r="M22" s="7">
        <v>0.67999985748053493</v>
      </c>
      <c r="N22" s="7">
        <v>0.80339994576923635</v>
      </c>
      <c r="O22" s="14" t="s">
        <v>85</v>
      </c>
      <c r="P22" s="14" t="s">
        <v>96</v>
      </c>
      <c r="Q22" s="12" t="s">
        <v>46</v>
      </c>
      <c r="R22">
        <v>16483516</v>
      </c>
      <c r="S22">
        <v>12362637</v>
      </c>
      <c r="T22">
        <v>5036630</v>
      </c>
      <c r="U22">
        <v>11904761</v>
      </c>
      <c r="V22" s="27">
        <v>7.3684232467147837E-2</v>
      </c>
      <c r="W22" s="27">
        <v>7.3684185842880723E-2</v>
      </c>
      <c r="X22" s="27">
        <v>7.3684421457529847E-2</v>
      </c>
      <c r="Y22" s="27">
        <v>7.3684171602436122E-2</v>
      </c>
      <c r="Z22" t="s">
        <v>102</v>
      </c>
      <c r="AA22" t="s">
        <v>104</v>
      </c>
      <c r="AB22">
        <v>380487</v>
      </c>
      <c r="AC22">
        <v>0.19</v>
      </c>
      <c r="AD22">
        <v>40</v>
      </c>
      <c r="AE22">
        <v>21</v>
      </c>
      <c r="AF22">
        <v>27</v>
      </c>
      <c r="AG22">
        <v>368</v>
      </c>
      <c r="AH22">
        <v>32</v>
      </c>
      <c r="AI22">
        <v>0.93</v>
      </c>
      <c r="AJ22" t="s">
        <v>120</v>
      </c>
    </row>
    <row r="23" spans="1:36" x14ac:dyDescent="0.25">
      <c r="A23" s="3">
        <v>43793</v>
      </c>
      <c r="B23" s="4">
        <v>46236443</v>
      </c>
      <c r="C23" s="4">
        <v>9709653</v>
      </c>
      <c r="D23" s="4">
        <v>3301282</v>
      </c>
      <c r="E23" s="4">
        <v>2177525</v>
      </c>
      <c r="F23" s="4">
        <v>1647515</v>
      </c>
      <c r="G23" s="7">
        <v>3.5632390666384087E-2</v>
      </c>
      <c r="H23" s="10">
        <v>1.3547702422639891</v>
      </c>
      <c r="I23" s="10">
        <v>5.1020419528979843E-2</v>
      </c>
      <c r="J23" s="10">
        <v>1.2404609829743283</v>
      </c>
      <c r="K23" s="7">
        <v>0.20999999935116115</v>
      </c>
      <c r="L23" s="7">
        <v>0.33999999794019414</v>
      </c>
      <c r="M23" s="7">
        <v>0.65959981607145346</v>
      </c>
      <c r="N23" s="7">
        <v>0.75659980941665428</v>
      </c>
      <c r="O23" s="14" t="s">
        <v>87</v>
      </c>
      <c r="P23" s="14" t="s">
        <v>96</v>
      </c>
      <c r="Q23" s="12" t="s">
        <v>46</v>
      </c>
      <c r="R23">
        <v>16645119</v>
      </c>
      <c r="S23">
        <v>12483839</v>
      </c>
      <c r="T23">
        <v>5086008</v>
      </c>
      <c r="U23">
        <v>12021475</v>
      </c>
      <c r="V23" s="27">
        <v>5.1020375947521623E-2</v>
      </c>
      <c r="W23" s="27">
        <v>5.1020354899902642E-2</v>
      </c>
      <c r="X23" s="27">
        <v>5.1020279534584212E-2</v>
      </c>
      <c r="Y23" s="27">
        <v>5.102043135860157E-2</v>
      </c>
      <c r="Z23" t="s">
        <v>102</v>
      </c>
      <c r="AA23" t="s">
        <v>104</v>
      </c>
      <c r="AB23">
        <v>388049</v>
      </c>
      <c r="AC23">
        <v>0.19</v>
      </c>
      <c r="AD23">
        <v>34</v>
      </c>
      <c r="AE23">
        <v>22</v>
      </c>
      <c r="AF23">
        <v>27</v>
      </c>
      <c r="AG23" s="50">
        <v>354</v>
      </c>
      <c r="AH23">
        <v>37</v>
      </c>
      <c r="AI23">
        <v>0.95</v>
      </c>
      <c r="AJ23" t="s">
        <v>139</v>
      </c>
    </row>
    <row r="24" spans="1:36" x14ac:dyDescent="0.25">
      <c r="A24" s="3">
        <v>43800</v>
      </c>
      <c r="B24" s="4">
        <v>46685340</v>
      </c>
      <c r="C24" s="4">
        <v>10196078</v>
      </c>
      <c r="D24" s="4">
        <v>3501333</v>
      </c>
      <c r="E24" s="4">
        <v>2452333</v>
      </c>
      <c r="F24" s="4">
        <v>1989333</v>
      </c>
      <c r="G24" s="7">
        <v>4.2611513592918031E-2</v>
      </c>
      <c r="H24" s="10">
        <v>0.20747489400703478</v>
      </c>
      <c r="I24" s="10">
        <v>9.708726945106827E-3</v>
      </c>
      <c r="J24" s="10">
        <v>0.19586457141979285</v>
      </c>
      <c r="K24" s="7">
        <v>0.2183999945164799</v>
      </c>
      <c r="L24" s="7">
        <v>0.34339998183615306</v>
      </c>
      <c r="M24" s="7">
        <v>0.7003998191545906</v>
      </c>
      <c r="N24" s="7">
        <v>0.81120019181734293</v>
      </c>
      <c r="O24" s="14" t="s">
        <v>87</v>
      </c>
      <c r="P24" s="14" t="s">
        <v>97</v>
      </c>
      <c r="Q24" s="12" t="s">
        <v>46</v>
      </c>
      <c r="R24">
        <v>16806722</v>
      </c>
      <c r="S24">
        <v>12605042</v>
      </c>
      <c r="T24">
        <v>5135387</v>
      </c>
      <c r="U24">
        <v>12138188</v>
      </c>
      <c r="V24" s="27">
        <v>9.7087320312940761E-3</v>
      </c>
      <c r="W24" s="27">
        <v>9.7087923033931656E-3</v>
      </c>
      <c r="X24" s="27">
        <v>9.708793222503731E-3</v>
      </c>
      <c r="Y24" s="27">
        <v>9.7087087898948266E-3</v>
      </c>
      <c r="Z24" t="s">
        <v>102</v>
      </c>
      <c r="AA24" t="s">
        <v>104</v>
      </c>
      <c r="AB24">
        <v>397690</v>
      </c>
      <c r="AC24">
        <v>0.18</v>
      </c>
      <c r="AD24">
        <v>40</v>
      </c>
      <c r="AE24" s="50">
        <v>18</v>
      </c>
      <c r="AF24">
        <v>27</v>
      </c>
      <c r="AG24">
        <v>388</v>
      </c>
      <c r="AH24" s="50">
        <v>39</v>
      </c>
      <c r="AI24">
        <v>0.92</v>
      </c>
      <c r="AJ24" t="s">
        <v>126</v>
      </c>
    </row>
    <row r="25" spans="1:36" x14ac:dyDescent="0.25">
      <c r="A25" s="3">
        <v>43821</v>
      </c>
      <c r="B25" s="4">
        <v>43094160</v>
      </c>
      <c r="C25" s="4">
        <v>9140271</v>
      </c>
      <c r="D25" s="4">
        <v>3263076</v>
      </c>
      <c r="E25" s="4">
        <v>2107947</v>
      </c>
      <c r="F25" s="4">
        <v>1677083</v>
      </c>
      <c r="G25" s="7">
        <v>3.8916711684367444E-2</v>
      </c>
      <c r="H25" s="10">
        <v>0.21029166080314066</v>
      </c>
      <c r="I25" s="10">
        <v>0</v>
      </c>
      <c r="J25" s="10">
        <v>0.21029166080314066</v>
      </c>
      <c r="K25" s="7">
        <v>0.21209999220311987</v>
      </c>
      <c r="L25" s="7">
        <v>0.35699991827375799</v>
      </c>
      <c r="M25" s="7">
        <v>0.64599997057990677</v>
      </c>
      <c r="N25" s="7">
        <v>0.79560017400817007</v>
      </c>
      <c r="O25" s="14" t="s">
        <v>87</v>
      </c>
      <c r="P25" s="14" t="s">
        <v>97</v>
      </c>
      <c r="Q25" s="12" t="s">
        <v>46</v>
      </c>
      <c r="R25">
        <v>15513897</v>
      </c>
      <c r="S25">
        <v>11635423</v>
      </c>
      <c r="T25">
        <v>4740357</v>
      </c>
      <c r="U25">
        <v>11204481</v>
      </c>
      <c r="V25" s="27">
        <v>0</v>
      </c>
      <c r="W25" s="27">
        <v>0</v>
      </c>
      <c r="X25" s="27">
        <v>0</v>
      </c>
      <c r="Y25" s="27">
        <v>0</v>
      </c>
      <c r="Z25" t="s">
        <v>37</v>
      </c>
      <c r="AA25" t="s">
        <v>101</v>
      </c>
      <c r="AB25">
        <v>391668</v>
      </c>
      <c r="AC25">
        <v>0.18</v>
      </c>
      <c r="AD25" s="50">
        <v>30</v>
      </c>
      <c r="AE25" s="50">
        <v>18</v>
      </c>
      <c r="AF25" s="50">
        <v>25</v>
      </c>
      <c r="AG25">
        <v>397</v>
      </c>
      <c r="AH25" s="50">
        <v>39</v>
      </c>
      <c r="AI25">
        <v>0.92</v>
      </c>
      <c r="AJ25" t="s">
        <v>127</v>
      </c>
    </row>
    <row r="28" spans="1:36" x14ac:dyDescent="0.25">
      <c r="AA28" s="21" t="s">
        <v>56</v>
      </c>
      <c r="AB28" s="62">
        <f>CORREL($F$2:$F$25,AB2:AB25)</f>
        <v>-0.1988155977177502</v>
      </c>
      <c r="AC28" s="62">
        <f t="shared" ref="AC28:AI28" si="0">CORREL($F$2:$F$25,AC2:AC25)</f>
        <v>0.29398070182461089</v>
      </c>
      <c r="AD28" s="27">
        <f t="shared" si="0"/>
        <v>0.17896716078707067</v>
      </c>
      <c r="AE28" s="27">
        <f t="shared" si="0"/>
        <v>8.3182507654182988E-2</v>
      </c>
      <c r="AF28" s="27">
        <f t="shared" si="0"/>
        <v>0.25131484955421829</v>
      </c>
      <c r="AG28" s="27">
        <f t="shared" si="0"/>
        <v>0.21367287261637363</v>
      </c>
      <c r="AH28" s="27">
        <f t="shared" si="0"/>
        <v>0.10061886982232625</v>
      </c>
      <c r="AI28" s="27">
        <f t="shared" si="0"/>
        <v>3.7537329554850382E-2</v>
      </c>
    </row>
  </sheetData>
  <autoFilter ref="A1:AJ25"/>
  <conditionalFormatting sqref="H2:H25">
    <cfRule type="colorScale" priority="9">
      <colorScale>
        <cfvo type="num" val="-0.2"/>
        <cfvo type="num" val="0"/>
        <cfvo type="num" val="0.2"/>
        <color rgb="FFF8696B"/>
        <color rgb="FFFFEB84"/>
        <color rgb="FF63BE7B"/>
      </colorScale>
    </cfRule>
  </conditionalFormatting>
  <conditionalFormatting sqref="AC2:AC2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AD2:AD2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E2:AE2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AF2:AF2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G2:AG2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H2:AH2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I2:AI2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B2:AB2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73"/>
  <sheetViews>
    <sheetView topLeftCell="A351" workbookViewId="0">
      <selection activeCell="P368" sqref="P368"/>
    </sheetView>
  </sheetViews>
  <sheetFormatPr defaultColWidth="11" defaultRowHeight="15.75" x14ac:dyDescent="0.25"/>
  <cols>
    <col min="3" max="4" width="9.5" customWidth="1"/>
    <col min="5" max="5" width="8.75" customWidth="1"/>
    <col min="6" max="6" width="9.25" customWidth="1"/>
    <col min="11" max="11" width="12.375" hidden="1" customWidth="1"/>
    <col min="12" max="12" width="8.375" style="13" hidden="1" customWidth="1"/>
    <col min="13" max="13" width="8.375" hidden="1" customWidth="1"/>
    <col min="14" max="14" width="12.25" hidden="1" customWidth="1"/>
    <col min="15" max="15" width="11.875" hidden="1" customWidth="1"/>
    <col min="16" max="17" width="21.125" customWidth="1"/>
  </cols>
  <sheetData>
    <row r="2" spans="2:20" x14ac:dyDescent="0.25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17" t="s">
        <v>38</v>
      </c>
      <c r="H2" s="17" t="s">
        <v>39</v>
      </c>
      <c r="I2" s="17" t="s">
        <v>40</v>
      </c>
      <c r="J2" s="17" t="s">
        <v>41</v>
      </c>
      <c r="K2" s="23" t="s">
        <v>43</v>
      </c>
      <c r="L2" s="24" t="s">
        <v>42</v>
      </c>
      <c r="M2" s="25" t="s">
        <v>48</v>
      </c>
      <c r="N2" s="23" t="s">
        <v>49</v>
      </c>
      <c r="O2" s="23" t="s">
        <v>50</v>
      </c>
      <c r="P2" s="17" t="s">
        <v>51</v>
      </c>
      <c r="Q2" s="17" t="s">
        <v>52</v>
      </c>
      <c r="R2" s="17" t="s">
        <v>36</v>
      </c>
      <c r="S2" s="17" t="s">
        <v>34</v>
      </c>
      <c r="T2" s="16" t="s">
        <v>79</v>
      </c>
    </row>
    <row r="3" spans="2:20" x14ac:dyDescent="0.25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S3" s="11" t="str">
        <f>TEXT($B3,"dddd")</f>
        <v>Tuesday</v>
      </c>
      <c r="T3" s="11" t="str">
        <f>TEXT($B3,"mmmm")</f>
        <v>January</v>
      </c>
    </row>
    <row r="4" spans="2:20" x14ac:dyDescent="0.25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S4" s="11" t="str">
        <f t="shared" ref="S4:S67" si="0">TEXT($B4,"dddd")</f>
        <v>Wednesday</v>
      </c>
      <c r="T4" s="11" t="str">
        <f t="shared" ref="T4:T67" si="1">TEXT($B4,"mmmm")</f>
        <v>January</v>
      </c>
    </row>
    <row r="5" spans="2:20" x14ac:dyDescent="0.25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S5" s="11" t="str">
        <f t="shared" si="0"/>
        <v>Thursday</v>
      </c>
      <c r="T5" s="11" t="str">
        <f t="shared" si="1"/>
        <v>January</v>
      </c>
    </row>
    <row r="6" spans="2:20" x14ac:dyDescent="0.25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S6" s="11" t="str">
        <f t="shared" si="0"/>
        <v>Friday</v>
      </c>
      <c r="T6" s="11" t="str">
        <f t="shared" si="1"/>
        <v>January</v>
      </c>
    </row>
    <row r="7" spans="2:20" x14ac:dyDescent="0.25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S7" s="11" t="str">
        <f t="shared" si="0"/>
        <v>Saturday</v>
      </c>
      <c r="T7" s="11" t="str">
        <f t="shared" si="1"/>
        <v>January</v>
      </c>
    </row>
    <row r="8" spans="2:20" x14ac:dyDescent="0.25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S8" s="11" t="str">
        <f t="shared" si="0"/>
        <v>Sunday</v>
      </c>
      <c r="T8" s="11" t="str">
        <f t="shared" si="1"/>
        <v>January</v>
      </c>
    </row>
    <row r="9" spans="2:20" x14ac:dyDescent="0.25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S9" s="11" t="str">
        <f t="shared" si="0"/>
        <v>Monday</v>
      </c>
      <c r="T9" s="11" t="str">
        <f t="shared" si="1"/>
        <v>January</v>
      </c>
    </row>
    <row r="10" spans="2:20" x14ac:dyDescent="0.25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s="10">
        <f t="shared" ref="G10:G73" si="2">C10/C3-1</f>
        <v>4.1666711078471419E-2</v>
      </c>
      <c r="H10" s="10">
        <f t="shared" ref="H10:H73" si="3">D10/D3-1</f>
        <v>4.166662225486184E-2</v>
      </c>
      <c r="I10" s="10">
        <f t="shared" ref="I10:I73" si="4">E10/E3-1</f>
        <v>4.1666539487413834E-2</v>
      </c>
      <c r="J10" s="10">
        <f t="shared" ref="J10:J73" si="5">F10/F3-1</f>
        <v>4.1666605173403592E-2</v>
      </c>
      <c r="K10" s="15" t="str">
        <f t="shared" ref="K10:K73" si="6">IF(SUM($G10:$J10)&lt;&gt;0,IF(ROUND(AVERAGE($G10:$J10),2)&lt;&gt;ROUND(IF((SUM($G10:$J10)&gt;0),MAX($G10:$J10),MIN($G10:$J10)),2),"condition","all_sources"),"")</f>
        <v>all_sources</v>
      </c>
      <c r="L10" s="15">
        <f t="shared" ref="L10:L73" si="7">IF((SUM($G10:$J10)&gt;0),MAX($G10:$J10),MIN($G10:$J10))</f>
        <v>4.1666711078471419E-2</v>
      </c>
      <c r="M10" s="13" t="str">
        <f t="shared" ref="M10:P29" si="8">IF(SUM($G10:$J10)&lt;&gt;0,IF(ROUND(AVERAGE($G10:$J10),2)&lt;&gt;ROUND(IF((SUM($G10:$J10)&gt;0),MAX($G10:$J10),MIN($G10:$J10)),2),IF((SUM($G10:$J10)&lt;&gt;0),IF(IF((SUM($G10:$J10)&gt;0),MAX($G10:$J10),MIN($G10:$J10))=$G10,"Facebook",IF(IF((SUM($G10:$J10)&gt;0),MAX($G10:$J10),MIN($G10:$J10))=$H10,"Youtube",IF(IF((SUM($G10:$J10)&gt;0),MAX($G10:$J10),MIN($G10:$J10))=$I10,"Twitter",IF(IF((SUM($G10:$J10)&gt;0),MAX($G10:$J10),MIN($G10:$J10))=$I10,"Others","")))),""),"All sources"),"")</f>
        <v>All sources</v>
      </c>
      <c r="N10" s="13" t="str">
        <f t="shared" si="8"/>
        <v>All sources</v>
      </c>
      <c r="O10" s="13" t="str">
        <f t="shared" si="8"/>
        <v>All sources</v>
      </c>
      <c r="P10" s="13" t="str">
        <f t="shared" si="8"/>
        <v>All sources</v>
      </c>
      <c r="Q10" s="13" t="str">
        <f>IF((SUM($G10:$J10)&gt;0),"Raise","Dip")</f>
        <v>Raise</v>
      </c>
      <c r="R10" t="s">
        <v>44</v>
      </c>
      <c r="S10" s="11" t="str">
        <f t="shared" si="0"/>
        <v>Tuesday</v>
      </c>
      <c r="T10" s="11" t="str">
        <f t="shared" si="1"/>
        <v>January</v>
      </c>
    </row>
    <row r="11" spans="2:20" x14ac:dyDescent="0.25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s="10">
        <f t="shared" si="2"/>
        <v>2.9703065590196198E-2</v>
      </c>
      <c r="H11" s="10">
        <f t="shared" si="3"/>
        <v>2.9703065590196198E-2</v>
      </c>
      <c r="I11" s="10">
        <f t="shared" si="4"/>
        <v>2.9702884122818407E-2</v>
      </c>
      <c r="J11" s="10">
        <f t="shared" si="5"/>
        <v>2.9702928630382708E-2</v>
      </c>
      <c r="K11" s="15" t="str">
        <f t="shared" si="6"/>
        <v>all_sources</v>
      </c>
      <c r="L11" s="15">
        <f t="shared" si="7"/>
        <v>2.9703065590196198E-2</v>
      </c>
      <c r="M11" s="13" t="str">
        <f t="shared" si="8"/>
        <v>All sources</v>
      </c>
      <c r="N11" s="13" t="str">
        <f t="shared" si="8"/>
        <v>All sources</v>
      </c>
      <c r="O11" s="13" t="str">
        <f t="shared" si="8"/>
        <v>All sources</v>
      </c>
      <c r="P11" s="13" t="str">
        <f t="shared" si="8"/>
        <v>All sources</v>
      </c>
      <c r="Q11" s="13" t="str">
        <f t="shared" ref="Q11:Q74" si="9">IF((SUM($G11:$J11)&gt;0),"Raise","Dip")</f>
        <v>Raise</v>
      </c>
      <c r="R11" t="s">
        <v>44</v>
      </c>
      <c r="S11" s="11" t="str">
        <f t="shared" si="0"/>
        <v>Wednesday</v>
      </c>
      <c r="T11" s="11" t="str">
        <f t="shared" si="1"/>
        <v>January</v>
      </c>
    </row>
    <row r="12" spans="2:20" x14ac:dyDescent="0.25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s="10">
        <f t="shared" si="2"/>
        <v>-0.94841710998530149</v>
      </c>
      <c r="H12" s="10">
        <f t="shared" si="3"/>
        <v>-0.48958330002447981</v>
      </c>
      <c r="I12" s="10">
        <f t="shared" si="4"/>
        <v>-0.48958358314972283</v>
      </c>
      <c r="J12" s="10">
        <f t="shared" si="5"/>
        <v>0.14572501295048124</v>
      </c>
      <c r="K12" s="15" t="str">
        <f t="shared" si="6"/>
        <v>condition</v>
      </c>
      <c r="L12" s="15">
        <f t="shared" si="7"/>
        <v>-0.94841710998530149</v>
      </c>
      <c r="M12" s="13" t="str">
        <f t="shared" si="8"/>
        <v>Facebook</v>
      </c>
      <c r="N12" s="13" t="str">
        <f t="shared" si="8"/>
        <v>Facebook</v>
      </c>
      <c r="O12" s="13" t="str">
        <f t="shared" si="8"/>
        <v>Facebook</v>
      </c>
      <c r="P12" s="13" t="str">
        <f t="shared" si="8"/>
        <v>Facebook</v>
      </c>
      <c r="Q12" s="13" t="str">
        <f t="shared" si="9"/>
        <v>Dip</v>
      </c>
      <c r="R12" t="s">
        <v>45</v>
      </c>
      <c r="S12" s="11" t="str">
        <f t="shared" si="0"/>
        <v>Thursday</v>
      </c>
      <c r="T12" s="11" t="str">
        <f t="shared" si="1"/>
        <v>January</v>
      </c>
    </row>
    <row r="13" spans="2:20" x14ac:dyDescent="0.25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s="10">
        <f t="shared" si="2"/>
        <v>-4.9999987209400798E-2</v>
      </c>
      <c r="H13" s="10">
        <f t="shared" si="3"/>
        <v>-4.9999991472933103E-2</v>
      </c>
      <c r="I13" s="10">
        <f t="shared" si="4"/>
        <v>-4.9999853489482882E-2</v>
      </c>
      <c r="J13" s="10">
        <f t="shared" si="5"/>
        <v>-4.9999929159756817E-2</v>
      </c>
      <c r="K13" s="15" t="str">
        <f t="shared" si="6"/>
        <v>all_sources</v>
      </c>
      <c r="L13" s="15">
        <f t="shared" si="7"/>
        <v>-4.9999991472933103E-2</v>
      </c>
      <c r="M13" s="13" t="str">
        <f t="shared" si="8"/>
        <v>All sources</v>
      </c>
      <c r="N13" s="13" t="str">
        <f t="shared" si="8"/>
        <v>All sources</v>
      </c>
      <c r="O13" s="13" t="str">
        <f t="shared" si="8"/>
        <v>All sources</v>
      </c>
      <c r="P13" s="13" t="str">
        <f t="shared" si="8"/>
        <v>All sources</v>
      </c>
      <c r="Q13" s="13" t="str">
        <f t="shared" si="9"/>
        <v>Dip</v>
      </c>
      <c r="R13" t="s">
        <v>44</v>
      </c>
      <c r="S13" s="11" t="str">
        <f t="shared" si="0"/>
        <v>Friday</v>
      </c>
      <c r="T13" s="11" t="str">
        <f t="shared" si="1"/>
        <v>January</v>
      </c>
    </row>
    <row r="14" spans="2:20" x14ac:dyDescent="0.25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s="10">
        <f t="shared" si="2"/>
        <v>0</v>
      </c>
      <c r="H14" s="10">
        <f t="shared" si="3"/>
        <v>0</v>
      </c>
      <c r="I14" s="10">
        <f t="shared" si="4"/>
        <v>0</v>
      </c>
      <c r="J14" s="10">
        <f t="shared" si="5"/>
        <v>0</v>
      </c>
      <c r="K14" s="15" t="str">
        <f t="shared" si="6"/>
        <v/>
      </c>
      <c r="L14" s="15">
        <f t="shared" si="7"/>
        <v>0</v>
      </c>
      <c r="M14" s="13" t="str">
        <f t="shared" si="8"/>
        <v/>
      </c>
      <c r="N14" s="13" t="str">
        <f t="shared" si="8"/>
        <v/>
      </c>
      <c r="O14" s="13" t="str">
        <f t="shared" si="8"/>
        <v/>
      </c>
      <c r="P14" s="13" t="str">
        <f t="shared" si="8"/>
        <v/>
      </c>
      <c r="Q14" s="13" t="str">
        <f t="shared" si="9"/>
        <v>Dip</v>
      </c>
      <c r="R14" t="s">
        <v>44</v>
      </c>
      <c r="S14" s="11" t="str">
        <f t="shared" si="0"/>
        <v>Saturday</v>
      </c>
      <c r="T14" s="11" t="str">
        <f t="shared" si="1"/>
        <v>January</v>
      </c>
    </row>
    <row r="15" spans="2:20" x14ac:dyDescent="0.25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s="10">
        <f t="shared" si="2"/>
        <v>6.1855698382826674E-2</v>
      </c>
      <c r="H15" s="10">
        <f t="shared" si="3"/>
        <v>6.1855677118220598E-2</v>
      </c>
      <c r="I15" s="10">
        <f t="shared" si="4"/>
        <v>6.1855601227291057E-2</v>
      </c>
      <c r="J15" s="10">
        <f t="shared" si="5"/>
        <v>6.1855660996917639E-2</v>
      </c>
      <c r="K15" s="15" t="str">
        <f t="shared" si="6"/>
        <v>all_sources</v>
      </c>
      <c r="L15" s="15">
        <f t="shared" si="7"/>
        <v>6.1855698382826674E-2</v>
      </c>
      <c r="M15" s="13" t="str">
        <f t="shared" si="8"/>
        <v>All sources</v>
      </c>
      <c r="N15" t="str">
        <f t="shared" ref="N15:N76" si="10">IF(MAX($C15:$F15)=$C15,"Facebook",IF(MAX($C15:$F15)=$D15,"YouTube",IF(MAX($C15:$F15)=$E15,"Twitter","Others")))</f>
        <v>Facebook</v>
      </c>
      <c r="O15" t="str">
        <f t="shared" ref="O15:O67" si="11">IF(MIN($C15:$F15)=$C15,"Facebook",IF(MIN($C15:$F15)=$D15,"YouTube",IF(MIN($C15:$F15)=$E15,"Twitter","Others")))</f>
        <v>Twitter</v>
      </c>
      <c r="P15" s="13" t="str">
        <f t="shared" si="8"/>
        <v>All sources</v>
      </c>
      <c r="Q15" s="13" t="str">
        <f t="shared" si="9"/>
        <v>Raise</v>
      </c>
      <c r="R15" t="s">
        <v>44</v>
      </c>
      <c r="S15" s="11" t="str">
        <f t="shared" si="0"/>
        <v>Sunday</v>
      </c>
      <c r="T15" s="11" t="str">
        <f t="shared" si="1"/>
        <v>January</v>
      </c>
    </row>
    <row r="16" spans="2:20" x14ac:dyDescent="0.25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s="10">
        <f t="shared" si="2"/>
        <v>-7.6190433265108659E-2</v>
      </c>
      <c r="H16" s="10">
        <f t="shared" si="3"/>
        <v>-7.6190548892894561E-2</v>
      </c>
      <c r="I16" s="10">
        <f t="shared" si="4"/>
        <v>-7.6190263567473826E-2</v>
      </c>
      <c r="J16" s="10">
        <f t="shared" si="5"/>
        <v>-7.6190373383767107E-2</v>
      </c>
      <c r="K16" s="15" t="str">
        <f t="shared" si="6"/>
        <v>all_sources</v>
      </c>
      <c r="L16" s="15">
        <f t="shared" si="7"/>
        <v>-7.6190548892894561E-2</v>
      </c>
      <c r="M16" s="13" t="str">
        <f t="shared" si="8"/>
        <v>All sources</v>
      </c>
      <c r="N16" t="str">
        <f t="shared" si="10"/>
        <v>Facebook</v>
      </c>
      <c r="O16" t="str">
        <f t="shared" si="11"/>
        <v>Twitter</v>
      </c>
      <c r="P16" s="13" t="str">
        <f t="shared" si="8"/>
        <v>All sources</v>
      </c>
      <c r="Q16" s="13" t="str">
        <f t="shared" si="9"/>
        <v>Dip</v>
      </c>
      <c r="R16" t="s">
        <v>44</v>
      </c>
      <c r="S16" s="11" t="str">
        <f t="shared" si="0"/>
        <v>Monday</v>
      </c>
      <c r="T16" s="11" t="str">
        <f t="shared" si="1"/>
        <v>January</v>
      </c>
    </row>
    <row r="17" spans="2:20" x14ac:dyDescent="0.25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s="10">
        <f t="shared" si="2"/>
        <v>-2.0000020464958745E-2</v>
      </c>
      <c r="H17" s="10">
        <f t="shared" si="3"/>
        <v>-1.9999894264370766E-2</v>
      </c>
      <c r="I17" s="10">
        <f t="shared" si="4"/>
        <v>-1.9999941395793086E-2</v>
      </c>
      <c r="J17" s="10">
        <f t="shared" si="5"/>
        <v>-1.9999971663902771E-2</v>
      </c>
      <c r="K17" s="15" t="str">
        <f t="shared" si="6"/>
        <v>all_sources</v>
      </c>
      <c r="L17" s="15">
        <f t="shared" si="7"/>
        <v>-2.0000020464958745E-2</v>
      </c>
      <c r="M17" s="13" t="str">
        <f t="shared" si="8"/>
        <v>All sources</v>
      </c>
      <c r="N17" t="str">
        <f t="shared" si="10"/>
        <v>Facebook</v>
      </c>
      <c r="O17" t="str">
        <f t="shared" si="11"/>
        <v>Twitter</v>
      </c>
      <c r="P17" s="13" t="str">
        <f t="shared" si="8"/>
        <v>All sources</v>
      </c>
      <c r="Q17" s="13" t="str">
        <f t="shared" si="9"/>
        <v>Dip</v>
      </c>
      <c r="R17" t="s">
        <v>44</v>
      </c>
      <c r="S17" s="11" t="str">
        <f t="shared" si="0"/>
        <v>Tuesday</v>
      </c>
      <c r="T17" s="11" t="str">
        <f t="shared" si="1"/>
        <v>January</v>
      </c>
    </row>
    <row r="18" spans="2:20" x14ac:dyDescent="0.25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s="10">
        <f t="shared" si="2"/>
        <v>-6.7307697037943259E-2</v>
      </c>
      <c r="H18" s="10">
        <f t="shared" si="3"/>
        <v>-6.7307738033452025E-2</v>
      </c>
      <c r="I18" s="10">
        <f t="shared" si="4"/>
        <v>-6.7307502667578456E-2</v>
      </c>
      <c r="J18" s="10">
        <f t="shared" si="5"/>
        <v>-6.7307600613585539E-2</v>
      </c>
      <c r="K18" s="15" t="str">
        <f t="shared" si="6"/>
        <v>all_sources</v>
      </c>
      <c r="L18" s="15">
        <f t="shared" si="7"/>
        <v>-6.7307738033452025E-2</v>
      </c>
      <c r="M18" s="13" t="str">
        <f t="shared" si="8"/>
        <v>All sources</v>
      </c>
      <c r="N18" t="str">
        <f t="shared" si="10"/>
        <v>Facebook</v>
      </c>
      <c r="O18" t="str">
        <f t="shared" si="11"/>
        <v>Twitter</v>
      </c>
      <c r="P18" s="13" t="str">
        <f t="shared" si="8"/>
        <v>All sources</v>
      </c>
      <c r="Q18" s="13" t="str">
        <f t="shared" si="9"/>
        <v>Dip</v>
      </c>
      <c r="R18" t="s">
        <v>44</v>
      </c>
      <c r="S18" s="11" t="str">
        <f t="shared" si="0"/>
        <v>Wednesday</v>
      </c>
      <c r="T18" s="11" t="str">
        <f t="shared" si="1"/>
        <v>January</v>
      </c>
    </row>
    <row r="19" spans="2:20" x14ac:dyDescent="0.25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s="10">
        <f t="shared" si="2"/>
        <v>19.799855872051577</v>
      </c>
      <c r="H19" s="10">
        <f t="shared" si="3"/>
        <v>1.1020407879148157</v>
      </c>
      <c r="I19" s="10">
        <f t="shared" si="4"/>
        <v>1.1020414090985202</v>
      </c>
      <c r="J19" s="10">
        <f t="shared" si="5"/>
        <v>-6.3547930850813783E-2</v>
      </c>
      <c r="K19" s="15" t="str">
        <f t="shared" si="6"/>
        <v>condition</v>
      </c>
      <c r="L19" s="15">
        <f t="shared" si="7"/>
        <v>19.799855872051577</v>
      </c>
      <c r="M19" s="13" t="str">
        <f t="shared" si="8"/>
        <v>Facebook</v>
      </c>
      <c r="N19" t="str">
        <f t="shared" si="10"/>
        <v>Facebook</v>
      </c>
      <c r="O19" t="str">
        <f t="shared" si="11"/>
        <v>Twitter</v>
      </c>
      <c r="P19" s="13" t="str">
        <f t="shared" si="8"/>
        <v>Facebook</v>
      </c>
      <c r="Q19" s="13" t="str">
        <f t="shared" si="9"/>
        <v>Raise</v>
      </c>
      <c r="R19" t="s">
        <v>46</v>
      </c>
      <c r="S19" s="11" t="str">
        <f t="shared" si="0"/>
        <v>Thursday</v>
      </c>
      <c r="T19" s="11" t="str">
        <f t="shared" si="1"/>
        <v>January</v>
      </c>
    </row>
    <row r="20" spans="2:20" x14ac:dyDescent="0.25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s="10">
        <f t="shared" si="2"/>
        <v>7.3684217612520309E-2</v>
      </c>
      <c r="H20" s="10">
        <f t="shared" si="3"/>
        <v>7.3684269105611211E-2</v>
      </c>
      <c r="I20" s="10">
        <f t="shared" si="4"/>
        <v>7.3683983252418317E-2</v>
      </c>
      <c r="J20" s="10">
        <f t="shared" si="5"/>
        <v>7.3684100635641903E-2</v>
      </c>
      <c r="K20" s="15" t="str">
        <f t="shared" si="6"/>
        <v>all_sources</v>
      </c>
      <c r="L20" s="15">
        <f t="shared" si="7"/>
        <v>7.3684269105611211E-2</v>
      </c>
      <c r="M20" s="13" t="str">
        <f t="shared" si="8"/>
        <v>All sources</v>
      </c>
      <c r="N20" t="str">
        <f t="shared" si="10"/>
        <v>Facebook</v>
      </c>
      <c r="O20" t="str">
        <f t="shared" si="11"/>
        <v>Twitter</v>
      </c>
      <c r="P20" s="13" t="str">
        <f t="shared" si="8"/>
        <v>All sources</v>
      </c>
      <c r="Q20" s="13" t="str">
        <f t="shared" si="9"/>
        <v>Raise</v>
      </c>
      <c r="R20" t="s">
        <v>44</v>
      </c>
      <c r="S20" s="11" t="str">
        <f t="shared" si="0"/>
        <v>Friday</v>
      </c>
      <c r="T20" s="11" t="str">
        <f t="shared" si="1"/>
        <v>January</v>
      </c>
    </row>
    <row r="21" spans="2:20" x14ac:dyDescent="0.25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s="10">
        <f t="shared" si="2"/>
        <v>0</v>
      </c>
      <c r="H21" s="10">
        <f t="shared" si="3"/>
        <v>0</v>
      </c>
      <c r="I21" s="10">
        <f t="shared" si="4"/>
        <v>0</v>
      </c>
      <c r="J21" s="10">
        <f t="shared" si="5"/>
        <v>0</v>
      </c>
      <c r="K21" s="15" t="str">
        <f t="shared" si="6"/>
        <v/>
      </c>
      <c r="L21" s="15">
        <f t="shared" si="7"/>
        <v>0</v>
      </c>
      <c r="M21" s="13" t="str">
        <f t="shared" si="8"/>
        <v/>
      </c>
      <c r="N21" t="str">
        <f t="shared" si="10"/>
        <v>Facebook</v>
      </c>
      <c r="O21" t="str">
        <f t="shared" si="11"/>
        <v>Twitter</v>
      </c>
      <c r="P21" s="13" t="str">
        <f t="shared" si="8"/>
        <v/>
      </c>
      <c r="Q21" s="13" t="str">
        <f t="shared" si="9"/>
        <v>Dip</v>
      </c>
      <c r="R21" t="s">
        <v>44</v>
      </c>
      <c r="S21" s="11" t="str">
        <f t="shared" si="0"/>
        <v>Saturday</v>
      </c>
      <c r="T21" s="11" t="str">
        <f t="shared" si="1"/>
        <v>January</v>
      </c>
    </row>
    <row r="22" spans="2:20" x14ac:dyDescent="0.25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s="10">
        <f t="shared" si="2"/>
        <v>-3.883492812517586E-2</v>
      </c>
      <c r="H22" s="10">
        <f t="shared" si="3"/>
        <v>-3.8834928902879984E-2</v>
      </c>
      <c r="I22" s="10">
        <f t="shared" si="4"/>
        <v>-3.8834976272156818E-2</v>
      </c>
      <c r="J22" s="10">
        <f t="shared" si="5"/>
        <v>-3.8835001528514601E-2</v>
      </c>
      <c r="K22" s="15" t="str">
        <f t="shared" si="6"/>
        <v>all_sources</v>
      </c>
      <c r="L22" s="15">
        <f t="shared" si="7"/>
        <v>-3.8835001528514601E-2</v>
      </c>
      <c r="M22" s="13" t="str">
        <f t="shared" si="8"/>
        <v>All sources</v>
      </c>
      <c r="N22" t="str">
        <f t="shared" si="10"/>
        <v>Facebook</v>
      </c>
      <c r="O22" t="str">
        <f t="shared" si="11"/>
        <v>Twitter</v>
      </c>
      <c r="P22" s="13" t="str">
        <f t="shared" si="8"/>
        <v>All sources</v>
      </c>
      <c r="Q22" s="13" t="str">
        <f t="shared" si="9"/>
        <v>Dip</v>
      </c>
      <c r="R22" t="s">
        <v>44</v>
      </c>
      <c r="S22" s="11" t="str">
        <f t="shared" si="0"/>
        <v>Sunday</v>
      </c>
      <c r="T22" s="11" t="str">
        <f t="shared" si="1"/>
        <v>January</v>
      </c>
    </row>
    <row r="23" spans="2:20" x14ac:dyDescent="0.25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s="10">
        <f t="shared" si="2"/>
        <v>5.15463767991724E-2</v>
      </c>
      <c r="H23" s="10">
        <f t="shared" si="3"/>
        <v>5.1546379064839387E-2</v>
      </c>
      <c r="I23" s="10">
        <f t="shared" si="4"/>
        <v>5.1546236039426319E-2</v>
      </c>
      <c r="J23" s="10">
        <f t="shared" si="5"/>
        <v>5.154631646270591E-2</v>
      </c>
      <c r="K23" s="15" t="str">
        <f t="shared" si="6"/>
        <v>all_sources</v>
      </c>
      <c r="L23" s="15">
        <f t="shared" si="7"/>
        <v>5.1546379064839387E-2</v>
      </c>
      <c r="M23" s="13" t="str">
        <f t="shared" si="8"/>
        <v>All sources</v>
      </c>
      <c r="N23" t="str">
        <f t="shared" si="10"/>
        <v>Facebook</v>
      </c>
      <c r="O23" t="str">
        <f t="shared" si="11"/>
        <v>Twitter</v>
      </c>
      <c r="P23" s="13" t="str">
        <f t="shared" si="8"/>
        <v>All sources</v>
      </c>
      <c r="Q23" s="13" t="str">
        <f t="shared" si="9"/>
        <v>Raise</v>
      </c>
      <c r="R23" t="s">
        <v>46</v>
      </c>
      <c r="S23" s="11" t="str">
        <f t="shared" si="0"/>
        <v>Monday</v>
      </c>
      <c r="T23" s="11" t="str">
        <f t="shared" si="1"/>
        <v>January</v>
      </c>
    </row>
    <row r="24" spans="2:20" x14ac:dyDescent="0.2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s="10">
        <f t="shared" si="2"/>
        <v>0.76530620368873059</v>
      </c>
      <c r="H24" s="10">
        <f t="shared" si="3"/>
        <v>-0.64693892254082896</v>
      </c>
      <c r="I24" s="10">
        <f t="shared" si="4"/>
        <v>7.4691475779420955</v>
      </c>
      <c r="J24" s="10">
        <f t="shared" si="5"/>
        <v>-0.60437207174092422</v>
      </c>
      <c r="K24" s="15" t="str">
        <f t="shared" si="6"/>
        <v>condition</v>
      </c>
      <c r="L24" s="15">
        <f t="shared" si="7"/>
        <v>7.4691475779420955</v>
      </c>
      <c r="M24" s="13" t="str">
        <f t="shared" si="8"/>
        <v>Twitter</v>
      </c>
      <c r="N24" t="str">
        <f t="shared" si="10"/>
        <v>Twitter</v>
      </c>
      <c r="O24" t="str">
        <f t="shared" si="11"/>
        <v>YouTube</v>
      </c>
      <c r="P24" s="13" t="str">
        <f t="shared" si="8"/>
        <v>Twitter</v>
      </c>
      <c r="Q24" s="13" t="str">
        <f t="shared" si="9"/>
        <v>Raise</v>
      </c>
      <c r="R24" t="s">
        <v>46</v>
      </c>
      <c r="S24" s="11" t="str">
        <f t="shared" si="0"/>
        <v>Tuesday</v>
      </c>
      <c r="T24" s="11" t="str">
        <f t="shared" si="1"/>
        <v>January</v>
      </c>
    </row>
    <row r="25" spans="2:20" x14ac:dyDescent="0.25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s="10">
        <f t="shared" si="2"/>
        <v>2.0618577092037516E-2</v>
      </c>
      <c r="H25" s="10">
        <f t="shared" si="3"/>
        <v>2.0618621952255056E-2</v>
      </c>
      <c r="I25" s="10">
        <f t="shared" si="4"/>
        <v>2.0618494415770572E-2</v>
      </c>
      <c r="J25" s="10">
        <f t="shared" si="5"/>
        <v>2.0618526585082231E-2</v>
      </c>
      <c r="K25" s="15" t="str">
        <f t="shared" si="6"/>
        <v>all_sources</v>
      </c>
      <c r="L25" s="15">
        <f t="shared" si="7"/>
        <v>2.0618621952255056E-2</v>
      </c>
      <c r="M25" s="13" t="str">
        <f t="shared" si="8"/>
        <v>All sources</v>
      </c>
      <c r="N25" t="str">
        <f t="shared" si="10"/>
        <v>Facebook</v>
      </c>
      <c r="O25" t="str">
        <f t="shared" si="11"/>
        <v>Twitter</v>
      </c>
      <c r="P25" s="13" t="str">
        <f t="shared" si="8"/>
        <v>All sources</v>
      </c>
      <c r="Q25" s="13" t="str">
        <f t="shared" si="9"/>
        <v>Raise</v>
      </c>
      <c r="R25" t="s">
        <v>44</v>
      </c>
      <c r="S25" s="11" t="str">
        <f t="shared" si="0"/>
        <v>Wednesday</v>
      </c>
      <c r="T25" s="11" t="str">
        <f t="shared" si="1"/>
        <v>January</v>
      </c>
    </row>
    <row r="26" spans="2:20" x14ac:dyDescent="0.25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s="10">
        <f t="shared" si="2"/>
        <v>-7.7669860715337213E-2</v>
      </c>
      <c r="H26" s="10">
        <f t="shared" si="3"/>
        <v>-7.7669981680881794E-2</v>
      </c>
      <c r="I26" s="10">
        <f t="shared" si="4"/>
        <v>-7.7669681952259872E-2</v>
      </c>
      <c r="J26" s="10">
        <f t="shared" si="5"/>
        <v>-7.7669796074659403E-2</v>
      </c>
      <c r="K26" s="15" t="str">
        <f t="shared" si="6"/>
        <v>all_sources</v>
      </c>
      <c r="L26" s="15">
        <f t="shared" si="7"/>
        <v>-7.7669981680881794E-2</v>
      </c>
      <c r="M26" s="13" t="str">
        <f t="shared" si="8"/>
        <v>All sources</v>
      </c>
      <c r="N26" t="str">
        <f t="shared" si="10"/>
        <v>Facebook</v>
      </c>
      <c r="O26" t="str">
        <f t="shared" si="11"/>
        <v>Twitter</v>
      </c>
      <c r="P26" s="13" t="str">
        <f t="shared" si="8"/>
        <v>All sources</v>
      </c>
      <c r="Q26" s="13" t="str">
        <f t="shared" si="9"/>
        <v>Dip</v>
      </c>
      <c r="R26" t="s">
        <v>44</v>
      </c>
      <c r="S26" s="11" t="str">
        <f t="shared" si="0"/>
        <v>Thursday</v>
      </c>
      <c r="T26" s="11" t="str">
        <f t="shared" si="1"/>
        <v>January</v>
      </c>
    </row>
    <row r="27" spans="2:20" x14ac:dyDescent="0.25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s="10">
        <f t="shared" si="2"/>
        <v>-6.8627457127354408E-2</v>
      </c>
      <c r="H27" s="10">
        <f t="shared" si="3"/>
        <v>-6.8627501795281876E-2</v>
      </c>
      <c r="I27" s="10">
        <f t="shared" si="4"/>
        <v>-6.8627253830511492E-2</v>
      </c>
      <c r="J27" s="10">
        <f t="shared" si="5"/>
        <v>-6.8627355655187183E-2</v>
      </c>
      <c r="K27" s="15" t="str">
        <f t="shared" si="6"/>
        <v>all_sources</v>
      </c>
      <c r="L27" s="15">
        <f t="shared" si="7"/>
        <v>-6.8627501795281876E-2</v>
      </c>
      <c r="M27" s="13" t="str">
        <f t="shared" si="8"/>
        <v>All sources</v>
      </c>
      <c r="N27" t="str">
        <f t="shared" si="10"/>
        <v>Facebook</v>
      </c>
      <c r="O27" t="str">
        <f t="shared" si="11"/>
        <v>Twitter</v>
      </c>
      <c r="P27" s="13" t="str">
        <f t="shared" si="8"/>
        <v>All sources</v>
      </c>
      <c r="Q27" s="13" t="str">
        <f t="shared" si="9"/>
        <v>Dip</v>
      </c>
      <c r="R27" t="s">
        <v>44</v>
      </c>
      <c r="S27" s="11" t="str">
        <f t="shared" si="0"/>
        <v>Friday</v>
      </c>
      <c r="T27" s="11" t="str">
        <f t="shared" si="1"/>
        <v>January</v>
      </c>
    </row>
    <row r="28" spans="2:20" x14ac:dyDescent="0.25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s="10">
        <f t="shared" si="2"/>
        <v>0.10526316132299196</v>
      </c>
      <c r="H28" s="10">
        <f t="shared" si="3"/>
        <v>0.10526313503970441</v>
      </c>
      <c r="I28" s="10">
        <f t="shared" si="4"/>
        <v>0.10526333741066352</v>
      </c>
      <c r="J28" s="10">
        <f t="shared" si="5"/>
        <v>0.10526311517340559</v>
      </c>
      <c r="K28" s="15" t="str">
        <f t="shared" si="6"/>
        <v>all_sources</v>
      </c>
      <c r="L28" s="15">
        <f t="shared" si="7"/>
        <v>0.10526333741066352</v>
      </c>
      <c r="M28" s="13" t="str">
        <f t="shared" si="8"/>
        <v>All sources</v>
      </c>
      <c r="N28" t="str">
        <f t="shared" si="10"/>
        <v>Facebook</v>
      </c>
      <c r="O28" t="str">
        <f t="shared" si="11"/>
        <v>Twitter</v>
      </c>
      <c r="P28" s="13" t="str">
        <f t="shared" si="8"/>
        <v>All sources</v>
      </c>
      <c r="Q28" s="13" t="str">
        <f t="shared" si="9"/>
        <v>Raise</v>
      </c>
      <c r="R28" t="s">
        <v>44</v>
      </c>
      <c r="S28" s="11" t="str">
        <f t="shared" si="0"/>
        <v>Saturday</v>
      </c>
      <c r="T28" s="11" t="str">
        <f t="shared" si="1"/>
        <v>January</v>
      </c>
    </row>
    <row r="29" spans="2:20" x14ac:dyDescent="0.25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s="10">
        <f t="shared" si="2"/>
        <v>2.0202007574737113E-2</v>
      </c>
      <c r="H29" s="10">
        <f t="shared" si="3"/>
        <v>2.0202049665681399E-2</v>
      </c>
      <c r="I29" s="10">
        <f t="shared" si="4"/>
        <v>2.0202135913869546E-2</v>
      </c>
      <c r="J29" s="10">
        <f t="shared" si="5"/>
        <v>2.0202047302114057E-2</v>
      </c>
      <c r="K29" s="15" t="str">
        <f t="shared" si="6"/>
        <v>all_sources</v>
      </c>
      <c r="L29" s="15">
        <f t="shared" si="7"/>
        <v>2.0202135913869546E-2</v>
      </c>
      <c r="M29" s="13" t="str">
        <f t="shared" si="8"/>
        <v>All sources</v>
      </c>
      <c r="N29" t="str">
        <f t="shared" si="10"/>
        <v>Facebook</v>
      </c>
      <c r="O29" t="str">
        <f t="shared" si="11"/>
        <v>Twitter</v>
      </c>
      <c r="P29" s="13" t="str">
        <f t="shared" si="8"/>
        <v>All sources</v>
      </c>
      <c r="Q29" s="13" t="str">
        <f t="shared" si="9"/>
        <v>Raise</v>
      </c>
      <c r="R29" t="s">
        <v>44</v>
      </c>
      <c r="S29" s="11" t="str">
        <f t="shared" si="0"/>
        <v>Sunday</v>
      </c>
      <c r="T29" s="11" t="str">
        <f t="shared" si="1"/>
        <v>January</v>
      </c>
    </row>
    <row r="30" spans="2:20" x14ac:dyDescent="0.25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s="10">
        <f t="shared" si="2"/>
        <v>-3.921572561506792E-2</v>
      </c>
      <c r="H30" s="10">
        <f t="shared" si="3"/>
        <v>-3.9215643655570065E-2</v>
      </c>
      <c r="I30" s="10">
        <f t="shared" si="4"/>
        <v>-3.9215573617435218E-2</v>
      </c>
      <c r="J30" s="10">
        <f t="shared" si="5"/>
        <v>-3.9215631802964057E-2</v>
      </c>
      <c r="K30" s="15" t="str">
        <f t="shared" si="6"/>
        <v>all_sources</v>
      </c>
      <c r="L30" s="15">
        <f t="shared" si="7"/>
        <v>-3.921572561506792E-2</v>
      </c>
      <c r="M30" s="13" t="str">
        <f t="shared" ref="M30:P49" si="12">IF(SUM($G30:$J30)&lt;&gt;0,IF(ROUND(AVERAGE($G30:$J30),2)&lt;&gt;ROUND(IF((SUM($G30:$J30)&gt;0),MAX($G30:$J30),MIN($G30:$J30)),2),IF((SUM($G30:$J30)&lt;&gt;0),IF(IF((SUM($G30:$J30)&gt;0),MAX($G30:$J30),MIN($G30:$J30))=$G30,"Facebook",IF(IF((SUM($G30:$J30)&gt;0),MAX($G30:$J30),MIN($G30:$J30))=$H30,"Youtube",IF(IF((SUM($G30:$J30)&gt;0),MAX($G30:$J30),MIN($G30:$J30))=$I30,"Twitter",IF(IF((SUM($G30:$J30)&gt;0),MAX($G30:$J30),MIN($G30:$J30))=$I30,"Others","")))),""),"All sources"),"")</f>
        <v>All sources</v>
      </c>
      <c r="N30" t="str">
        <f t="shared" si="10"/>
        <v>Facebook</v>
      </c>
      <c r="O30" t="str">
        <f t="shared" si="11"/>
        <v>Twitter</v>
      </c>
      <c r="P30" s="13" t="str">
        <f t="shared" si="12"/>
        <v>All sources</v>
      </c>
      <c r="Q30" s="13" t="str">
        <f t="shared" si="9"/>
        <v>Dip</v>
      </c>
      <c r="R30" t="s">
        <v>44</v>
      </c>
      <c r="S30" s="11" t="str">
        <f t="shared" si="0"/>
        <v>Monday</v>
      </c>
      <c r="T30" s="11" t="str">
        <f t="shared" si="1"/>
        <v>January</v>
      </c>
    </row>
    <row r="31" spans="2:20" x14ac:dyDescent="0.25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s="10">
        <f t="shared" si="2"/>
        <v>-0.40462431164582546</v>
      </c>
      <c r="H31" s="10">
        <f t="shared" si="3"/>
        <v>1.9768798121875975</v>
      </c>
      <c r="I31" s="10">
        <f t="shared" si="4"/>
        <v>-0.87590011321220818</v>
      </c>
      <c r="J31" s="10">
        <f t="shared" si="5"/>
        <v>1.6565878173136039</v>
      </c>
      <c r="K31" s="15" t="str">
        <f t="shared" si="6"/>
        <v>condition</v>
      </c>
      <c r="L31" s="15">
        <f t="shared" si="7"/>
        <v>1.9768798121875975</v>
      </c>
      <c r="M31" s="13" t="str">
        <f t="shared" si="12"/>
        <v>Youtube</v>
      </c>
      <c r="N31" t="str">
        <f t="shared" si="10"/>
        <v>Facebook</v>
      </c>
      <c r="O31" t="str">
        <f t="shared" si="11"/>
        <v>Twitter</v>
      </c>
      <c r="P31" s="13" t="str">
        <f t="shared" si="12"/>
        <v>Youtube</v>
      </c>
      <c r="Q31" s="13" t="str">
        <f t="shared" si="9"/>
        <v>Raise</v>
      </c>
      <c r="R31" t="s">
        <v>45</v>
      </c>
      <c r="S31" s="11" t="str">
        <f t="shared" si="0"/>
        <v>Tuesday</v>
      </c>
      <c r="T31" s="11" t="str">
        <f t="shared" si="1"/>
        <v>January</v>
      </c>
    </row>
    <row r="32" spans="2:20" x14ac:dyDescent="0.25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s="10">
        <f t="shared" si="2"/>
        <v>4.0403950356973972E-2</v>
      </c>
      <c r="H32" s="10">
        <f t="shared" si="3"/>
        <v>4.0403993422962303E-2</v>
      </c>
      <c r="I32" s="10">
        <f t="shared" si="4"/>
        <v>4.0403920815824668E-2</v>
      </c>
      <c r="J32" s="10">
        <f t="shared" si="5"/>
        <v>4.0403982581171505E-2</v>
      </c>
      <c r="K32" s="15" t="str">
        <f t="shared" si="6"/>
        <v>all_sources</v>
      </c>
      <c r="L32" s="15">
        <f t="shared" si="7"/>
        <v>4.0403993422962303E-2</v>
      </c>
      <c r="M32" s="13" t="str">
        <f t="shared" si="12"/>
        <v>All sources</v>
      </c>
      <c r="N32" t="str">
        <f t="shared" si="10"/>
        <v>Facebook</v>
      </c>
      <c r="O32" t="str">
        <f t="shared" si="11"/>
        <v>Twitter</v>
      </c>
      <c r="P32" s="13" t="str">
        <f t="shared" si="12"/>
        <v>All sources</v>
      </c>
      <c r="Q32" s="13" t="str">
        <f t="shared" si="9"/>
        <v>Raise</v>
      </c>
      <c r="R32" t="s">
        <v>44</v>
      </c>
      <c r="S32" s="11" t="str">
        <f t="shared" si="0"/>
        <v>Wednesday</v>
      </c>
      <c r="T32" s="11" t="str">
        <f t="shared" si="1"/>
        <v>January</v>
      </c>
    </row>
    <row r="33" spans="2:20" x14ac:dyDescent="0.25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s="10">
        <f t="shared" si="2"/>
        <v>1.0526259099838065E-2</v>
      </c>
      <c r="H33" s="10">
        <f t="shared" si="3"/>
        <v>1.0526349803258173E-2</v>
      </c>
      <c r="I33" s="10">
        <f t="shared" si="4"/>
        <v>1.0526283321774077E-2</v>
      </c>
      <c r="J33" s="10">
        <f t="shared" si="5"/>
        <v>1.0526300090806018E-2</v>
      </c>
      <c r="K33" s="15" t="str">
        <f t="shared" si="6"/>
        <v>all_sources</v>
      </c>
      <c r="L33" s="15">
        <f t="shared" si="7"/>
        <v>1.0526349803258173E-2</v>
      </c>
      <c r="M33" s="13" t="str">
        <f t="shared" si="12"/>
        <v>All sources</v>
      </c>
      <c r="N33" t="str">
        <f t="shared" si="10"/>
        <v>Facebook</v>
      </c>
      <c r="O33" t="str">
        <f t="shared" si="11"/>
        <v>Twitter</v>
      </c>
      <c r="P33" s="13" t="str">
        <f t="shared" si="12"/>
        <v>All sources</v>
      </c>
      <c r="Q33" s="13" t="str">
        <f t="shared" si="9"/>
        <v>Raise</v>
      </c>
      <c r="R33" t="s">
        <v>46</v>
      </c>
      <c r="S33" s="11" t="str">
        <f t="shared" si="0"/>
        <v>Thursday</v>
      </c>
      <c r="T33" s="11" t="str">
        <f t="shared" si="1"/>
        <v>January</v>
      </c>
    </row>
    <row r="34" spans="2:20" x14ac:dyDescent="0.25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s="10">
        <f t="shared" si="2"/>
        <v>0</v>
      </c>
      <c r="H34" s="10">
        <f t="shared" si="3"/>
        <v>0</v>
      </c>
      <c r="I34" s="10">
        <f t="shared" si="4"/>
        <v>0</v>
      </c>
      <c r="J34" s="10">
        <f t="shared" si="5"/>
        <v>0</v>
      </c>
      <c r="K34" s="15" t="str">
        <f t="shared" si="6"/>
        <v/>
      </c>
      <c r="L34" s="15">
        <f t="shared" si="7"/>
        <v>0</v>
      </c>
      <c r="M34" s="13" t="str">
        <f t="shared" si="12"/>
        <v/>
      </c>
      <c r="N34" t="str">
        <f t="shared" si="10"/>
        <v>Facebook</v>
      </c>
      <c r="O34" t="str">
        <f t="shared" si="11"/>
        <v>Twitter</v>
      </c>
      <c r="P34" s="13" t="str">
        <f t="shared" si="12"/>
        <v/>
      </c>
      <c r="Q34" s="13" t="str">
        <f t="shared" si="9"/>
        <v>Dip</v>
      </c>
      <c r="R34" t="s">
        <v>44</v>
      </c>
      <c r="S34" s="11" t="str">
        <f t="shared" si="0"/>
        <v>Friday</v>
      </c>
      <c r="T34" s="11" t="str">
        <f t="shared" si="1"/>
        <v>February</v>
      </c>
    </row>
    <row r="35" spans="2:20" x14ac:dyDescent="0.25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s="10">
        <f t="shared" si="2"/>
        <v>-7.6190490222222906E-2</v>
      </c>
      <c r="H35" s="10">
        <f t="shared" si="3"/>
        <v>-7.6190508369948007E-2</v>
      </c>
      <c r="I35" s="10">
        <f t="shared" si="4"/>
        <v>-7.6190516601906455E-2</v>
      </c>
      <c r="J35" s="10">
        <f t="shared" si="5"/>
        <v>-7.6190415573328618E-2</v>
      </c>
      <c r="K35" s="15" t="str">
        <f t="shared" si="6"/>
        <v>all_sources</v>
      </c>
      <c r="L35" s="15">
        <f t="shared" si="7"/>
        <v>-7.6190516601906455E-2</v>
      </c>
      <c r="M35" s="13" t="str">
        <f t="shared" si="12"/>
        <v>All sources</v>
      </c>
      <c r="N35" t="str">
        <f t="shared" si="10"/>
        <v>Facebook</v>
      </c>
      <c r="O35" t="str">
        <f t="shared" si="11"/>
        <v>Twitter</v>
      </c>
      <c r="P35" s="13" t="str">
        <f t="shared" si="12"/>
        <v>All sources</v>
      </c>
      <c r="Q35" s="13" t="str">
        <f t="shared" si="9"/>
        <v>Dip</v>
      </c>
      <c r="R35" t="s">
        <v>44</v>
      </c>
      <c r="S35" s="11" t="str">
        <f t="shared" si="0"/>
        <v>Saturday</v>
      </c>
      <c r="T35" s="11" t="str">
        <f t="shared" si="1"/>
        <v>February</v>
      </c>
    </row>
    <row r="36" spans="2:20" x14ac:dyDescent="0.25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s="10">
        <f t="shared" si="2"/>
        <v>-9.9009840329378207E-3</v>
      </c>
      <c r="H36" s="10">
        <f t="shared" si="3"/>
        <v>-9.9010450980624443E-3</v>
      </c>
      <c r="I36" s="10">
        <f t="shared" si="4"/>
        <v>-9.9010456862909102E-3</v>
      </c>
      <c r="J36" s="10">
        <f t="shared" si="5"/>
        <v>-9.9009607018906154E-3</v>
      </c>
      <c r="K36" s="15" t="str">
        <f t="shared" si="6"/>
        <v>all_sources</v>
      </c>
      <c r="L36" s="15">
        <f t="shared" si="7"/>
        <v>-9.9010456862909102E-3</v>
      </c>
      <c r="M36" s="13" t="str">
        <f t="shared" si="12"/>
        <v>All sources</v>
      </c>
      <c r="N36" t="str">
        <f t="shared" si="10"/>
        <v>Facebook</v>
      </c>
      <c r="O36" t="str">
        <f t="shared" si="11"/>
        <v>Twitter</v>
      </c>
      <c r="P36" s="13" t="str">
        <f t="shared" si="12"/>
        <v>All sources</v>
      </c>
      <c r="Q36" s="13" t="str">
        <f t="shared" si="9"/>
        <v>Dip</v>
      </c>
      <c r="R36" t="s">
        <v>44</v>
      </c>
      <c r="S36" s="11" t="str">
        <f t="shared" si="0"/>
        <v>Sunday</v>
      </c>
      <c r="T36" s="11" t="str">
        <f t="shared" si="1"/>
        <v>February</v>
      </c>
    </row>
    <row r="37" spans="2:20" x14ac:dyDescent="0.25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s="10">
        <f t="shared" si="2"/>
        <v>0</v>
      </c>
      <c r="H37" s="10">
        <f t="shared" si="3"/>
        <v>0</v>
      </c>
      <c r="I37" s="10">
        <f t="shared" si="4"/>
        <v>0</v>
      </c>
      <c r="J37" s="10">
        <f t="shared" si="5"/>
        <v>0</v>
      </c>
      <c r="K37" s="15" t="str">
        <f t="shared" si="6"/>
        <v/>
      </c>
      <c r="L37" s="15">
        <f t="shared" si="7"/>
        <v>0</v>
      </c>
      <c r="M37" s="13" t="str">
        <f t="shared" si="12"/>
        <v/>
      </c>
      <c r="N37" t="str">
        <f t="shared" si="10"/>
        <v>Facebook</v>
      </c>
      <c r="O37" t="str">
        <f t="shared" si="11"/>
        <v>Twitter</v>
      </c>
      <c r="P37" s="13" t="str">
        <f t="shared" si="12"/>
        <v/>
      </c>
      <c r="Q37" s="13" t="str">
        <f t="shared" si="9"/>
        <v>Dip</v>
      </c>
      <c r="R37" t="s">
        <v>44</v>
      </c>
      <c r="S37" s="11" t="str">
        <f t="shared" si="0"/>
        <v>Monday</v>
      </c>
      <c r="T37" s="11" t="str">
        <f t="shared" si="1"/>
        <v>February</v>
      </c>
    </row>
    <row r="38" spans="2:20" x14ac:dyDescent="0.25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s="10">
        <f t="shared" si="2"/>
        <v>0</v>
      </c>
      <c r="H38" s="10">
        <f t="shared" si="3"/>
        <v>0</v>
      </c>
      <c r="I38" s="10">
        <f t="shared" si="4"/>
        <v>0</v>
      </c>
      <c r="J38" s="10">
        <f t="shared" si="5"/>
        <v>0</v>
      </c>
      <c r="K38" s="15" t="str">
        <f t="shared" si="6"/>
        <v/>
      </c>
      <c r="L38" s="15">
        <f t="shared" si="7"/>
        <v>0</v>
      </c>
      <c r="M38" s="13" t="str">
        <f t="shared" si="12"/>
        <v/>
      </c>
      <c r="N38" t="str">
        <f t="shared" si="10"/>
        <v>Facebook</v>
      </c>
      <c r="O38" t="str">
        <f t="shared" si="11"/>
        <v>Twitter</v>
      </c>
      <c r="P38" s="13" t="str">
        <f t="shared" si="12"/>
        <v/>
      </c>
      <c r="Q38" s="13" t="str">
        <f t="shared" si="9"/>
        <v>Dip</v>
      </c>
      <c r="R38" t="s">
        <v>46</v>
      </c>
      <c r="S38" s="11" t="str">
        <f t="shared" si="0"/>
        <v>Tuesday</v>
      </c>
      <c r="T38" s="11" t="str">
        <f t="shared" si="1"/>
        <v>February</v>
      </c>
    </row>
    <row r="39" spans="2:20" x14ac:dyDescent="0.25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s="10">
        <f t="shared" si="2"/>
        <v>-7.7669860715337213E-2</v>
      </c>
      <c r="H39" s="10">
        <f t="shared" si="3"/>
        <v>-7.7669981680881794E-2</v>
      </c>
      <c r="I39" s="10">
        <f t="shared" si="4"/>
        <v>-7.7669681952259872E-2</v>
      </c>
      <c r="J39" s="10">
        <f t="shared" si="5"/>
        <v>-7.7669796074659403E-2</v>
      </c>
      <c r="K39" s="15" t="str">
        <f t="shared" si="6"/>
        <v>all_sources</v>
      </c>
      <c r="L39" s="15">
        <f t="shared" si="7"/>
        <v>-7.7669981680881794E-2</v>
      </c>
      <c r="M39" s="13" t="str">
        <f t="shared" si="12"/>
        <v>All sources</v>
      </c>
      <c r="N39" t="str">
        <f t="shared" si="10"/>
        <v>Facebook</v>
      </c>
      <c r="O39" t="str">
        <f t="shared" si="11"/>
        <v>Twitter</v>
      </c>
      <c r="P39" s="13" t="str">
        <f t="shared" si="12"/>
        <v>All sources</v>
      </c>
      <c r="Q39" s="13" t="str">
        <f t="shared" si="9"/>
        <v>Dip</v>
      </c>
      <c r="R39" t="s">
        <v>44</v>
      </c>
      <c r="S39" s="11" t="str">
        <f t="shared" si="0"/>
        <v>Wednesday</v>
      </c>
      <c r="T39" s="11" t="str">
        <f t="shared" si="1"/>
        <v>February</v>
      </c>
    </row>
    <row r="40" spans="2:20" x14ac:dyDescent="0.25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s="10">
        <f t="shared" si="2"/>
        <v>6.2500066617707128E-2</v>
      </c>
      <c r="H40" s="10">
        <f t="shared" si="3"/>
        <v>6.250002220590245E-2</v>
      </c>
      <c r="I40" s="10">
        <f t="shared" si="4"/>
        <v>6.249980923112064E-2</v>
      </c>
      <c r="J40" s="10">
        <f t="shared" si="5"/>
        <v>6.2499907760105389E-2</v>
      </c>
      <c r="K40" s="15" t="str">
        <f t="shared" si="6"/>
        <v>all_sources</v>
      </c>
      <c r="L40" s="15">
        <f t="shared" si="7"/>
        <v>6.2500066617707128E-2</v>
      </c>
      <c r="M40" s="13" t="str">
        <f t="shared" si="12"/>
        <v>All sources</v>
      </c>
      <c r="N40" t="str">
        <f t="shared" si="10"/>
        <v>Facebook</v>
      </c>
      <c r="O40" t="str">
        <f t="shared" si="11"/>
        <v>Twitter</v>
      </c>
      <c r="P40" s="13" t="str">
        <f t="shared" si="12"/>
        <v>All sources</v>
      </c>
      <c r="Q40" s="13" t="str">
        <f t="shared" si="9"/>
        <v>Raise</v>
      </c>
      <c r="R40" t="s">
        <v>44</v>
      </c>
      <c r="S40" s="11" t="str">
        <f t="shared" si="0"/>
        <v>Thursday</v>
      </c>
      <c r="T40" s="11" t="str">
        <f t="shared" si="1"/>
        <v>February</v>
      </c>
    </row>
    <row r="41" spans="2:20" x14ac:dyDescent="0.25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s="10">
        <f t="shared" si="2"/>
        <v>6.3157823874797625E-2</v>
      </c>
      <c r="H41" s="10">
        <f t="shared" si="3"/>
        <v>6.3157919302353038E-2</v>
      </c>
      <c r="I41" s="10">
        <f t="shared" si="4"/>
        <v>6.3157699930644462E-2</v>
      </c>
      <c r="J41" s="10">
        <f t="shared" si="5"/>
        <v>6.3157800544836107E-2</v>
      </c>
      <c r="K41" s="15" t="str">
        <f t="shared" si="6"/>
        <v>all_sources</v>
      </c>
      <c r="L41" s="15">
        <f t="shared" si="7"/>
        <v>6.3157919302353038E-2</v>
      </c>
      <c r="M41" s="13" t="str">
        <f t="shared" si="12"/>
        <v>All sources</v>
      </c>
      <c r="N41" t="str">
        <f t="shared" si="10"/>
        <v>Facebook</v>
      </c>
      <c r="O41" t="str">
        <f t="shared" si="11"/>
        <v>Twitter</v>
      </c>
      <c r="P41" s="13" t="str">
        <f t="shared" si="12"/>
        <v>All sources</v>
      </c>
      <c r="Q41" s="13" t="str">
        <f t="shared" si="9"/>
        <v>Raise</v>
      </c>
      <c r="R41" t="s">
        <v>44</v>
      </c>
      <c r="S41" s="11" t="str">
        <f t="shared" si="0"/>
        <v>Friday</v>
      </c>
      <c r="T41" s="11" t="str">
        <f t="shared" si="1"/>
        <v>February</v>
      </c>
    </row>
    <row r="42" spans="2:20" x14ac:dyDescent="0.25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s="10">
        <f t="shared" si="2"/>
        <v>1.030933622531971E-2</v>
      </c>
      <c r="H42" s="10">
        <f t="shared" si="3"/>
        <v>1.030933622531971E-2</v>
      </c>
      <c r="I42" s="10">
        <f t="shared" si="4"/>
        <v>1.0309336464473295E-2</v>
      </c>
      <c r="J42" s="10">
        <f t="shared" si="5"/>
        <v>1.0309247389520326E-2</v>
      </c>
      <c r="K42" s="15" t="str">
        <f t="shared" si="6"/>
        <v>all_sources</v>
      </c>
      <c r="L42" s="15">
        <f t="shared" si="7"/>
        <v>1.0309336464473295E-2</v>
      </c>
      <c r="M42" s="13" t="str">
        <f t="shared" si="12"/>
        <v>All sources</v>
      </c>
      <c r="N42" t="str">
        <f t="shared" si="10"/>
        <v>Facebook</v>
      </c>
      <c r="O42" t="str">
        <f t="shared" si="11"/>
        <v>Twitter</v>
      </c>
      <c r="P42" s="13" t="str">
        <f t="shared" si="12"/>
        <v>All sources</v>
      </c>
      <c r="Q42" s="13" t="str">
        <f t="shared" si="9"/>
        <v>Raise</v>
      </c>
      <c r="R42" t="s">
        <v>44</v>
      </c>
      <c r="S42" s="11" t="str">
        <f t="shared" si="0"/>
        <v>Saturday</v>
      </c>
      <c r="T42" s="11" t="str">
        <f t="shared" si="1"/>
        <v>February</v>
      </c>
    </row>
    <row r="43" spans="2:20" x14ac:dyDescent="0.25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s="10">
        <f t="shared" si="2"/>
        <v>2.999998143599969E-2</v>
      </c>
      <c r="H43" s="10">
        <f t="shared" si="3"/>
        <v>3.0000003300266753E-2</v>
      </c>
      <c r="I43" s="10">
        <f t="shared" si="4"/>
        <v>2.9999967597377886E-2</v>
      </c>
      <c r="J43" s="10">
        <f t="shared" si="5"/>
        <v>2.9999995715999983E-2</v>
      </c>
      <c r="K43" s="15" t="str">
        <f t="shared" si="6"/>
        <v>all_sources</v>
      </c>
      <c r="L43" s="15">
        <f t="shared" si="7"/>
        <v>3.0000003300266753E-2</v>
      </c>
      <c r="M43" s="13" t="str">
        <f t="shared" si="12"/>
        <v>All sources</v>
      </c>
      <c r="N43" t="str">
        <f t="shared" si="10"/>
        <v>Facebook</v>
      </c>
      <c r="O43" t="str">
        <f t="shared" si="11"/>
        <v>Twitter</v>
      </c>
      <c r="P43" s="13" t="str">
        <f t="shared" si="12"/>
        <v>All sources</v>
      </c>
      <c r="Q43" s="13" t="str">
        <f t="shared" si="9"/>
        <v>Raise</v>
      </c>
      <c r="R43" t="s">
        <v>44</v>
      </c>
      <c r="S43" s="11" t="str">
        <f t="shared" si="0"/>
        <v>Sunday</v>
      </c>
      <c r="T43" s="11" t="str">
        <f t="shared" si="1"/>
        <v>February</v>
      </c>
    </row>
    <row r="44" spans="2:20" x14ac:dyDescent="0.25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s="10">
        <f t="shared" si="2"/>
        <v>5.1020396177072547E-2</v>
      </c>
      <c r="H44" s="10">
        <f t="shared" si="3"/>
        <v>5.1020393957407872E-2</v>
      </c>
      <c r="I44" s="10">
        <f t="shared" si="4"/>
        <v>5.1020255611715637E-2</v>
      </c>
      <c r="J44" s="10">
        <f t="shared" si="5"/>
        <v>5.1020334402081202E-2</v>
      </c>
      <c r="K44" s="15" t="str">
        <f t="shared" si="6"/>
        <v>all_sources</v>
      </c>
      <c r="L44" s="15">
        <f t="shared" si="7"/>
        <v>5.1020396177072547E-2</v>
      </c>
      <c r="M44" s="13" t="str">
        <f t="shared" si="12"/>
        <v>All sources</v>
      </c>
      <c r="N44" t="str">
        <f t="shared" si="10"/>
        <v>Facebook</v>
      </c>
      <c r="O44" t="str">
        <f t="shared" si="11"/>
        <v>Twitter</v>
      </c>
      <c r="P44" s="13" t="str">
        <f t="shared" si="12"/>
        <v>All sources</v>
      </c>
      <c r="Q44" s="13" t="str">
        <f t="shared" si="9"/>
        <v>Raise</v>
      </c>
      <c r="R44" t="s">
        <v>44</v>
      </c>
      <c r="S44" s="11" t="str">
        <f t="shared" si="0"/>
        <v>Monday</v>
      </c>
      <c r="T44" s="11" t="str">
        <f t="shared" si="1"/>
        <v>February</v>
      </c>
    </row>
    <row r="45" spans="2:20" x14ac:dyDescent="0.25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s="10">
        <f t="shared" si="2"/>
        <v>1.9417496223979036E-2</v>
      </c>
      <c r="H45" s="10">
        <f t="shared" si="3"/>
        <v>1.9417536813745029E-2</v>
      </c>
      <c r="I45" s="10">
        <f t="shared" si="4"/>
        <v>1.9417420488065051E-2</v>
      </c>
      <c r="J45" s="10">
        <f t="shared" si="5"/>
        <v>1.9417449018664934E-2</v>
      </c>
      <c r="K45" s="15" t="str">
        <f t="shared" si="6"/>
        <v>all_sources</v>
      </c>
      <c r="L45" s="15">
        <f t="shared" si="7"/>
        <v>1.9417536813745029E-2</v>
      </c>
      <c r="M45" s="13" t="str">
        <f t="shared" si="12"/>
        <v>All sources</v>
      </c>
      <c r="N45" t="str">
        <f t="shared" si="10"/>
        <v>Facebook</v>
      </c>
      <c r="O45" t="str">
        <f t="shared" si="11"/>
        <v>Twitter</v>
      </c>
      <c r="P45" s="13" t="str">
        <f t="shared" si="12"/>
        <v>All sources</v>
      </c>
      <c r="Q45" s="13" t="str">
        <f t="shared" si="9"/>
        <v>Raise</v>
      </c>
      <c r="R45" t="s">
        <v>44</v>
      </c>
      <c r="S45" s="11" t="str">
        <f t="shared" si="0"/>
        <v>Tuesday</v>
      </c>
      <c r="T45" s="11" t="str">
        <f t="shared" si="1"/>
        <v>February</v>
      </c>
    </row>
    <row r="46" spans="2:20" x14ac:dyDescent="0.25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s="10">
        <f t="shared" si="2"/>
        <v>5.2631564774959561E-2</v>
      </c>
      <c r="H46" s="10">
        <f t="shared" si="3"/>
        <v>5.2631569499094866E-2</v>
      </c>
      <c r="I46" s="10">
        <f t="shared" si="4"/>
        <v>5.2631416608870385E-2</v>
      </c>
      <c r="J46" s="10">
        <f t="shared" si="5"/>
        <v>5.2631500454030089E-2</v>
      </c>
      <c r="K46" s="15" t="str">
        <f t="shared" si="6"/>
        <v>all_sources</v>
      </c>
      <c r="L46" s="15">
        <f t="shared" si="7"/>
        <v>5.2631569499094866E-2</v>
      </c>
      <c r="M46" s="13" t="str">
        <f t="shared" si="12"/>
        <v>All sources</v>
      </c>
      <c r="N46" t="str">
        <f t="shared" si="10"/>
        <v>Facebook</v>
      </c>
      <c r="O46" t="str">
        <f t="shared" si="11"/>
        <v>Twitter</v>
      </c>
      <c r="P46" s="13" t="str">
        <f t="shared" si="12"/>
        <v>All sources</v>
      </c>
      <c r="Q46" s="13" t="str">
        <f t="shared" si="9"/>
        <v>Raise</v>
      </c>
      <c r="R46" t="s">
        <v>44</v>
      </c>
      <c r="S46" s="11" t="str">
        <f t="shared" si="0"/>
        <v>Wednesday</v>
      </c>
      <c r="T46" s="11" t="str">
        <f t="shared" si="1"/>
        <v>February</v>
      </c>
    </row>
    <row r="47" spans="2:20" x14ac:dyDescent="0.25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s="10">
        <f t="shared" si="2"/>
        <v>-2.9411731512286488E-2</v>
      </c>
      <c r="H47" s="10">
        <f t="shared" si="3"/>
        <v>-2.9411690942332758E-2</v>
      </c>
      <c r="I47" s="10">
        <f t="shared" si="4"/>
        <v>-2.9411680213076385E-2</v>
      </c>
      <c r="J47" s="10">
        <f t="shared" si="5"/>
        <v>-2.9411723852223126E-2</v>
      </c>
      <c r="K47" s="15" t="str">
        <f t="shared" si="6"/>
        <v>all_sources</v>
      </c>
      <c r="L47" s="15">
        <f t="shared" si="7"/>
        <v>-2.9411731512286488E-2</v>
      </c>
      <c r="M47" s="13" t="str">
        <f t="shared" si="12"/>
        <v>All sources</v>
      </c>
      <c r="N47" t="str">
        <f t="shared" si="10"/>
        <v>Facebook</v>
      </c>
      <c r="O47" t="str">
        <f t="shared" si="11"/>
        <v>Twitter</v>
      </c>
      <c r="P47" s="13" t="str">
        <f t="shared" si="12"/>
        <v>All sources</v>
      </c>
      <c r="Q47" s="13" t="str">
        <f t="shared" si="9"/>
        <v>Dip</v>
      </c>
      <c r="R47" t="s">
        <v>44</v>
      </c>
      <c r="S47" s="11" t="str">
        <f t="shared" si="0"/>
        <v>Thursday</v>
      </c>
      <c r="T47" s="11" t="str">
        <f t="shared" si="1"/>
        <v>February</v>
      </c>
    </row>
    <row r="48" spans="2:20" x14ac:dyDescent="0.25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s="10">
        <f t="shared" si="2"/>
        <v>-1.9801874873993541E-2</v>
      </c>
      <c r="H48" s="10">
        <f t="shared" si="3"/>
        <v>-1.9801874873993541E-2</v>
      </c>
      <c r="I48" s="10">
        <f t="shared" si="4"/>
        <v>-1.9801922748545642E-2</v>
      </c>
      <c r="J48" s="10">
        <f t="shared" si="5"/>
        <v>-1.9801952420255176E-2</v>
      </c>
      <c r="K48" s="15" t="str">
        <f t="shared" si="6"/>
        <v>all_sources</v>
      </c>
      <c r="L48" s="15">
        <f t="shared" si="7"/>
        <v>-1.9801952420255176E-2</v>
      </c>
      <c r="M48" s="13" t="str">
        <f t="shared" si="12"/>
        <v>All sources</v>
      </c>
      <c r="N48" t="str">
        <f t="shared" si="10"/>
        <v>Facebook</v>
      </c>
      <c r="O48" t="str">
        <f t="shared" si="11"/>
        <v>Twitter</v>
      </c>
      <c r="P48" s="13" t="str">
        <f t="shared" si="12"/>
        <v>All sources</v>
      </c>
      <c r="Q48" s="13" t="str">
        <f t="shared" si="9"/>
        <v>Dip</v>
      </c>
      <c r="R48" t="s">
        <v>44</v>
      </c>
      <c r="S48" s="11" t="str">
        <f t="shared" si="0"/>
        <v>Friday</v>
      </c>
      <c r="T48" s="11" t="str">
        <f t="shared" si="1"/>
        <v>February</v>
      </c>
    </row>
    <row r="49" spans="2:20" x14ac:dyDescent="0.25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s="10">
        <f t="shared" si="2"/>
        <v>4.0816300758017343E-2</v>
      </c>
      <c r="H49" s="10">
        <f t="shared" si="3"/>
        <v>4.0816300758017343E-2</v>
      </c>
      <c r="I49" s="10">
        <f t="shared" si="4"/>
        <v>4.0816347617281368E-2</v>
      </c>
      <c r="J49" s="10">
        <f t="shared" si="5"/>
        <v>4.0816292629736184E-2</v>
      </c>
      <c r="K49" s="15" t="str">
        <f t="shared" si="6"/>
        <v>all_sources</v>
      </c>
      <c r="L49" s="15">
        <f t="shared" si="7"/>
        <v>4.0816347617281368E-2</v>
      </c>
      <c r="M49" s="13" t="str">
        <f t="shared" si="12"/>
        <v>All sources</v>
      </c>
      <c r="N49" t="str">
        <f t="shared" si="10"/>
        <v>Facebook</v>
      </c>
      <c r="O49" t="str">
        <f t="shared" si="11"/>
        <v>Twitter</v>
      </c>
      <c r="P49" s="13" t="str">
        <f t="shared" si="12"/>
        <v>All sources</v>
      </c>
      <c r="Q49" s="13" t="str">
        <f t="shared" si="9"/>
        <v>Raise</v>
      </c>
      <c r="R49" t="s">
        <v>44</v>
      </c>
      <c r="S49" s="11" t="str">
        <f t="shared" si="0"/>
        <v>Saturday</v>
      </c>
      <c r="T49" s="11" t="str">
        <f t="shared" si="1"/>
        <v>February</v>
      </c>
    </row>
    <row r="50" spans="2:20" x14ac:dyDescent="0.25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s="10">
        <f t="shared" si="2"/>
        <v>-1.941746406258793E-2</v>
      </c>
      <c r="H50" s="10">
        <f t="shared" si="3"/>
        <v>-1.9417424399657879E-2</v>
      </c>
      <c r="I50" s="10">
        <f t="shared" si="4"/>
        <v>-1.9417389827149356E-2</v>
      </c>
      <c r="J50" s="10">
        <f t="shared" si="5"/>
        <v>-1.9417500764257301E-2</v>
      </c>
      <c r="K50" s="15" t="str">
        <f t="shared" si="6"/>
        <v>all_sources</v>
      </c>
      <c r="L50" s="15">
        <f t="shared" si="7"/>
        <v>-1.9417500764257301E-2</v>
      </c>
      <c r="M50" s="13" t="str">
        <f t="shared" ref="M50:P69" si="13">IF(SUM($G50:$J50)&lt;&gt;0,IF(ROUND(AVERAGE($G50:$J50),2)&lt;&gt;ROUND(IF((SUM($G50:$J50)&gt;0),MAX($G50:$J50),MIN($G50:$J50)),2),IF((SUM($G50:$J50)&lt;&gt;0),IF(IF((SUM($G50:$J50)&gt;0),MAX($G50:$J50),MIN($G50:$J50))=$G50,"Facebook",IF(IF((SUM($G50:$J50)&gt;0),MAX($G50:$J50),MIN($G50:$J50))=$H50,"Youtube",IF(IF((SUM($G50:$J50)&gt;0),MAX($G50:$J50),MIN($G50:$J50))=$I50,"Twitter",IF(IF((SUM($G50:$J50)&gt;0),MAX($G50:$J50),MIN($G50:$J50))=$I50,"Others","")))),""),"All sources"),"")</f>
        <v>All sources</v>
      </c>
      <c r="N50" t="str">
        <f t="shared" si="10"/>
        <v>Facebook</v>
      </c>
      <c r="O50" t="str">
        <f t="shared" si="11"/>
        <v>Twitter</v>
      </c>
      <c r="P50" s="13" t="str">
        <f t="shared" si="13"/>
        <v>All sources</v>
      </c>
      <c r="Q50" s="13" t="str">
        <f t="shared" si="9"/>
        <v>Dip</v>
      </c>
      <c r="R50" t="s">
        <v>44</v>
      </c>
      <c r="S50" s="11" t="str">
        <f t="shared" si="0"/>
        <v>Sunday</v>
      </c>
      <c r="T50" s="11" t="str">
        <f t="shared" si="1"/>
        <v>February</v>
      </c>
    </row>
    <row r="51" spans="2:20" x14ac:dyDescent="0.25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s="10">
        <f t="shared" si="2"/>
        <v>-2.9126182245679089E-2</v>
      </c>
      <c r="H51" s="10">
        <f t="shared" si="3"/>
        <v>-2.9126305220617543E-2</v>
      </c>
      <c r="I51" s="10">
        <f t="shared" si="4"/>
        <v>-2.9126130732097466E-2</v>
      </c>
      <c r="J51" s="10">
        <f t="shared" si="5"/>
        <v>-2.912617352799729E-2</v>
      </c>
      <c r="K51" s="15" t="str">
        <f t="shared" si="6"/>
        <v>all_sources</v>
      </c>
      <c r="L51" s="15">
        <f t="shared" si="7"/>
        <v>-2.9126305220617543E-2</v>
      </c>
      <c r="M51" s="13" t="str">
        <f t="shared" si="13"/>
        <v>All sources</v>
      </c>
      <c r="N51" t="str">
        <f t="shared" si="10"/>
        <v>Facebook</v>
      </c>
      <c r="O51" t="str">
        <f t="shared" si="11"/>
        <v>Twitter</v>
      </c>
      <c r="P51" s="13" t="str">
        <f t="shared" si="13"/>
        <v>All sources</v>
      </c>
      <c r="Q51" s="13" t="str">
        <f t="shared" si="9"/>
        <v>Dip</v>
      </c>
      <c r="R51" t="s">
        <v>44</v>
      </c>
      <c r="S51" s="11" t="str">
        <f t="shared" si="0"/>
        <v>Monday</v>
      </c>
      <c r="T51" s="11" t="str">
        <f t="shared" si="1"/>
        <v>February</v>
      </c>
    </row>
    <row r="52" spans="2:20" x14ac:dyDescent="0.25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s="10">
        <f t="shared" si="2"/>
        <v>-3.8095277540170391E-2</v>
      </c>
      <c r="H52" s="10">
        <f t="shared" si="3"/>
        <v>-3.8095355656595387E-2</v>
      </c>
      <c r="I52" s="10">
        <f t="shared" si="4"/>
        <v>-3.8095131783736913E-2</v>
      </c>
      <c r="J52" s="10">
        <f t="shared" si="5"/>
        <v>-3.8095186691883498E-2</v>
      </c>
      <c r="K52" s="15" t="str">
        <f t="shared" si="6"/>
        <v>all_sources</v>
      </c>
      <c r="L52" s="15">
        <f t="shared" si="7"/>
        <v>-3.8095355656595387E-2</v>
      </c>
      <c r="M52" s="13" t="str">
        <f t="shared" si="13"/>
        <v>All sources</v>
      </c>
      <c r="N52" t="str">
        <f t="shared" si="10"/>
        <v>Facebook</v>
      </c>
      <c r="O52" t="str">
        <f t="shared" si="11"/>
        <v>Twitter</v>
      </c>
      <c r="P52" s="13" t="str">
        <f t="shared" si="13"/>
        <v>All sources</v>
      </c>
      <c r="Q52" s="13" t="str">
        <f t="shared" si="9"/>
        <v>Dip</v>
      </c>
      <c r="R52" t="s">
        <v>45</v>
      </c>
      <c r="S52" s="11" t="str">
        <f t="shared" si="0"/>
        <v>Tuesday</v>
      </c>
      <c r="T52" s="11" t="str">
        <f t="shared" si="1"/>
        <v>February</v>
      </c>
    </row>
    <row r="53" spans="2:20" x14ac:dyDescent="0.25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s="10">
        <f t="shared" si="2"/>
        <v>2.0000020464958856E-2</v>
      </c>
      <c r="H53" s="10">
        <f t="shared" si="3"/>
        <v>2.0000064805708151E-2</v>
      </c>
      <c r="I53" s="10">
        <f t="shared" si="4"/>
        <v>1.9999941395793197E-2</v>
      </c>
      <c r="J53" s="10">
        <f t="shared" si="5"/>
        <v>1.9999971663902771E-2</v>
      </c>
      <c r="K53" s="15" t="str">
        <f t="shared" si="6"/>
        <v>all_sources</v>
      </c>
      <c r="L53" s="15">
        <f t="shared" si="7"/>
        <v>2.0000064805708151E-2</v>
      </c>
      <c r="M53" s="13" t="str">
        <f t="shared" si="13"/>
        <v>All sources</v>
      </c>
      <c r="N53" t="str">
        <f t="shared" si="10"/>
        <v>Facebook</v>
      </c>
      <c r="O53" t="str">
        <f t="shared" si="11"/>
        <v>Twitter</v>
      </c>
      <c r="P53" s="13" t="str">
        <f t="shared" si="13"/>
        <v>All sources</v>
      </c>
      <c r="Q53" s="13" t="str">
        <f t="shared" si="9"/>
        <v>Raise</v>
      </c>
      <c r="R53" t="s">
        <v>44</v>
      </c>
      <c r="S53" s="11" t="str">
        <f t="shared" si="0"/>
        <v>Wednesday</v>
      </c>
      <c r="T53" s="11" t="str">
        <f t="shared" si="1"/>
        <v>February</v>
      </c>
    </row>
    <row r="54" spans="2:20" x14ac:dyDescent="0.25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s="10">
        <f t="shared" si="2"/>
        <v>-3.0303124265186554E-2</v>
      </c>
      <c r="H54" s="10">
        <f t="shared" si="3"/>
        <v>-3.0303124265186554E-2</v>
      </c>
      <c r="I54" s="10">
        <f t="shared" si="4"/>
        <v>-3.0302940611868445E-2</v>
      </c>
      <c r="J54" s="10">
        <f t="shared" si="5"/>
        <v>-3.0302986935878629E-2</v>
      </c>
      <c r="K54" s="15" t="str">
        <f t="shared" si="6"/>
        <v>all_sources</v>
      </c>
      <c r="L54" s="15">
        <f t="shared" si="7"/>
        <v>-3.0303124265186554E-2</v>
      </c>
      <c r="M54" s="13" t="str">
        <f t="shared" si="13"/>
        <v>All sources</v>
      </c>
      <c r="N54" t="str">
        <f t="shared" si="10"/>
        <v>Facebook</v>
      </c>
      <c r="O54" t="str">
        <f t="shared" si="11"/>
        <v>Twitter</v>
      </c>
      <c r="P54" s="13" t="str">
        <f t="shared" si="13"/>
        <v>All sources</v>
      </c>
      <c r="Q54" s="13" t="str">
        <f t="shared" si="9"/>
        <v>Dip</v>
      </c>
      <c r="R54" t="s">
        <v>44</v>
      </c>
      <c r="S54" s="11" t="str">
        <f t="shared" si="0"/>
        <v>Thursday</v>
      </c>
      <c r="T54" s="11" t="str">
        <f t="shared" si="1"/>
        <v>February</v>
      </c>
    </row>
    <row r="55" spans="2:20" x14ac:dyDescent="0.25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s="10">
        <f t="shared" si="2"/>
        <v>3.0302995067221783E-2</v>
      </c>
      <c r="H55" s="10">
        <f t="shared" si="3"/>
        <v>3.0302952001233452E-2</v>
      </c>
      <c r="I55" s="10">
        <f t="shared" si="4"/>
        <v>3.0302940611868445E-2</v>
      </c>
      <c r="J55" s="10">
        <f t="shared" si="5"/>
        <v>3.0302986935878629E-2</v>
      </c>
      <c r="K55" s="15" t="str">
        <f t="shared" si="6"/>
        <v>all_sources</v>
      </c>
      <c r="L55" s="15">
        <f t="shared" si="7"/>
        <v>3.0302995067221783E-2</v>
      </c>
      <c r="M55" s="13" t="str">
        <f t="shared" si="13"/>
        <v>All sources</v>
      </c>
      <c r="N55" t="str">
        <f t="shared" si="10"/>
        <v>Facebook</v>
      </c>
      <c r="O55" t="str">
        <f t="shared" si="11"/>
        <v>Twitter</v>
      </c>
      <c r="P55" s="13" t="str">
        <f t="shared" si="13"/>
        <v>All sources</v>
      </c>
      <c r="Q55" s="13" t="str">
        <f t="shared" si="9"/>
        <v>Raise</v>
      </c>
      <c r="R55" t="s">
        <v>44</v>
      </c>
      <c r="S55" s="11" t="str">
        <f t="shared" si="0"/>
        <v>Friday</v>
      </c>
      <c r="T55" s="11" t="str">
        <f t="shared" si="1"/>
        <v>February</v>
      </c>
    </row>
    <row r="56" spans="2:20" x14ac:dyDescent="0.25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s="10">
        <f t="shared" si="2"/>
        <v>-5.8823554392157584E-2</v>
      </c>
      <c r="H56" s="10">
        <f t="shared" si="3"/>
        <v>-5.8823534169934799E-2</v>
      </c>
      <c r="I56" s="10">
        <f t="shared" si="4"/>
        <v>-5.8823657882353886E-2</v>
      </c>
      <c r="J56" s="10">
        <f t="shared" si="5"/>
        <v>-5.8823524470587807E-2</v>
      </c>
      <c r="K56" s="15" t="str">
        <f t="shared" si="6"/>
        <v>all_sources</v>
      </c>
      <c r="L56" s="15">
        <f t="shared" si="7"/>
        <v>-5.8823657882353886E-2</v>
      </c>
      <c r="M56" s="13" t="str">
        <f t="shared" si="13"/>
        <v>All sources</v>
      </c>
      <c r="N56" t="str">
        <f t="shared" si="10"/>
        <v>Facebook</v>
      </c>
      <c r="O56" t="str">
        <f t="shared" si="11"/>
        <v>Twitter</v>
      </c>
      <c r="P56" s="13" t="str">
        <f t="shared" si="13"/>
        <v>All sources</v>
      </c>
      <c r="Q56" s="13" t="str">
        <f t="shared" si="9"/>
        <v>Dip</v>
      </c>
      <c r="R56" t="s">
        <v>44</v>
      </c>
      <c r="S56" s="11" t="str">
        <f t="shared" si="0"/>
        <v>Saturday</v>
      </c>
      <c r="T56" s="11" t="str">
        <f t="shared" si="1"/>
        <v>February</v>
      </c>
    </row>
    <row r="57" spans="2:20" x14ac:dyDescent="0.25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s="10">
        <f t="shared" si="2"/>
        <v>-1.9801968065875641E-2</v>
      </c>
      <c r="H57" s="10">
        <f t="shared" si="3"/>
        <v>-1.9802008506355717E-2</v>
      </c>
      <c r="I57" s="10">
        <f t="shared" si="4"/>
        <v>-1.980209137258182E-2</v>
      </c>
      <c r="J57" s="10">
        <f t="shared" si="5"/>
        <v>-1.980200623546835E-2</v>
      </c>
      <c r="K57" s="15" t="str">
        <f t="shared" si="6"/>
        <v>all_sources</v>
      </c>
      <c r="L57" s="15">
        <f t="shared" si="7"/>
        <v>-1.980209137258182E-2</v>
      </c>
      <c r="M57" s="13" t="str">
        <f t="shared" si="13"/>
        <v>All sources</v>
      </c>
      <c r="N57" t="str">
        <f t="shared" si="10"/>
        <v>Facebook</v>
      </c>
      <c r="O57" t="str">
        <f t="shared" si="11"/>
        <v>Twitter</v>
      </c>
      <c r="P57" s="13" t="str">
        <f t="shared" si="13"/>
        <v>All sources</v>
      </c>
      <c r="Q57" s="13" t="str">
        <f t="shared" si="9"/>
        <v>Dip</v>
      </c>
      <c r="R57" t="s">
        <v>44</v>
      </c>
      <c r="S57" s="11" t="str">
        <f t="shared" si="0"/>
        <v>Sunday</v>
      </c>
      <c r="T57" s="11" t="str">
        <f t="shared" si="1"/>
        <v>February</v>
      </c>
    </row>
    <row r="58" spans="2:20" x14ac:dyDescent="0.25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s="10">
        <f t="shared" si="2"/>
        <v>-2.9999966744442053E-2</v>
      </c>
      <c r="H58" s="10">
        <f t="shared" si="3"/>
        <v>-2.9999926667224952E-2</v>
      </c>
      <c r="I58" s="10">
        <f t="shared" si="4"/>
        <v>-2.9999912093689685E-2</v>
      </c>
      <c r="J58" s="10">
        <f t="shared" si="5"/>
        <v>-2.9999957495854046E-2</v>
      </c>
      <c r="K58" s="15" t="str">
        <f t="shared" si="6"/>
        <v>all_sources</v>
      </c>
      <c r="L58" s="15">
        <f t="shared" si="7"/>
        <v>-2.9999966744442053E-2</v>
      </c>
      <c r="M58" s="13" t="str">
        <f t="shared" si="13"/>
        <v>All sources</v>
      </c>
      <c r="N58" t="str">
        <f t="shared" si="10"/>
        <v>Facebook</v>
      </c>
      <c r="O58" t="str">
        <f t="shared" si="11"/>
        <v>Twitter</v>
      </c>
      <c r="P58" s="13" t="str">
        <f t="shared" si="13"/>
        <v>All sources</v>
      </c>
      <c r="Q58" s="13" t="str">
        <f t="shared" si="9"/>
        <v>Dip</v>
      </c>
      <c r="R58" t="s">
        <v>44</v>
      </c>
      <c r="S58" s="11" t="str">
        <f t="shared" si="0"/>
        <v>Monday</v>
      </c>
      <c r="T58" s="11" t="str">
        <f t="shared" si="1"/>
        <v>February</v>
      </c>
    </row>
    <row r="59" spans="2:20" x14ac:dyDescent="0.25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s="10">
        <f t="shared" si="2"/>
        <v>1.9802001513596457E-2</v>
      </c>
      <c r="H59" s="10">
        <f t="shared" si="3"/>
        <v>1.9802043726797613E-2</v>
      </c>
      <c r="I59" s="10">
        <f t="shared" si="4"/>
        <v>1.9801922748545753E-2</v>
      </c>
      <c r="J59" s="10">
        <f t="shared" si="5"/>
        <v>1.9801952420255287E-2</v>
      </c>
      <c r="K59" s="15" t="str">
        <f t="shared" si="6"/>
        <v>all_sources</v>
      </c>
      <c r="L59" s="15">
        <f t="shared" si="7"/>
        <v>1.9802043726797613E-2</v>
      </c>
      <c r="M59" s="13" t="str">
        <f t="shared" si="13"/>
        <v>All sources</v>
      </c>
      <c r="N59" t="str">
        <f t="shared" si="10"/>
        <v>Facebook</v>
      </c>
      <c r="O59" t="str">
        <f t="shared" si="11"/>
        <v>Twitter</v>
      </c>
      <c r="P59" s="13" t="str">
        <f t="shared" si="13"/>
        <v>All sources</v>
      </c>
      <c r="Q59" s="13" t="str">
        <f t="shared" si="9"/>
        <v>Raise</v>
      </c>
      <c r="R59" t="s">
        <v>46</v>
      </c>
      <c r="S59" s="11" t="str">
        <f t="shared" si="0"/>
        <v>Tuesday</v>
      </c>
      <c r="T59" s="11" t="str">
        <f t="shared" si="1"/>
        <v>February</v>
      </c>
    </row>
    <row r="60" spans="2:20" x14ac:dyDescent="0.25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s="10">
        <f t="shared" si="2"/>
        <v>-2.9411731512286488E-2</v>
      </c>
      <c r="H60" s="10">
        <f t="shared" si="3"/>
        <v>-2.9411690942332758E-2</v>
      </c>
      <c r="I60" s="10">
        <f t="shared" si="4"/>
        <v>-2.9411680213076385E-2</v>
      </c>
      <c r="J60" s="10">
        <f t="shared" si="5"/>
        <v>-2.9411723852223126E-2</v>
      </c>
      <c r="K60" s="15" t="str">
        <f t="shared" si="6"/>
        <v>all_sources</v>
      </c>
      <c r="L60" s="15">
        <f t="shared" si="7"/>
        <v>-2.9411731512286488E-2</v>
      </c>
      <c r="M60" s="13" t="str">
        <f t="shared" si="13"/>
        <v>All sources</v>
      </c>
      <c r="N60" t="str">
        <f t="shared" si="10"/>
        <v>Facebook</v>
      </c>
      <c r="O60" t="str">
        <f t="shared" si="11"/>
        <v>Twitter</v>
      </c>
      <c r="P60" s="13" t="str">
        <f t="shared" si="13"/>
        <v>All sources</v>
      </c>
      <c r="Q60" s="13" t="str">
        <f t="shared" si="9"/>
        <v>Dip</v>
      </c>
      <c r="R60" t="s">
        <v>44</v>
      </c>
      <c r="S60" s="11" t="str">
        <f t="shared" si="0"/>
        <v>Wednesday</v>
      </c>
      <c r="T60" s="11" t="str">
        <f t="shared" si="1"/>
        <v>February</v>
      </c>
    </row>
    <row r="61" spans="2:20" x14ac:dyDescent="0.25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s="10">
        <f t="shared" si="2"/>
        <v>8.3333422156942838E-2</v>
      </c>
      <c r="H61" s="10">
        <f t="shared" si="3"/>
        <v>8.3333422156942838E-2</v>
      </c>
      <c r="I61" s="10">
        <f t="shared" si="4"/>
        <v>8.3333078974827668E-2</v>
      </c>
      <c r="J61" s="10">
        <f t="shared" si="5"/>
        <v>8.3333210346807185E-2</v>
      </c>
      <c r="K61" s="15" t="str">
        <f t="shared" si="6"/>
        <v>all_sources</v>
      </c>
      <c r="L61" s="15">
        <f t="shared" si="7"/>
        <v>8.3333422156942838E-2</v>
      </c>
      <c r="M61" s="13" t="str">
        <f t="shared" si="13"/>
        <v>All sources</v>
      </c>
      <c r="N61" t="str">
        <f t="shared" si="10"/>
        <v>Facebook</v>
      </c>
      <c r="O61" t="str">
        <f t="shared" si="11"/>
        <v>Twitter</v>
      </c>
      <c r="P61" s="13" t="str">
        <f t="shared" si="13"/>
        <v>All sources</v>
      </c>
      <c r="Q61" s="13" t="str">
        <f t="shared" si="9"/>
        <v>Raise</v>
      </c>
      <c r="R61" t="s">
        <v>46</v>
      </c>
      <c r="S61" s="11" t="str">
        <f t="shared" si="0"/>
        <v>Thursday</v>
      </c>
      <c r="T61" s="11" t="str">
        <f t="shared" si="1"/>
        <v>February</v>
      </c>
    </row>
    <row r="62" spans="2:20" x14ac:dyDescent="0.25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s="10">
        <f t="shared" si="2"/>
        <v>9.803868704752583E-3</v>
      </c>
      <c r="H62" s="10">
        <f t="shared" si="3"/>
        <v>9.8039527132371962E-3</v>
      </c>
      <c r="I62" s="10">
        <f t="shared" si="4"/>
        <v>9.8038934043587211E-3</v>
      </c>
      <c r="J62" s="10">
        <f t="shared" si="5"/>
        <v>9.803907950741042E-3</v>
      </c>
      <c r="K62" s="15" t="str">
        <f t="shared" si="6"/>
        <v>all_sources</v>
      </c>
      <c r="L62" s="15">
        <f t="shared" si="7"/>
        <v>9.8039527132371962E-3</v>
      </c>
      <c r="M62" s="13" t="str">
        <f t="shared" si="13"/>
        <v>All sources</v>
      </c>
      <c r="N62" t="str">
        <f t="shared" si="10"/>
        <v>Facebook</v>
      </c>
      <c r="O62" t="str">
        <f t="shared" si="11"/>
        <v>Twitter</v>
      </c>
      <c r="P62" s="13" t="str">
        <f t="shared" si="13"/>
        <v>All sources</v>
      </c>
      <c r="Q62" s="13" t="str">
        <f t="shared" si="9"/>
        <v>Raise</v>
      </c>
      <c r="R62" t="s">
        <v>44</v>
      </c>
      <c r="S62" s="11" t="str">
        <f t="shared" si="0"/>
        <v>Friday</v>
      </c>
      <c r="T62" s="11" t="str">
        <f t="shared" si="1"/>
        <v>March</v>
      </c>
    </row>
    <row r="63" spans="2:20" x14ac:dyDescent="0.25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s="10">
        <f t="shared" si="2"/>
        <v>8.3333349447917593E-2</v>
      </c>
      <c r="H63" s="10">
        <f t="shared" si="3"/>
        <v>8.3333369143519853E-2</v>
      </c>
      <c r="I63" s="10">
        <f t="shared" si="4"/>
        <v>8.3333386071977378E-2</v>
      </c>
      <c r="J63" s="10">
        <f t="shared" si="5"/>
        <v>8.3333355645834883E-2</v>
      </c>
      <c r="K63" s="15" t="str">
        <f t="shared" si="6"/>
        <v>all_sources</v>
      </c>
      <c r="L63" s="15">
        <f t="shared" si="7"/>
        <v>8.3333386071977378E-2</v>
      </c>
      <c r="M63" s="13" t="str">
        <f t="shared" si="13"/>
        <v>All sources</v>
      </c>
      <c r="N63" t="str">
        <f t="shared" si="10"/>
        <v>Facebook</v>
      </c>
      <c r="O63" t="str">
        <f t="shared" si="11"/>
        <v>Twitter</v>
      </c>
      <c r="P63" s="13" t="str">
        <f t="shared" si="13"/>
        <v>All sources</v>
      </c>
      <c r="Q63" s="13" t="str">
        <f t="shared" si="9"/>
        <v>Raise</v>
      </c>
      <c r="R63" t="s">
        <v>45</v>
      </c>
      <c r="S63" s="11" t="str">
        <f t="shared" si="0"/>
        <v>Saturday</v>
      </c>
      <c r="T63" s="11" t="str">
        <f t="shared" si="1"/>
        <v>March</v>
      </c>
    </row>
    <row r="64" spans="2:20" x14ac:dyDescent="0.25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s="10">
        <f t="shared" si="2"/>
        <v>-1.0101003787368557E-2</v>
      </c>
      <c r="H64" s="10">
        <f t="shared" si="3"/>
        <v>-1.010098316280561E-2</v>
      </c>
      <c r="I64" s="10">
        <f t="shared" si="4"/>
        <v>-1.0100863394915338E-2</v>
      </c>
      <c r="J64" s="10">
        <f t="shared" si="5"/>
        <v>-1.0100980378326518E-2</v>
      </c>
      <c r="K64" s="15" t="str">
        <f t="shared" si="6"/>
        <v>all_sources</v>
      </c>
      <c r="L64" s="15">
        <f t="shared" si="7"/>
        <v>-1.0101003787368557E-2</v>
      </c>
      <c r="M64" s="13" t="str">
        <f t="shared" si="13"/>
        <v>All sources</v>
      </c>
      <c r="N64" t="str">
        <f t="shared" si="10"/>
        <v>Facebook</v>
      </c>
      <c r="O64" t="str">
        <f t="shared" si="11"/>
        <v>Twitter</v>
      </c>
      <c r="P64" s="13" t="str">
        <f t="shared" si="13"/>
        <v>All sources</v>
      </c>
      <c r="Q64" s="13" t="str">
        <f t="shared" si="9"/>
        <v>Dip</v>
      </c>
      <c r="R64" t="s">
        <v>44</v>
      </c>
      <c r="S64" s="11" t="str">
        <f t="shared" si="0"/>
        <v>Sunday</v>
      </c>
      <c r="T64" s="11" t="str">
        <f t="shared" si="1"/>
        <v>March</v>
      </c>
    </row>
    <row r="65" spans="2:20" x14ac:dyDescent="0.25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s="10">
        <f t="shared" si="2"/>
        <v>3.0927799707134884E-2</v>
      </c>
      <c r="H65" s="10">
        <f t="shared" si="3"/>
        <v>3.0927757112584109E-2</v>
      </c>
      <c r="I65" s="10">
        <f t="shared" si="4"/>
        <v>3.0927741623655747E-2</v>
      </c>
      <c r="J65" s="10">
        <f t="shared" si="5"/>
        <v>3.0927789877623457E-2</v>
      </c>
      <c r="K65" s="15" t="str">
        <f t="shared" si="6"/>
        <v>all_sources</v>
      </c>
      <c r="L65" s="15">
        <f t="shared" si="7"/>
        <v>3.0927799707134884E-2</v>
      </c>
      <c r="M65" s="13" t="str">
        <f t="shared" si="13"/>
        <v>All sources</v>
      </c>
      <c r="N65" t="str">
        <f t="shared" si="10"/>
        <v>Facebook</v>
      </c>
      <c r="O65" t="str">
        <f t="shared" si="11"/>
        <v>Twitter</v>
      </c>
      <c r="P65" s="13" t="str">
        <f t="shared" si="13"/>
        <v>All sources</v>
      </c>
      <c r="Q65" s="13" t="str">
        <f t="shared" si="9"/>
        <v>Raise</v>
      </c>
      <c r="R65" t="s">
        <v>44</v>
      </c>
      <c r="S65" s="11" t="str">
        <f t="shared" si="0"/>
        <v>Monday</v>
      </c>
      <c r="T65" s="11" t="str">
        <f t="shared" si="1"/>
        <v>March</v>
      </c>
    </row>
    <row r="66" spans="2:20" x14ac:dyDescent="0.25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s="10">
        <f t="shared" si="2"/>
        <v>-2.9126182245679089E-2</v>
      </c>
      <c r="H66" s="10">
        <f t="shared" si="3"/>
        <v>-2.9126305220617543E-2</v>
      </c>
      <c r="I66" s="10">
        <f t="shared" si="4"/>
        <v>-2.9126130732097466E-2</v>
      </c>
      <c r="J66" s="10">
        <f t="shared" si="5"/>
        <v>-2.912617352799729E-2</v>
      </c>
      <c r="K66" s="15" t="str">
        <f t="shared" si="6"/>
        <v>all_sources</v>
      </c>
      <c r="L66" s="15">
        <f t="shared" si="7"/>
        <v>-2.9126305220617543E-2</v>
      </c>
      <c r="M66" s="13" t="str">
        <f t="shared" si="13"/>
        <v>All sources</v>
      </c>
      <c r="N66" t="str">
        <f t="shared" si="10"/>
        <v>Facebook</v>
      </c>
      <c r="O66" t="str">
        <f t="shared" si="11"/>
        <v>Twitter</v>
      </c>
      <c r="P66" s="13" t="str">
        <f t="shared" si="13"/>
        <v>All sources</v>
      </c>
      <c r="Q66" s="13" t="str">
        <f t="shared" si="9"/>
        <v>Dip</v>
      </c>
      <c r="R66" t="s">
        <v>44</v>
      </c>
      <c r="S66" s="11" t="str">
        <f t="shared" si="0"/>
        <v>Tuesday</v>
      </c>
      <c r="T66" s="11" t="str">
        <f t="shared" si="1"/>
        <v>March</v>
      </c>
    </row>
    <row r="67" spans="2:20" x14ac:dyDescent="0.25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s="10">
        <f t="shared" si="2"/>
        <v>-2.0202039777469372E-2</v>
      </c>
      <c r="H67" s="10">
        <f t="shared" si="3"/>
        <v>-2.0202082843457703E-2</v>
      </c>
      <c r="I67" s="10">
        <f t="shared" si="4"/>
        <v>-2.0201960407912334E-2</v>
      </c>
      <c r="J67" s="10">
        <f t="shared" si="5"/>
        <v>-2.0201991290585752E-2</v>
      </c>
      <c r="K67" s="15" t="str">
        <f t="shared" si="6"/>
        <v>all_sources</v>
      </c>
      <c r="L67" s="15">
        <f t="shared" si="7"/>
        <v>-2.0202082843457703E-2</v>
      </c>
      <c r="M67" s="13" t="str">
        <f t="shared" si="13"/>
        <v>All sources</v>
      </c>
      <c r="N67" t="str">
        <f t="shared" si="10"/>
        <v>Facebook</v>
      </c>
      <c r="O67" t="str">
        <f t="shared" si="11"/>
        <v>Twitter</v>
      </c>
      <c r="P67" s="13" t="str">
        <f t="shared" si="13"/>
        <v>All sources</v>
      </c>
      <c r="Q67" s="13" t="str">
        <f t="shared" si="9"/>
        <v>Dip</v>
      </c>
      <c r="R67" t="s">
        <v>44</v>
      </c>
      <c r="S67" s="11" t="str">
        <f t="shared" si="0"/>
        <v>Wednesday</v>
      </c>
      <c r="T67" s="11" t="str">
        <f t="shared" si="1"/>
        <v>March</v>
      </c>
    </row>
    <row r="68" spans="2:20" x14ac:dyDescent="0.25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s="10">
        <f t="shared" si="2"/>
        <v>-3.8461576303546519E-2</v>
      </c>
      <c r="H68" s="10">
        <f t="shared" si="3"/>
        <v>-3.8461658294563827E-2</v>
      </c>
      <c r="I68" s="10">
        <f t="shared" si="4"/>
        <v>-3.8461430095759086E-2</v>
      </c>
      <c r="J68" s="10">
        <f t="shared" si="5"/>
        <v>-3.8461486064905959E-2</v>
      </c>
      <c r="K68" s="15" t="str">
        <f t="shared" si="6"/>
        <v>all_sources</v>
      </c>
      <c r="L68" s="15">
        <f t="shared" si="7"/>
        <v>-3.8461658294563827E-2</v>
      </c>
      <c r="M68" s="13" t="str">
        <f t="shared" si="13"/>
        <v>All sources</v>
      </c>
      <c r="N68" t="str">
        <f t="shared" si="10"/>
        <v>Facebook</v>
      </c>
      <c r="O68" t="str">
        <f t="shared" ref="O68:O131" si="14">IF(MIN($C68:$F68)=$C68,"Facebook",IF(MIN($C68:$F68)=$D68,"YouTube",IF(MIN($C68:$F68)=$E68,"Twitter","Others")))</f>
        <v>Twitter</v>
      </c>
      <c r="P68" s="13" t="str">
        <f t="shared" si="13"/>
        <v>All sources</v>
      </c>
      <c r="Q68" s="13" t="str">
        <f t="shared" si="9"/>
        <v>Dip</v>
      </c>
      <c r="R68" t="s">
        <v>44</v>
      </c>
      <c r="S68" s="11" t="str">
        <f t="shared" ref="S68:S131" si="15">TEXT($B68,"dddd")</f>
        <v>Thursday</v>
      </c>
      <c r="T68" s="11" t="str">
        <f t="shared" ref="T68:T131" si="16">TEXT($B68,"mmmm")</f>
        <v>March</v>
      </c>
    </row>
    <row r="69" spans="2:20" x14ac:dyDescent="0.25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s="10">
        <f t="shared" si="2"/>
        <v>-2.9126182245679089E-2</v>
      </c>
      <c r="H69" s="10">
        <f t="shared" si="3"/>
        <v>-2.9126305220617543E-2</v>
      </c>
      <c r="I69" s="10">
        <f t="shared" si="4"/>
        <v>-2.9126130732097466E-2</v>
      </c>
      <c r="J69" s="10">
        <f t="shared" si="5"/>
        <v>-2.912617352799729E-2</v>
      </c>
      <c r="K69" s="15" t="str">
        <f t="shared" si="6"/>
        <v>all_sources</v>
      </c>
      <c r="L69" s="15">
        <f t="shared" si="7"/>
        <v>-2.9126305220617543E-2</v>
      </c>
      <c r="M69" s="13" t="str">
        <f t="shared" si="13"/>
        <v>All sources</v>
      </c>
      <c r="N69" t="str">
        <f t="shared" si="10"/>
        <v>Facebook</v>
      </c>
      <c r="O69" t="str">
        <f t="shared" si="14"/>
        <v>Twitter</v>
      </c>
      <c r="P69" s="13" t="str">
        <f t="shared" si="13"/>
        <v>All sources</v>
      </c>
      <c r="Q69" s="13" t="str">
        <f t="shared" si="9"/>
        <v>Dip</v>
      </c>
      <c r="R69" t="s">
        <v>44</v>
      </c>
      <c r="S69" s="11" t="str">
        <f t="shared" si="15"/>
        <v>Friday</v>
      </c>
      <c r="T69" s="11" t="str">
        <f t="shared" si="16"/>
        <v>March</v>
      </c>
    </row>
    <row r="70" spans="2:20" x14ac:dyDescent="0.25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s="10">
        <f t="shared" si="2"/>
        <v>0</v>
      </c>
      <c r="H70" s="10">
        <f t="shared" si="3"/>
        <v>0</v>
      </c>
      <c r="I70" s="10">
        <f t="shared" si="4"/>
        <v>0</v>
      </c>
      <c r="J70" s="10">
        <f t="shared" si="5"/>
        <v>0</v>
      </c>
      <c r="K70" s="15" t="str">
        <f t="shared" si="6"/>
        <v/>
      </c>
      <c r="L70" s="15">
        <f t="shared" si="7"/>
        <v>0</v>
      </c>
      <c r="M70" s="13" t="str">
        <f t="shared" ref="M70:P89" si="17">IF(SUM($G70:$J70)&lt;&gt;0,IF(ROUND(AVERAGE($G70:$J70),2)&lt;&gt;ROUND(IF((SUM($G70:$J70)&gt;0),MAX($G70:$J70),MIN($G70:$J70)),2),IF((SUM($G70:$J70)&lt;&gt;0),IF(IF((SUM($G70:$J70)&gt;0),MAX($G70:$J70),MIN($G70:$J70))=$G70,"Facebook",IF(IF((SUM($G70:$J70)&gt;0),MAX($G70:$J70),MIN($G70:$J70))=$H70,"Youtube",IF(IF((SUM($G70:$J70)&gt;0),MAX($G70:$J70),MIN($G70:$J70))=$I70,"Twitter",IF(IF((SUM($G70:$J70)&gt;0),MAX($G70:$J70),MIN($G70:$J70))=$I70,"Others","")))),""),"All sources"),"")</f>
        <v/>
      </c>
      <c r="N70" t="str">
        <f t="shared" si="10"/>
        <v>Facebook</v>
      </c>
      <c r="O70" t="str">
        <f t="shared" si="14"/>
        <v>Twitter</v>
      </c>
      <c r="P70" s="13" t="str">
        <f t="shared" si="17"/>
        <v/>
      </c>
      <c r="Q70" s="13" t="str">
        <f t="shared" si="9"/>
        <v>Dip</v>
      </c>
      <c r="R70" t="s">
        <v>46</v>
      </c>
      <c r="S70" s="11" t="str">
        <f t="shared" si="15"/>
        <v>Saturday</v>
      </c>
      <c r="T70" s="11" t="str">
        <f t="shared" si="16"/>
        <v>March</v>
      </c>
    </row>
    <row r="71" spans="2:20" x14ac:dyDescent="0.25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s="10">
        <f t="shared" si="2"/>
        <v>5.1020375947521623E-2</v>
      </c>
      <c r="H71" s="10">
        <f t="shared" si="3"/>
        <v>5.1020354899902642E-2</v>
      </c>
      <c r="I71" s="10">
        <f t="shared" si="4"/>
        <v>5.1020279534584212E-2</v>
      </c>
      <c r="J71" s="10">
        <f t="shared" si="5"/>
        <v>5.102043135860157E-2</v>
      </c>
      <c r="K71" s="15" t="str">
        <f t="shared" si="6"/>
        <v>all_sources</v>
      </c>
      <c r="L71" s="15">
        <f t="shared" si="7"/>
        <v>5.102043135860157E-2</v>
      </c>
      <c r="M71" s="13" t="str">
        <f t="shared" si="17"/>
        <v>All sources</v>
      </c>
      <c r="N71" t="str">
        <f t="shared" si="10"/>
        <v>Facebook</v>
      </c>
      <c r="O71" t="str">
        <f t="shared" si="14"/>
        <v>Twitter</v>
      </c>
      <c r="P71" s="13" t="str">
        <f t="shared" si="17"/>
        <v>All sources</v>
      </c>
      <c r="Q71" s="13" t="str">
        <f t="shared" si="9"/>
        <v>Raise</v>
      </c>
      <c r="R71" t="s">
        <v>44</v>
      </c>
      <c r="S71" s="11" t="str">
        <f t="shared" si="15"/>
        <v>Sunday</v>
      </c>
      <c r="T71" s="11" t="str">
        <f t="shared" si="16"/>
        <v>March</v>
      </c>
    </row>
    <row r="72" spans="2:20" x14ac:dyDescent="0.25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s="10">
        <f t="shared" si="2"/>
        <v>-2.0000020464958745E-2</v>
      </c>
      <c r="H72" s="10">
        <f t="shared" si="3"/>
        <v>-1.9999894264370766E-2</v>
      </c>
      <c r="I72" s="10">
        <f t="shared" si="4"/>
        <v>-1.9999941395793086E-2</v>
      </c>
      <c r="J72" s="10">
        <f t="shared" si="5"/>
        <v>-1.9999971663902771E-2</v>
      </c>
      <c r="K72" s="15" t="str">
        <f t="shared" si="6"/>
        <v>all_sources</v>
      </c>
      <c r="L72" s="15">
        <f t="shared" si="7"/>
        <v>-2.0000020464958745E-2</v>
      </c>
      <c r="M72" s="13" t="str">
        <f t="shared" si="17"/>
        <v>All sources</v>
      </c>
      <c r="N72" t="str">
        <f t="shared" si="10"/>
        <v>Facebook</v>
      </c>
      <c r="O72" t="str">
        <f t="shared" si="14"/>
        <v>Twitter</v>
      </c>
      <c r="P72" s="13" t="str">
        <f t="shared" si="17"/>
        <v>All sources</v>
      </c>
      <c r="Q72" s="13" t="str">
        <f t="shared" si="9"/>
        <v>Dip</v>
      </c>
      <c r="R72" t="s">
        <v>44</v>
      </c>
      <c r="S72" s="11" t="str">
        <f t="shared" si="15"/>
        <v>Monday</v>
      </c>
      <c r="T72" s="11" t="str">
        <f t="shared" si="16"/>
        <v>March</v>
      </c>
    </row>
    <row r="73" spans="2:20" x14ac:dyDescent="0.25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s="10">
        <f t="shared" si="2"/>
        <v>-9.9999462794833072E-3</v>
      </c>
      <c r="H73" s="10">
        <f t="shared" si="3"/>
        <v>-9.9998618615166901E-3</v>
      </c>
      <c r="I73" s="10">
        <f t="shared" si="4"/>
        <v>-9.9999706978965985E-3</v>
      </c>
      <c r="J73" s="10">
        <f t="shared" si="5"/>
        <v>-9.9999858319513857E-3</v>
      </c>
      <c r="K73" s="15" t="str">
        <f t="shared" si="6"/>
        <v>all_sources</v>
      </c>
      <c r="L73" s="15">
        <f t="shared" si="7"/>
        <v>-9.9999858319513857E-3</v>
      </c>
      <c r="M73" s="13" t="str">
        <f t="shared" si="17"/>
        <v>All sources</v>
      </c>
      <c r="N73" t="str">
        <f t="shared" si="10"/>
        <v>Facebook</v>
      </c>
      <c r="O73" t="str">
        <f t="shared" si="14"/>
        <v>Twitter</v>
      </c>
      <c r="P73" s="13" t="str">
        <f t="shared" si="17"/>
        <v>All sources</v>
      </c>
      <c r="Q73" s="13" t="str">
        <f t="shared" si="9"/>
        <v>Dip</v>
      </c>
      <c r="R73" t="s">
        <v>44</v>
      </c>
      <c r="S73" s="11" t="str">
        <f t="shared" si="15"/>
        <v>Tuesday</v>
      </c>
      <c r="T73" s="11" t="str">
        <f t="shared" si="16"/>
        <v>March</v>
      </c>
    </row>
    <row r="74" spans="2:20" x14ac:dyDescent="0.25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s="10">
        <f t="shared" ref="G74:G137" si="18">C74/C67-1</f>
        <v>3.0927799707134884E-2</v>
      </c>
      <c r="H74" s="10">
        <f t="shared" ref="H74:H137" si="19">D74/D67-1</f>
        <v>3.0927757112584109E-2</v>
      </c>
      <c r="I74" s="10">
        <f t="shared" ref="I74:I137" si="20">E74/E67-1</f>
        <v>3.0927741623655747E-2</v>
      </c>
      <c r="J74" s="10">
        <f t="shared" ref="J74:J137" si="21">F74/F67-1</f>
        <v>3.0927789877623457E-2</v>
      </c>
      <c r="K74" s="15" t="str">
        <f t="shared" ref="K74:K137" si="22">IF(SUM($G74:$J74)&lt;&gt;0,IF(ROUND(AVERAGE($G74:$J74),2)&lt;&gt;ROUND(IF((SUM($G74:$J74)&gt;0),MAX($G74:$J74),MIN($G74:$J74)),2),"condition","all_sources"),"")</f>
        <v>all_sources</v>
      </c>
      <c r="L74" s="15">
        <f t="shared" ref="L74:L137" si="23">IF((SUM($G74:$J74)&gt;0),MAX($G74:$J74),MIN($G74:$J74))</f>
        <v>3.0927799707134884E-2</v>
      </c>
      <c r="M74" s="13" t="str">
        <f t="shared" si="17"/>
        <v>All sources</v>
      </c>
      <c r="N74" t="str">
        <f t="shared" si="10"/>
        <v>Facebook</v>
      </c>
      <c r="O74" t="str">
        <f t="shared" si="14"/>
        <v>Twitter</v>
      </c>
      <c r="P74" s="13" t="str">
        <f t="shared" si="17"/>
        <v>All sources</v>
      </c>
      <c r="Q74" s="13" t="str">
        <f t="shared" si="9"/>
        <v>Raise</v>
      </c>
      <c r="R74" t="s">
        <v>44</v>
      </c>
      <c r="S74" s="11" t="str">
        <f t="shared" si="15"/>
        <v>Wednesday</v>
      </c>
      <c r="T74" s="11" t="str">
        <f t="shared" si="16"/>
        <v>March</v>
      </c>
    </row>
    <row r="75" spans="2:20" x14ac:dyDescent="0.25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s="10">
        <f t="shared" si="18"/>
        <v>4.9999987209400798E-2</v>
      </c>
      <c r="H75" s="10">
        <f t="shared" si="19"/>
        <v>5.0000162014270488E-2</v>
      </c>
      <c r="I75" s="10">
        <f t="shared" si="20"/>
        <v>4.9999853489482771E-2</v>
      </c>
      <c r="J75" s="10">
        <f t="shared" si="21"/>
        <v>4.9999929159756817E-2</v>
      </c>
      <c r="K75" s="15" t="str">
        <f t="shared" si="22"/>
        <v>all_sources</v>
      </c>
      <c r="L75" s="15">
        <f t="shared" si="23"/>
        <v>5.0000162014270488E-2</v>
      </c>
      <c r="M75" s="13" t="str">
        <f t="shared" si="17"/>
        <v>All sources</v>
      </c>
      <c r="N75" t="str">
        <f t="shared" si="10"/>
        <v>Facebook</v>
      </c>
      <c r="O75" t="str">
        <f t="shared" si="14"/>
        <v>Twitter</v>
      </c>
      <c r="P75" s="13" t="str">
        <f t="shared" si="17"/>
        <v>All sources</v>
      </c>
      <c r="Q75" s="13" t="str">
        <f t="shared" ref="Q75:Q138" si="24">IF((SUM($G75:$J75)&gt;0),"Raise","Dip")</f>
        <v>Raise</v>
      </c>
      <c r="R75" t="s">
        <v>44</v>
      </c>
      <c r="S75" s="11" t="str">
        <f t="shared" si="15"/>
        <v>Thursday</v>
      </c>
      <c r="T75" s="11" t="str">
        <f t="shared" si="16"/>
        <v>March</v>
      </c>
    </row>
    <row r="76" spans="2:20" x14ac:dyDescent="0.25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s="10">
        <f t="shared" si="18"/>
        <v>-9.9999462794833072E-3</v>
      </c>
      <c r="H76" s="10">
        <f t="shared" si="19"/>
        <v>-9.9998618615166901E-3</v>
      </c>
      <c r="I76" s="10">
        <f t="shared" si="20"/>
        <v>-9.9999706978965985E-3</v>
      </c>
      <c r="J76" s="10">
        <f t="shared" si="21"/>
        <v>-9.9999858319513857E-3</v>
      </c>
      <c r="K76" s="15" t="str">
        <f t="shared" si="22"/>
        <v>all_sources</v>
      </c>
      <c r="L76" s="15">
        <f t="shared" si="23"/>
        <v>-9.9999858319513857E-3</v>
      </c>
      <c r="M76" s="13" t="str">
        <f t="shared" si="17"/>
        <v>All sources</v>
      </c>
      <c r="N76" t="str">
        <f t="shared" si="10"/>
        <v>Facebook</v>
      </c>
      <c r="O76" t="str">
        <f t="shared" si="14"/>
        <v>Twitter</v>
      </c>
      <c r="P76" s="13" t="str">
        <f t="shared" si="17"/>
        <v>All sources</v>
      </c>
      <c r="Q76" s="13" t="str">
        <f t="shared" si="24"/>
        <v>Dip</v>
      </c>
      <c r="R76" t="s">
        <v>44</v>
      </c>
      <c r="S76" s="11" t="str">
        <f t="shared" si="15"/>
        <v>Friday</v>
      </c>
      <c r="T76" s="11" t="str">
        <f t="shared" si="16"/>
        <v>March</v>
      </c>
    </row>
    <row r="77" spans="2:20" x14ac:dyDescent="0.25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s="10">
        <f t="shared" si="18"/>
        <v>-8.6538469548077201E-2</v>
      </c>
      <c r="H77" s="10">
        <f t="shared" si="19"/>
        <v>-8.6538466115384627E-2</v>
      </c>
      <c r="I77" s="10">
        <f t="shared" si="20"/>
        <v>-8.6538560774484963E-2</v>
      </c>
      <c r="J77" s="10">
        <f t="shared" si="21"/>
        <v>-8.6538452032543955E-2</v>
      </c>
      <c r="K77" s="15" t="str">
        <f t="shared" si="22"/>
        <v>all_sources</v>
      </c>
      <c r="L77" s="15">
        <f t="shared" si="23"/>
        <v>-8.6538560774484963E-2</v>
      </c>
      <c r="M77" s="13" t="str">
        <f t="shared" si="17"/>
        <v>All sources</v>
      </c>
      <c r="N77" t="str">
        <f t="shared" ref="N77:N140" si="25">IF(MAX($C77:$F77)=$C77,"Facebook",IF(MAX($C77:$F77)=$D77,"YouTube",IF(MAX($C77:$F77)=$E77,"Twitter","Others")))</f>
        <v>Facebook</v>
      </c>
      <c r="O77" t="str">
        <f t="shared" si="14"/>
        <v>Twitter</v>
      </c>
      <c r="P77" s="13" t="str">
        <f t="shared" si="17"/>
        <v>All sources</v>
      </c>
      <c r="Q77" s="13" t="str">
        <f t="shared" si="24"/>
        <v>Dip</v>
      </c>
      <c r="R77" t="s">
        <v>44</v>
      </c>
      <c r="S77" s="11" t="str">
        <f t="shared" si="15"/>
        <v>Saturday</v>
      </c>
      <c r="T77" s="11" t="str">
        <f t="shared" si="16"/>
        <v>March</v>
      </c>
    </row>
    <row r="78" spans="2:20" x14ac:dyDescent="0.25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s="10">
        <f t="shared" si="18"/>
        <v>-7.7669916328023891E-2</v>
      </c>
      <c r="H78" s="10">
        <f t="shared" si="19"/>
        <v>-7.7669857805759857E-2</v>
      </c>
      <c r="I78" s="10">
        <f t="shared" si="20"/>
        <v>-7.7669952544313747E-2</v>
      </c>
      <c r="J78" s="10">
        <f t="shared" si="21"/>
        <v>-7.7669919872561444E-2</v>
      </c>
      <c r="K78" s="15" t="str">
        <f t="shared" si="22"/>
        <v>all_sources</v>
      </c>
      <c r="L78" s="15">
        <f t="shared" si="23"/>
        <v>-7.7669952544313747E-2</v>
      </c>
      <c r="M78" s="13" t="str">
        <f t="shared" si="17"/>
        <v>All sources</v>
      </c>
      <c r="N78" t="str">
        <f t="shared" si="25"/>
        <v>Facebook</v>
      </c>
      <c r="O78" t="str">
        <f t="shared" si="14"/>
        <v>Twitter</v>
      </c>
      <c r="P78" s="13" t="str">
        <f t="shared" si="17"/>
        <v>All sources</v>
      </c>
      <c r="Q78" s="13" t="str">
        <f t="shared" si="24"/>
        <v>Dip</v>
      </c>
      <c r="R78" t="s">
        <v>44</v>
      </c>
      <c r="S78" s="11" t="str">
        <f t="shared" si="15"/>
        <v>Sunday</v>
      </c>
      <c r="T78" s="11" t="str">
        <f t="shared" si="16"/>
        <v>March</v>
      </c>
    </row>
    <row r="79" spans="2:20" x14ac:dyDescent="0.25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s="10">
        <f t="shared" si="18"/>
        <v>5.1020396177072547E-2</v>
      </c>
      <c r="H79" s="10">
        <f t="shared" si="19"/>
        <v>5.1020393957407872E-2</v>
      </c>
      <c r="I79" s="10">
        <f t="shared" si="20"/>
        <v>5.1020255611715637E-2</v>
      </c>
      <c r="J79" s="10">
        <f t="shared" si="21"/>
        <v>5.1020334402081202E-2</v>
      </c>
      <c r="K79" s="15" t="str">
        <f t="shared" si="22"/>
        <v>all_sources</v>
      </c>
      <c r="L79" s="15">
        <f t="shared" si="23"/>
        <v>5.1020396177072547E-2</v>
      </c>
      <c r="M79" s="13" t="str">
        <f t="shared" si="17"/>
        <v>All sources</v>
      </c>
      <c r="N79" t="str">
        <f t="shared" si="25"/>
        <v>Facebook</v>
      </c>
      <c r="O79" t="str">
        <f t="shared" si="14"/>
        <v>Twitter</v>
      </c>
      <c r="P79" s="13" t="str">
        <f t="shared" si="17"/>
        <v>All sources</v>
      </c>
      <c r="Q79" s="13" t="str">
        <f t="shared" si="24"/>
        <v>Raise</v>
      </c>
      <c r="R79" t="s">
        <v>44</v>
      </c>
      <c r="S79" s="11" t="str">
        <f t="shared" si="15"/>
        <v>Monday</v>
      </c>
      <c r="T79" s="11" t="str">
        <f t="shared" si="16"/>
        <v>March</v>
      </c>
    </row>
    <row r="80" spans="2:20" x14ac:dyDescent="0.25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s="10">
        <f t="shared" si="18"/>
        <v>2.0201910579504601E-2</v>
      </c>
      <c r="H80" s="10">
        <f t="shared" si="19"/>
        <v>2.0201910579504601E-2</v>
      </c>
      <c r="I80" s="10">
        <f t="shared" si="20"/>
        <v>2.0201960407912223E-2</v>
      </c>
      <c r="J80" s="10">
        <f t="shared" si="21"/>
        <v>2.0201991290585752E-2</v>
      </c>
      <c r="K80" s="15" t="str">
        <f t="shared" si="22"/>
        <v>all_sources</v>
      </c>
      <c r="L80" s="15">
        <f t="shared" si="23"/>
        <v>2.0201991290585752E-2</v>
      </c>
      <c r="M80" s="13" t="str">
        <f t="shared" si="17"/>
        <v>All sources</v>
      </c>
      <c r="N80" t="str">
        <f t="shared" si="25"/>
        <v>Facebook</v>
      </c>
      <c r="O80" t="str">
        <f t="shared" si="14"/>
        <v>Twitter</v>
      </c>
      <c r="P80" s="13" t="str">
        <f t="shared" si="17"/>
        <v>All sources</v>
      </c>
      <c r="Q80" s="13" t="str">
        <f t="shared" si="24"/>
        <v>Raise</v>
      </c>
      <c r="R80" t="s">
        <v>45</v>
      </c>
      <c r="S80" s="11" t="str">
        <f t="shared" si="15"/>
        <v>Tuesday</v>
      </c>
      <c r="T80" s="11" t="str">
        <f t="shared" si="16"/>
        <v>March</v>
      </c>
    </row>
    <row r="81" spans="2:20" x14ac:dyDescent="0.25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s="10">
        <f t="shared" si="18"/>
        <v>-2.0000020464958745E-2</v>
      </c>
      <c r="H81" s="10">
        <f t="shared" si="19"/>
        <v>-1.9999894264370766E-2</v>
      </c>
      <c r="I81" s="10">
        <f t="shared" si="20"/>
        <v>-1.9999941395793086E-2</v>
      </c>
      <c r="J81" s="10">
        <f t="shared" si="21"/>
        <v>-1.9999971663902771E-2</v>
      </c>
      <c r="K81" s="15" t="str">
        <f t="shared" si="22"/>
        <v>all_sources</v>
      </c>
      <c r="L81" s="15">
        <f t="shared" si="23"/>
        <v>-2.0000020464958745E-2</v>
      </c>
      <c r="M81" s="13" t="str">
        <f t="shared" si="17"/>
        <v>All sources</v>
      </c>
      <c r="N81" t="str">
        <f t="shared" si="25"/>
        <v>Facebook</v>
      </c>
      <c r="O81" t="str">
        <f t="shared" si="14"/>
        <v>Twitter</v>
      </c>
      <c r="P81" s="13" t="str">
        <f t="shared" si="17"/>
        <v>All sources</v>
      </c>
      <c r="Q81" s="13" t="str">
        <f t="shared" si="24"/>
        <v>Dip</v>
      </c>
      <c r="R81" t="s">
        <v>44</v>
      </c>
      <c r="S81" s="11" t="str">
        <f t="shared" si="15"/>
        <v>Wednesday</v>
      </c>
      <c r="T81" s="11" t="str">
        <f t="shared" si="16"/>
        <v>March</v>
      </c>
    </row>
    <row r="82" spans="2:20" x14ac:dyDescent="0.25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s="10">
        <f t="shared" si="18"/>
        <v>-4.7619036017596983E-2</v>
      </c>
      <c r="H82" s="10">
        <f t="shared" si="19"/>
        <v>-4.7619194570744261E-2</v>
      </c>
      <c r="I82" s="10">
        <f t="shared" si="20"/>
        <v>-4.7618914729671169E-2</v>
      </c>
      <c r="J82" s="10">
        <f t="shared" si="21"/>
        <v>-4.7618983364854484E-2</v>
      </c>
      <c r="K82" s="15" t="str">
        <f t="shared" si="22"/>
        <v>all_sources</v>
      </c>
      <c r="L82" s="15">
        <f t="shared" si="23"/>
        <v>-4.7619194570744261E-2</v>
      </c>
      <c r="M82" s="13" t="str">
        <f t="shared" si="17"/>
        <v>All sources</v>
      </c>
      <c r="N82" t="str">
        <f t="shared" si="25"/>
        <v>Facebook</v>
      </c>
      <c r="O82" t="str">
        <f t="shared" si="14"/>
        <v>Twitter</v>
      </c>
      <c r="P82" s="13" t="str">
        <f t="shared" si="17"/>
        <v>All sources</v>
      </c>
      <c r="Q82" s="13" t="str">
        <f t="shared" si="24"/>
        <v>Dip</v>
      </c>
      <c r="R82" t="s">
        <v>44</v>
      </c>
      <c r="S82" s="11" t="str">
        <f t="shared" si="15"/>
        <v>Thursday</v>
      </c>
      <c r="T82" s="11" t="str">
        <f t="shared" si="16"/>
        <v>March</v>
      </c>
    </row>
    <row r="83" spans="2:20" x14ac:dyDescent="0.25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s="10">
        <f t="shared" si="18"/>
        <v>-2.0202039777469372E-2</v>
      </c>
      <c r="H83" s="10">
        <f t="shared" si="19"/>
        <v>-2.0202082843457703E-2</v>
      </c>
      <c r="I83" s="10">
        <f t="shared" si="20"/>
        <v>-2.0201960407912334E-2</v>
      </c>
      <c r="J83" s="10">
        <f t="shared" si="21"/>
        <v>-2.0201991290585752E-2</v>
      </c>
      <c r="K83" s="15" t="str">
        <f t="shared" si="22"/>
        <v>all_sources</v>
      </c>
      <c r="L83" s="15">
        <f t="shared" si="23"/>
        <v>-2.0202082843457703E-2</v>
      </c>
      <c r="M83" s="13" t="str">
        <f t="shared" si="17"/>
        <v>All sources</v>
      </c>
      <c r="N83" t="str">
        <f t="shared" si="25"/>
        <v>Facebook</v>
      </c>
      <c r="O83" t="str">
        <f t="shared" si="14"/>
        <v>Twitter</v>
      </c>
      <c r="P83" s="13" t="str">
        <f t="shared" si="17"/>
        <v>All sources</v>
      </c>
      <c r="Q83" s="13" t="str">
        <f t="shared" si="24"/>
        <v>Dip</v>
      </c>
      <c r="R83" t="s">
        <v>44</v>
      </c>
      <c r="S83" s="11" t="str">
        <f t="shared" si="15"/>
        <v>Friday</v>
      </c>
      <c r="T83" s="11" t="str">
        <f t="shared" si="16"/>
        <v>March</v>
      </c>
    </row>
    <row r="84" spans="2:20" x14ac:dyDescent="0.25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s="10">
        <f t="shared" si="18"/>
        <v>4.2105303611303935E-2</v>
      </c>
      <c r="H84" s="10">
        <f t="shared" si="19"/>
        <v>4.2105236646057032E-2</v>
      </c>
      <c r="I84" s="10">
        <f t="shared" si="20"/>
        <v>4.210529232923288E-2</v>
      </c>
      <c r="J84" s="10">
        <f t="shared" si="21"/>
        <v>4.2105228031466657E-2</v>
      </c>
      <c r="K84" s="15" t="str">
        <f t="shared" si="22"/>
        <v>all_sources</v>
      </c>
      <c r="L84" s="15">
        <f t="shared" si="23"/>
        <v>4.2105303611303935E-2</v>
      </c>
      <c r="M84" s="13" t="str">
        <f t="shared" si="17"/>
        <v>All sources</v>
      </c>
      <c r="N84" t="str">
        <f t="shared" si="25"/>
        <v>Facebook</v>
      </c>
      <c r="O84" t="str">
        <f t="shared" si="14"/>
        <v>Twitter</v>
      </c>
      <c r="P84" s="13" t="str">
        <f t="shared" si="17"/>
        <v>All sources</v>
      </c>
      <c r="Q84" s="13" t="str">
        <f t="shared" si="24"/>
        <v>Raise</v>
      </c>
      <c r="R84" t="s">
        <v>44</v>
      </c>
      <c r="S84" s="11" t="str">
        <f t="shared" si="15"/>
        <v>Saturday</v>
      </c>
      <c r="T84" s="11" t="str">
        <f t="shared" si="16"/>
        <v>March</v>
      </c>
    </row>
    <row r="85" spans="2:20" x14ac:dyDescent="0.25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s="10">
        <f t="shared" si="18"/>
        <v>6.3157922848533277E-2</v>
      </c>
      <c r="H85" s="10">
        <f t="shared" si="19"/>
        <v>6.3157898393647383E-2</v>
      </c>
      <c r="I85" s="10">
        <f t="shared" si="20"/>
        <v>6.3158045081430858E-2</v>
      </c>
      <c r="J85" s="10">
        <f t="shared" si="21"/>
        <v>6.3157887141938707E-2</v>
      </c>
      <c r="K85" s="15" t="str">
        <f t="shared" si="22"/>
        <v>all_sources</v>
      </c>
      <c r="L85" s="15">
        <f t="shared" si="23"/>
        <v>6.3158045081430858E-2</v>
      </c>
      <c r="M85" s="13" t="str">
        <f t="shared" si="17"/>
        <v>All sources</v>
      </c>
      <c r="N85" t="str">
        <f t="shared" si="25"/>
        <v>Facebook</v>
      </c>
      <c r="O85" t="str">
        <f t="shared" si="14"/>
        <v>Twitter</v>
      </c>
      <c r="P85" s="13" t="str">
        <f t="shared" si="17"/>
        <v>All sources</v>
      </c>
      <c r="Q85" s="13" t="str">
        <f t="shared" si="24"/>
        <v>Raise</v>
      </c>
      <c r="R85" t="s">
        <v>46</v>
      </c>
      <c r="S85" s="11" t="str">
        <f t="shared" si="15"/>
        <v>Sunday</v>
      </c>
      <c r="T85" s="11" t="str">
        <f t="shared" si="16"/>
        <v>March</v>
      </c>
    </row>
    <row r="86" spans="2:20" x14ac:dyDescent="0.25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s="10">
        <f t="shared" si="18"/>
        <v>0</v>
      </c>
      <c r="H86" s="10">
        <f t="shared" si="19"/>
        <v>0</v>
      </c>
      <c r="I86" s="10">
        <f t="shared" si="20"/>
        <v>0</v>
      </c>
      <c r="J86" s="10">
        <f t="shared" si="21"/>
        <v>0</v>
      </c>
      <c r="K86" s="15" t="str">
        <f t="shared" si="22"/>
        <v/>
      </c>
      <c r="L86" s="15">
        <f t="shared" si="23"/>
        <v>0</v>
      </c>
      <c r="M86" s="13" t="str">
        <f t="shared" si="17"/>
        <v/>
      </c>
      <c r="N86" t="str">
        <f t="shared" si="25"/>
        <v>Facebook</v>
      </c>
      <c r="O86" t="str">
        <f t="shared" si="14"/>
        <v>Twitter</v>
      </c>
      <c r="P86" s="13" t="str">
        <f t="shared" si="17"/>
        <v/>
      </c>
      <c r="Q86" s="13" t="str">
        <f t="shared" si="24"/>
        <v>Dip</v>
      </c>
      <c r="R86" t="s">
        <v>44</v>
      </c>
      <c r="S86" s="11" t="str">
        <f t="shared" si="15"/>
        <v>Monday</v>
      </c>
      <c r="T86" s="11" t="str">
        <f t="shared" si="16"/>
        <v>March</v>
      </c>
    </row>
    <row r="87" spans="2:20" x14ac:dyDescent="0.25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s="10">
        <f t="shared" si="18"/>
        <v>-4.9504940464189851E-2</v>
      </c>
      <c r="H87" s="10">
        <f t="shared" si="19"/>
        <v>-4.9504940464189851E-2</v>
      </c>
      <c r="I87" s="10">
        <f t="shared" si="20"/>
        <v>-4.950480687136416E-2</v>
      </c>
      <c r="J87" s="10">
        <f t="shared" si="21"/>
        <v>-4.9504881050637994E-2</v>
      </c>
      <c r="K87" s="15" t="str">
        <f t="shared" si="22"/>
        <v>all_sources</v>
      </c>
      <c r="L87" s="15">
        <f t="shared" si="23"/>
        <v>-4.9504940464189851E-2</v>
      </c>
      <c r="M87" s="13" t="str">
        <f t="shared" si="17"/>
        <v>All sources</v>
      </c>
      <c r="N87" t="str">
        <f t="shared" si="25"/>
        <v>Facebook</v>
      </c>
      <c r="O87" t="str">
        <f t="shared" si="14"/>
        <v>Twitter</v>
      </c>
      <c r="P87" s="13" t="str">
        <f t="shared" si="17"/>
        <v>All sources</v>
      </c>
      <c r="Q87" s="13" t="str">
        <f t="shared" si="24"/>
        <v>Dip</v>
      </c>
      <c r="R87" t="s">
        <v>46</v>
      </c>
      <c r="S87" s="11" t="str">
        <f t="shared" si="15"/>
        <v>Tuesday</v>
      </c>
      <c r="T87" s="11" t="str">
        <f t="shared" si="16"/>
        <v>March</v>
      </c>
    </row>
    <row r="88" spans="2:20" x14ac:dyDescent="0.25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s="10">
        <f t="shared" si="18"/>
        <v>-2.0408184574093213E-2</v>
      </c>
      <c r="H88" s="10">
        <f t="shared" si="19"/>
        <v>-2.0408227191664796E-2</v>
      </c>
      <c r="I88" s="10">
        <f t="shared" si="20"/>
        <v>-2.0408102244686255E-2</v>
      </c>
      <c r="J88" s="10">
        <f t="shared" si="21"/>
        <v>-2.0408133760832503E-2</v>
      </c>
      <c r="K88" s="15" t="str">
        <f t="shared" si="22"/>
        <v>all_sources</v>
      </c>
      <c r="L88" s="15">
        <f t="shared" si="23"/>
        <v>-2.0408227191664796E-2</v>
      </c>
      <c r="M88" s="13" t="str">
        <f t="shared" si="17"/>
        <v>All sources</v>
      </c>
      <c r="N88" t="str">
        <f t="shared" si="25"/>
        <v>Facebook</v>
      </c>
      <c r="O88" t="str">
        <f t="shared" si="14"/>
        <v>Twitter</v>
      </c>
      <c r="P88" s="13" t="str">
        <f t="shared" si="17"/>
        <v>All sources</v>
      </c>
      <c r="Q88" s="13" t="str">
        <f t="shared" si="24"/>
        <v>Dip</v>
      </c>
      <c r="R88" t="s">
        <v>44</v>
      </c>
      <c r="S88" s="11" t="str">
        <f t="shared" si="15"/>
        <v>Wednesday</v>
      </c>
      <c r="T88" s="11" t="str">
        <f t="shared" si="16"/>
        <v>March</v>
      </c>
    </row>
    <row r="89" spans="2:20" x14ac:dyDescent="0.25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s="10">
        <f t="shared" si="18"/>
        <v>-9.9999462794833072E-3</v>
      </c>
      <c r="H89" s="10">
        <f t="shared" si="19"/>
        <v>-9.9998618615166901E-3</v>
      </c>
      <c r="I89" s="10">
        <f t="shared" si="20"/>
        <v>-9.9999706978965985E-3</v>
      </c>
      <c r="J89" s="10">
        <f t="shared" si="21"/>
        <v>-9.9999858319513857E-3</v>
      </c>
      <c r="K89" s="15" t="str">
        <f t="shared" si="22"/>
        <v>all_sources</v>
      </c>
      <c r="L89" s="15">
        <f t="shared" si="23"/>
        <v>-9.9999858319513857E-3</v>
      </c>
      <c r="M89" s="13" t="str">
        <f t="shared" si="17"/>
        <v>All sources</v>
      </c>
      <c r="N89" t="str">
        <f t="shared" si="25"/>
        <v>Facebook</v>
      </c>
      <c r="O89" t="str">
        <f t="shared" si="14"/>
        <v>Twitter</v>
      </c>
      <c r="P89" s="13" t="str">
        <f t="shared" si="17"/>
        <v>All sources</v>
      </c>
      <c r="Q89" s="13" t="str">
        <f t="shared" si="24"/>
        <v>Dip</v>
      </c>
      <c r="R89" t="s">
        <v>44</v>
      </c>
      <c r="S89" s="11" t="str">
        <f t="shared" si="15"/>
        <v>Thursday</v>
      </c>
      <c r="T89" s="11" t="str">
        <f t="shared" si="16"/>
        <v>March</v>
      </c>
    </row>
    <row r="90" spans="2:20" x14ac:dyDescent="0.25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s="10">
        <f t="shared" si="18"/>
        <v>8.2474176506307284E-2</v>
      </c>
      <c r="H90" s="10">
        <f t="shared" si="19"/>
        <v>8.247431199322186E-2</v>
      </c>
      <c r="I90" s="10">
        <f t="shared" si="20"/>
        <v>8.2473977663081843E-2</v>
      </c>
      <c r="J90" s="10">
        <f t="shared" si="21"/>
        <v>8.2474106340329367E-2</v>
      </c>
      <c r="K90" s="15" t="str">
        <f t="shared" si="22"/>
        <v>all_sources</v>
      </c>
      <c r="L90" s="15">
        <f t="shared" si="23"/>
        <v>8.247431199322186E-2</v>
      </c>
      <c r="M90" s="13" t="str">
        <f t="shared" ref="M90:P109" si="26">IF(SUM($G90:$J90)&lt;&gt;0,IF(ROUND(AVERAGE($G90:$J90),2)&lt;&gt;ROUND(IF((SUM($G90:$J90)&gt;0),MAX($G90:$J90),MIN($G90:$J90)),2),IF((SUM($G90:$J90)&lt;&gt;0),IF(IF((SUM($G90:$J90)&gt;0),MAX($G90:$J90),MIN($G90:$J90))=$G90,"Facebook",IF(IF((SUM($G90:$J90)&gt;0),MAX($G90:$J90),MIN($G90:$J90))=$H90,"Youtube",IF(IF((SUM($G90:$J90)&gt;0),MAX($G90:$J90),MIN($G90:$J90))=$I90,"Twitter",IF(IF((SUM($G90:$J90)&gt;0),MAX($G90:$J90),MIN($G90:$J90))=$I90,"Others","")))),""),"All sources"),"")</f>
        <v>All sources</v>
      </c>
      <c r="N90" t="str">
        <f t="shared" si="25"/>
        <v>Facebook</v>
      </c>
      <c r="O90" t="str">
        <f t="shared" si="14"/>
        <v>Twitter</v>
      </c>
      <c r="P90" s="13" t="str">
        <f t="shared" si="26"/>
        <v>All sources</v>
      </c>
      <c r="Q90" s="13" t="str">
        <f t="shared" si="24"/>
        <v>Raise</v>
      </c>
      <c r="R90" t="s">
        <v>44</v>
      </c>
      <c r="S90" s="11" t="str">
        <f t="shared" si="15"/>
        <v>Friday</v>
      </c>
      <c r="T90" s="11" t="str">
        <f t="shared" si="16"/>
        <v>March</v>
      </c>
    </row>
    <row r="91" spans="2:20" x14ac:dyDescent="0.25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s="10">
        <f t="shared" si="18"/>
        <v>1.0101003787368557E-2</v>
      </c>
      <c r="H91" s="10">
        <f t="shared" si="19"/>
        <v>1.010098316280561E-2</v>
      </c>
      <c r="I91" s="10">
        <f t="shared" si="20"/>
        <v>1.0101067956934884E-2</v>
      </c>
      <c r="J91" s="10">
        <f t="shared" si="21"/>
        <v>1.0101066923787538E-2</v>
      </c>
      <c r="K91" s="15" t="str">
        <f t="shared" si="22"/>
        <v>all_sources</v>
      </c>
      <c r="L91" s="15">
        <f t="shared" si="23"/>
        <v>1.0101067956934884E-2</v>
      </c>
      <c r="M91" s="13" t="str">
        <f t="shared" si="26"/>
        <v>All sources</v>
      </c>
      <c r="N91" t="str">
        <f t="shared" si="25"/>
        <v>Facebook</v>
      </c>
      <c r="O91" t="str">
        <f t="shared" si="14"/>
        <v>Twitter</v>
      </c>
      <c r="P91" s="13" t="str">
        <f t="shared" si="26"/>
        <v>All sources</v>
      </c>
      <c r="Q91" s="13" t="str">
        <f t="shared" si="24"/>
        <v>Raise</v>
      </c>
      <c r="R91" t="s">
        <v>44</v>
      </c>
      <c r="S91" s="11" t="str">
        <f t="shared" si="15"/>
        <v>Saturday</v>
      </c>
      <c r="T91" s="11" t="str">
        <f t="shared" si="16"/>
        <v>March</v>
      </c>
    </row>
    <row r="92" spans="2:20" x14ac:dyDescent="0.25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s="10">
        <f t="shared" si="18"/>
        <v>-5.9405965464955024E-2</v>
      </c>
      <c r="H92" s="10">
        <f t="shared" si="19"/>
        <v>-5.9405943829297758E-2</v>
      </c>
      <c r="I92" s="10">
        <f t="shared" si="20"/>
        <v>-5.9406073606481757E-2</v>
      </c>
      <c r="J92" s="10">
        <f t="shared" si="21"/>
        <v>-5.940593387471782E-2</v>
      </c>
      <c r="K92" s="15" t="str">
        <f t="shared" si="22"/>
        <v>all_sources</v>
      </c>
      <c r="L92" s="15">
        <f t="shared" si="23"/>
        <v>-5.9406073606481757E-2</v>
      </c>
      <c r="M92" s="13" t="str">
        <f t="shared" si="26"/>
        <v>All sources</v>
      </c>
      <c r="N92" t="str">
        <f t="shared" si="25"/>
        <v>Facebook</v>
      </c>
      <c r="O92" t="str">
        <f t="shared" si="14"/>
        <v>Twitter</v>
      </c>
      <c r="P92" s="13" t="str">
        <f t="shared" si="26"/>
        <v>All sources</v>
      </c>
      <c r="Q92" s="13" t="str">
        <f t="shared" si="24"/>
        <v>Dip</v>
      </c>
      <c r="R92" t="s">
        <v>44</v>
      </c>
      <c r="S92" s="11" t="str">
        <f t="shared" si="15"/>
        <v>Sunday</v>
      </c>
      <c r="T92" s="11" t="str">
        <f t="shared" si="16"/>
        <v>March</v>
      </c>
    </row>
    <row r="93" spans="2:20" x14ac:dyDescent="0.25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s="10">
        <f t="shared" si="18"/>
        <v>-5.8252364491358177E-2</v>
      </c>
      <c r="H93" s="10">
        <f t="shared" si="19"/>
        <v>-5.8252444867136766E-2</v>
      </c>
      <c r="I93" s="10">
        <f t="shared" si="20"/>
        <v>-5.8252261464194932E-2</v>
      </c>
      <c r="J93" s="10">
        <f t="shared" si="21"/>
        <v>-5.825234705599458E-2</v>
      </c>
      <c r="K93" s="15" t="str">
        <f t="shared" si="22"/>
        <v>all_sources</v>
      </c>
      <c r="L93" s="15">
        <f t="shared" si="23"/>
        <v>-5.8252444867136766E-2</v>
      </c>
      <c r="M93" s="13" t="str">
        <f t="shared" si="26"/>
        <v>All sources</v>
      </c>
      <c r="N93" t="str">
        <f t="shared" si="25"/>
        <v>Facebook</v>
      </c>
      <c r="O93" t="str">
        <f t="shared" si="14"/>
        <v>Twitter</v>
      </c>
      <c r="P93" s="13" t="str">
        <f t="shared" si="26"/>
        <v>All sources</v>
      </c>
      <c r="Q93" s="13" t="str">
        <f t="shared" si="24"/>
        <v>Dip</v>
      </c>
      <c r="R93" t="s">
        <v>44</v>
      </c>
      <c r="S93" s="11" t="str">
        <f t="shared" si="15"/>
        <v>Monday</v>
      </c>
      <c r="T93" s="11" t="str">
        <f t="shared" si="16"/>
        <v>April</v>
      </c>
    </row>
    <row r="94" spans="2:20" x14ac:dyDescent="0.25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s="10">
        <f t="shared" si="18"/>
        <v>9.3750033308853453E-2</v>
      </c>
      <c r="H94" s="10">
        <f t="shared" si="19"/>
        <v>9.3750122132463032E-2</v>
      </c>
      <c r="I94" s="10">
        <f t="shared" si="20"/>
        <v>9.3749713846681182E-2</v>
      </c>
      <c r="J94" s="10">
        <f t="shared" si="21"/>
        <v>9.3749861640158194E-2</v>
      </c>
      <c r="K94" s="15" t="str">
        <f t="shared" si="22"/>
        <v>all_sources</v>
      </c>
      <c r="L94" s="15">
        <f t="shared" si="23"/>
        <v>9.3750122132463032E-2</v>
      </c>
      <c r="M94" s="13" t="str">
        <f t="shared" si="26"/>
        <v>All sources</v>
      </c>
      <c r="N94" t="str">
        <f t="shared" si="25"/>
        <v>Facebook</v>
      </c>
      <c r="O94" t="str">
        <f t="shared" si="14"/>
        <v>Twitter</v>
      </c>
      <c r="P94" s="13" t="str">
        <f t="shared" si="26"/>
        <v>All sources</v>
      </c>
      <c r="Q94" s="13" t="str">
        <f t="shared" si="24"/>
        <v>Raise</v>
      </c>
      <c r="R94" t="s">
        <v>44</v>
      </c>
      <c r="S94" s="11" t="str">
        <f t="shared" si="15"/>
        <v>Tuesday</v>
      </c>
      <c r="T94" s="11" t="str">
        <f t="shared" si="16"/>
        <v>April</v>
      </c>
    </row>
    <row r="95" spans="2:20" x14ac:dyDescent="0.25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s="10">
        <f t="shared" si="18"/>
        <v>7.2916677769617744E-2</v>
      </c>
      <c r="H95" s="10">
        <f t="shared" si="19"/>
        <v>7.2916722181422644E-2</v>
      </c>
      <c r="I95" s="10">
        <f t="shared" si="20"/>
        <v>7.2916444102974154E-2</v>
      </c>
      <c r="J95" s="10">
        <f t="shared" si="21"/>
        <v>7.2916559053456398E-2</v>
      </c>
      <c r="K95" s="15" t="str">
        <f t="shared" si="22"/>
        <v>all_sources</v>
      </c>
      <c r="L95" s="15">
        <f t="shared" si="23"/>
        <v>7.2916722181422644E-2</v>
      </c>
      <c r="M95" s="13" t="str">
        <f t="shared" si="26"/>
        <v>All sources</v>
      </c>
      <c r="N95" t="str">
        <f t="shared" si="25"/>
        <v>Facebook</v>
      </c>
      <c r="O95" t="str">
        <f t="shared" si="14"/>
        <v>Twitter</v>
      </c>
      <c r="P95" s="13" t="str">
        <f t="shared" si="26"/>
        <v>All sources</v>
      </c>
      <c r="Q95" s="13" t="str">
        <f t="shared" si="24"/>
        <v>Raise</v>
      </c>
      <c r="R95" t="s">
        <v>44</v>
      </c>
      <c r="S95" s="11" t="str">
        <f t="shared" si="15"/>
        <v>Wednesday</v>
      </c>
      <c r="T95" s="11" t="str">
        <f t="shared" si="16"/>
        <v>April</v>
      </c>
    </row>
    <row r="96" spans="2:20" x14ac:dyDescent="0.25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s="10">
        <f t="shared" si="18"/>
        <v>3.0302995067221783E-2</v>
      </c>
      <c r="H96" s="10">
        <f t="shared" si="19"/>
        <v>3.0302952001233452E-2</v>
      </c>
      <c r="I96" s="10">
        <f t="shared" si="20"/>
        <v>3.0302940611868445E-2</v>
      </c>
      <c r="J96" s="10">
        <f t="shared" si="21"/>
        <v>3.0302986935878629E-2</v>
      </c>
      <c r="K96" s="15" t="str">
        <f t="shared" si="22"/>
        <v>all_sources</v>
      </c>
      <c r="L96" s="15">
        <f t="shared" si="23"/>
        <v>3.0302995067221783E-2</v>
      </c>
      <c r="M96" s="13" t="str">
        <f t="shared" si="26"/>
        <v>All sources</v>
      </c>
      <c r="N96" t="str">
        <f t="shared" si="25"/>
        <v>Facebook</v>
      </c>
      <c r="O96" t="str">
        <f t="shared" si="14"/>
        <v>Twitter</v>
      </c>
      <c r="P96" s="13" t="str">
        <f t="shared" si="26"/>
        <v>All sources</v>
      </c>
      <c r="Q96" s="13" t="str">
        <f t="shared" si="24"/>
        <v>Raise</v>
      </c>
      <c r="R96" t="s">
        <v>45</v>
      </c>
      <c r="S96" s="11" t="str">
        <f t="shared" si="15"/>
        <v>Thursday</v>
      </c>
      <c r="T96" s="11" t="str">
        <f t="shared" si="16"/>
        <v>April</v>
      </c>
    </row>
    <row r="97" spans="2:20" x14ac:dyDescent="0.25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s="10">
        <f t="shared" si="18"/>
        <v>-9.5237584774265915E-3</v>
      </c>
      <c r="H97" s="10">
        <f t="shared" si="19"/>
        <v>-9.5238389141488744E-3</v>
      </c>
      <c r="I97" s="10">
        <f t="shared" si="20"/>
        <v>-9.523782945934256E-3</v>
      </c>
      <c r="J97" s="10">
        <f t="shared" si="21"/>
        <v>-9.5237966729708745E-3</v>
      </c>
      <c r="K97" s="15" t="str">
        <f t="shared" si="22"/>
        <v>all_sources</v>
      </c>
      <c r="L97" s="15">
        <f t="shared" si="23"/>
        <v>-9.5238389141488744E-3</v>
      </c>
      <c r="M97" s="13" t="str">
        <f t="shared" si="26"/>
        <v>All sources</v>
      </c>
      <c r="N97" t="str">
        <f t="shared" si="25"/>
        <v>Facebook</v>
      </c>
      <c r="O97" t="str">
        <f t="shared" si="14"/>
        <v>Twitter</v>
      </c>
      <c r="P97" s="13" t="str">
        <f t="shared" si="26"/>
        <v>All sources</v>
      </c>
      <c r="Q97" s="13" t="str">
        <f t="shared" si="24"/>
        <v>Dip</v>
      </c>
      <c r="R97" t="s">
        <v>44</v>
      </c>
      <c r="S97" s="11" t="str">
        <f t="shared" si="15"/>
        <v>Friday</v>
      </c>
      <c r="T97" s="11" t="str">
        <f t="shared" si="16"/>
        <v>April</v>
      </c>
    </row>
    <row r="98" spans="2:20" x14ac:dyDescent="0.25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s="10">
        <f t="shared" si="18"/>
        <v>3.9999975247999586E-2</v>
      </c>
      <c r="H98" s="10">
        <f t="shared" si="19"/>
        <v>4.0000059404803556E-2</v>
      </c>
      <c r="I98" s="10">
        <f t="shared" si="20"/>
        <v>4.0000024301966475E-2</v>
      </c>
      <c r="J98" s="10">
        <f t="shared" si="21"/>
        <v>3.9999965727999465E-2</v>
      </c>
      <c r="K98" s="15" t="str">
        <f t="shared" si="22"/>
        <v>all_sources</v>
      </c>
      <c r="L98" s="15">
        <f t="shared" si="23"/>
        <v>4.0000059404803556E-2</v>
      </c>
      <c r="M98" s="13" t="str">
        <f t="shared" si="26"/>
        <v>All sources</v>
      </c>
      <c r="N98" t="str">
        <f t="shared" si="25"/>
        <v>Facebook</v>
      </c>
      <c r="O98" t="str">
        <f t="shared" si="14"/>
        <v>Twitter</v>
      </c>
      <c r="P98" s="13" t="str">
        <f t="shared" si="26"/>
        <v>All sources</v>
      </c>
      <c r="Q98" s="13" t="str">
        <f t="shared" si="24"/>
        <v>Raise</v>
      </c>
      <c r="R98" t="s">
        <v>44</v>
      </c>
      <c r="S98" s="11" t="str">
        <f t="shared" si="15"/>
        <v>Saturday</v>
      </c>
      <c r="T98" s="11" t="str">
        <f t="shared" si="16"/>
        <v>April</v>
      </c>
    </row>
    <row r="99" spans="2:20" x14ac:dyDescent="0.25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s="10">
        <f t="shared" si="18"/>
        <v>1.052630961861456E-2</v>
      </c>
      <c r="H99" s="10">
        <f t="shared" si="19"/>
        <v>1.052628744923334E-2</v>
      </c>
      <c r="I99" s="10">
        <f t="shared" si="20"/>
        <v>1.0526376376098989E-2</v>
      </c>
      <c r="J99" s="10">
        <f t="shared" si="21"/>
        <v>1.0526284460497415E-2</v>
      </c>
      <c r="K99" s="15" t="str">
        <f t="shared" si="22"/>
        <v>all_sources</v>
      </c>
      <c r="L99" s="15">
        <f t="shared" si="23"/>
        <v>1.0526376376098989E-2</v>
      </c>
      <c r="M99" s="13" t="str">
        <f t="shared" si="26"/>
        <v>All sources</v>
      </c>
      <c r="N99" t="str">
        <f t="shared" si="25"/>
        <v>Facebook</v>
      </c>
      <c r="O99" t="str">
        <f t="shared" si="14"/>
        <v>Twitter</v>
      </c>
      <c r="P99" s="13" t="str">
        <f t="shared" si="26"/>
        <v>All sources</v>
      </c>
      <c r="Q99" s="13" t="str">
        <f t="shared" si="24"/>
        <v>Raise</v>
      </c>
      <c r="R99" t="s">
        <v>44</v>
      </c>
      <c r="S99" s="11" t="str">
        <f t="shared" si="15"/>
        <v>Sunday</v>
      </c>
      <c r="T99" s="11" t="str">
        <f t="shared" si="16"/>
        <v>April</v>
      </c>
    </row>
    <row r="100" spans="2:20" x14ac:dyDescent="0.25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s="10">
        <f t="shared" si="18"/>
        <v>2.0618577092037516E-2</v>
      </c>
      <c r="H100" s="10">
        <f t="shared" si="19"/>
        <v>2.0618621952255056E-2</v>
      </c>
      <c r="I100" s="10">
        <f t="shared" si="20"/>
        <v>2.0618494415770572E-2</v>
      </c>
      <c r="J100" s="10">
        <f t="shared" si="21"/>
        <v>2.0618526585082231E-2</v>
      </c>
      <c r="K100" s="15" t="str">
        <f t="shared" si="22"/>
        <v>all_sources</v>
      </c>
      <c r="L100" s="15">
        <f t="shared" si="23"/>
        <v>2.0618621952255056E-2</v>
      </c>
      <c r="M100" s="13" t="str">
        <f t="shared" si="26"/>
        <v>All sources</v>
      </c>
      <c r="N100" t="str">
        <f t="shared" si="25"/>
        <v>Facebook</v>
      </c>
      <c r="O100" t="str">
        <f t="shared" si="14"/>
        <v>Twitter</v>
      </c>
      <c r="P100" s="13" t="str">
        <f t="shared" si="26"/>
        <v>All sources</v>
      </c>
      <c r="Q100" s="13" t="str">
        <f t="shared" si="24"/>
        <v>Raise</v>
      </c>
      <c r="R100" t="s">
        <v>44</v>
      </c>
      <c r="S100" s="11" t="str">
        <f t="shared" si="15"/>
        <v>Monday</v>
      </c>
      <c r="T100" s="11" t="str">
        <f t="shared" si="16"/>
        <v>April</v>
      </c>
    </row>
    <row r="101" spans="2:20" x14ac:dyDescent="0.25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s="10">
        <f t="shared" si="18"/>
        <v>-4.7619036017596983E-2</v>
      </c>
      <c r="H101" s="10">
        <f t="shared" si="19"/>
        <v>-4.7619194570744261E-2</v>
      </c>
      <c r="I101" s="10">
        <f t="shared" si="20"/>
        <v>-4.7618914729671169E-2</v>
      </c>
      <c r="J101" s="10">
        <f t="shared" si="21"/>
        <v>-4.7618983364854484E-2</v>
      </c>
      <c r="K101" s="15" t="str">
        <f t="shared" si="22"/>
        <v>all_sources</v>
      </c>
      <c r="L101" s="15">
        <f t="shared" si="23"/>
        <v>-4.7619194570744261E-2</v>
      </c>
      <c r="M101" s="13" t="str">
        <f t="shared" si="26"/>
        <v>All sources</v>
      </c>
      <c r="N101" t="str">
        <f t="shared" si="25"/>
        <v>Facebook</v>
      </c>
      <c r="O101" t="str">
        <f t="shared" si="14"/>
        <v>Twitter</v>
      </c>
      <c r="P101" s="13" t="str">
        <f t="shared" si="26"/>
        <v>All sources</v>
      </c>
      <c r="Q101" s="13" t="str">
        <f t="shared" si="24"/>
        <v>Dip</v>
      </c>
      <c r="R101" t="s">
        <v>44</v>
      </c>
      <c r="S101" s="11" t="str">
        <f t="shared" si="15"/>
        <v>Tuesday</v>
      </c>
      <c r="T101" s="11" t="str">
        <f t="shared" si="16"/>
        <v>April</v>
      </c>
    </row>
    <row r="102" spans="2:20" x14ac:dyDescent="0.25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s="10">
        <f t="shared" si="18"/>
        <v>-3.8834868267379141E-2</v>
      </c>
      <c r="H102" s="10">
        <f t="shared" si="19"/>
        <v>-3.8834908053391737E-2</v>
      </c>
      <c r="I102" s="10">
        <f t="shared" si="20"/>
        <v>-3.8834840976129992E-2</v>
      </c>
      <c r="J102" s="10">
        <f t="shared" si="21"/>
        <v>-3.8834898037329757E-2</v>
      </c>
      <c r="K102" s="15" t="str">
        <f t="shared" si="22"/>
        <v>all_sources</v>
      </c>
      <c r="L102" s="15">
        <f t="shared" si="23"/>
        <v>-3.8834908053391737E-2</v>
      </c>
      <c r="M102" s="13" t="str">
        <f t="shared" si="26"/>
        <v>All sources</v>
      </c>
      <c r="N102" t="str">
        <f t="shared" si="25"/>
        <v>Facebook</v>
      </c>
      <c r="O102" t="str">
        <f t="shared" si="14"/>
        <v>Twitter</v>
      </c>
      <c r="P102" s="13" t="str">
        <f t="shared" si="26"/>
        <v>All sources</v>
      </c>
      <c r="Q102" s="13" t="str">
        <f t="shared" si="24"/>
        <v>Dip</v>
      </c>
      <c r="R102" t="s">
        <v>44</v>
      </c>
      <c r="S102" s="11" t="str">
        <f t="shared" si="15"/>
        <v>Wednesday</v>
      </c>
      <c r="T102" s="11" t="str">
        <f t="shared" si="16"/>
        <v>April</v>
      </c>
    </row>
    <row r="103" spans="2:20" x14ac:dyDescent="0.25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s="10">
        <f t="shared" si="18"/>
        <v>-6.8627457127354408E-2</v>
      </c>
      <c r="H103" s="10">
        <f t="shared" si="19"/>
        <v>-6.8627501795281876E-2</v>
      </c>
      <c r="I103" s="10">
        <f t="shared" si="20"/>
        <v>-6.8627253830511492E-2</v>
      </c>
      <c r="J103" s="10">
        <f t="shared" si="21"/>
        <v>-6.8627355655187183E-2</v>
      </c>
      <c r="K103" s="15" t="str">
        <f t="shared" si="22"/>
        <v>all_sources</v>
      </c>
      <c r="L103" s="15">
        <f t="shared" si="23"/>
        <v>-6.8627501795281876E-2</v>
      </c>
      <c r="M103" s="13" t="str">
        <f t="shared" si="26"/>
        <v>All sources</v>
      </c>
      <c r="N103" t="str">
        <f t="shared" si="25"/>
        <v>Facebook</v>
      </c>
      <c r="O103" t="str">
        <f t="shared" si="14"/>
        <v>Twitter</v>
      </c>
      <c r="P103" s="13" t="str">
        <f t="shared" si="26"/>
        <v>All sources</v>
      </c>
      <c r="Q103" s="13" t="str">
        <f t="shared" si="24"/>
        <v>Dip</v>
      </c>
      <c r="R103" t="s">
        <v>46</v>
      </c>
      <c r="S103" s="11" t="str">
        <f t="shared" si="15"/>
        <v>Thursday</v>
      </c>
      <c r="T103" s="11" t="str">
        <f t="shared" si="16"/>
        <v>April</v>
      </c>
    </row>
    <row r="104" spans="2:20" x14ac:dyDescent="0.25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s="10">
        <f t="shared" si="18"/>
        <v>-8.6538485189716519E-2</v>
      </c>
      <c r="H104" s="10">
        <f t="shared" si="19"/>
        <v>-8.6538567180733938E-2</v>
      </c>
      <c r="I104" s="10">
        <f t="shared" si="20"/>
        <v>-8.6538217715457999E-2</v>
      </c>
      <c r="J104" s="10">
        <f t="shared" si="21"/>
        <v>-8.6538343646038518E-2</v>
      </c>
      <c r="K104" s="15" t="str">
        <f t="shared" si="22"/>
        <v>all_sources</v>
      </c>
      <c r="L104" s="15">
        <f t="shared" si="23"/>
        <v>-8.6538567180733938E-2</v>
      </c>
      <c r="M104" s="13" t="str">
        <f t="shared" si="26"/>
        <v>All sources</v>
      </c>
      <c r="N104" t="str">
        <f t="shared" si="25"/>
        <v>Facebook</v>
      </c>
      <c r="O104" t="str">
        <f t="shared" si="14"/>
        <v>Twitter</v>
      </c>
      <c r="P104" s="13" t="str">
        <f t="shared" si="26"/>
        <v>All sources</v>
      </c>
      <c r="Q104" s="13" t="str">
        <f t="shared" si="24"/>
        <v>Dip</v>
      </c>
      <c r="R104" t="s">
        <v>45</v>
      </c>
      <c r="S104" s="11" t="str">
        <f t="shared" si="15"/>
        <v>Friday</v>
      </c>
      <c r="T104" s="11" t="str">
        <f t="shared" si="16"/>
        <v>April</v>
      </c>
    </row>
    <row r="105" spans="2:20" x14ac:dyDescent="0.25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s="10">
        <f t="shared" si="18"/>
        <v>-7.6923090653846726E-2</v>
      </c>
      <c r="H105" s="10">
        <f t="shared" si="19"/>
        <v>-7.6923107435897475E-2</v>
      </c>
      <c r="I105" s="10">
        <f t="shared" si="20"/>
        <v>-7.6923121860144161E-2</v>
      </c>
      <c r="J105" s="10">
        <f t="shared" si="21"/>
        <v>-7.69230959349122E-2</v>
      </c>
      <c r="K105" s="15" t="str">
        <f t="shared" si="22"/>
        <v>all_sources</v>
      </c>
      <c r="L105" s="15">
        <f t="shared" si="23"/>
        <v>-7.6923121860144161E-2</v>
      </c>
      <c r="M105" s="13" t="str">
        <f t="shared" si="26"/>
        <v>All sources</v>
      </c>
      <c r="N105" t="str">
        <f t="shared" si="25"/>
        <v>Facebook</v>
      </c>
      <c r="O105" t="str">
        <f t="shared" si="14"/>
        <v>Twitter</v>
      </c>
      <c r="P105" s="13" t="str">
        <f t="shared" si="26"/>
        <v>All sources</v>
      </c>
      <c r="Q105" s="13" t="str">
        <f t="shared" si="24"/>
        <v>Dip</v>
      </c>
      <c r="R105" t="s">
        <v>44</v>
      </c>
      <c r="S105" s="11" t="str">
        <f t="shared" si="15"/>
        <v>Saturday</v>
      </c>
      <c r="T105" s="11" t="str">
        <f t="shared" si="16"/>
        <v>April</v>
      </c>
    </row>
    <row r="106" spans="2:20" x14ac:dyDescent="0.25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s="10">
        <f t="shared" si="18"/>
        <v>8.3333349447917593E-2</v>
      </c>
      <c r="H106" s="10">
        <f t="shared" si="19"/>
        <v>8.3333369143519853E-2</v>
      </c>
      <c r="I106" s="10">
        <f t="shared" si="20"/>
        <v>8.3333386071977378E-2</v>
      </c>
      <c r="J106" s="10">
        <f t="shared" si="21"/>
        <v>8.3333355645834883E-2</v>
      </c>
      <c r="K106" s="15" t="str">
        <f t="shared" si="22"/>
        <v>all_sources</v>
      </c>
      <c r="L106" s="15">
        <f t="shared" si="23"/>
        <v>8.3333386071977378E-2</v>
      </c>
      <c r="M106" s="13" t="str">
        <f t="shared" si="26"/>
        <v>All sources</v>
      </c>
      <c r="N106" t="str">
        <f t="shared" si="25"/>
        <v>Facebook</v>
      </c>
      <c r="O106" t="str">
        <f t="shared" si="14"/>
        <v>Twitter</v>
      </c>
      <c r="P106" s="13" t="str">
        <f t="shared" si="26"/>
        <v>All sources</v>
      </c>
      <c r="Q106" s="13" t="str">
        <f t="shared" si="24"/>
        <v>Raise</v>
      </c>
      <c r="R106" t="s">
        <v>46</v>
      </c>
      <c r="S106" s="11" t="str">
        <f t="shared" si="15"/>
        <v>Sunday</v>
      </c>
      <c r="T106" s="11" t="str">
        <f t="shared" si="16"/>
        <v>April</v>
      </c>
    </row>
    <row r="107" spans="2:20" x14ac:dyDescent="0.25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s="10">
        <f t="shared" si="18"/>
        <v>-2.0202039777469372E-2</v>
      </c>
      <c r="H107" s="10">
        <f t="shared" si="19"/>
        <v>-2.0202082843457703E-2</v>
      </c>
      <c r="I107" s="10">
        <f t="shared" si="20"/>
        <v>-2.0201960407912334E-2</v>
      </c>
      <c r="J107" s="10">
        <f t="shared" si="21"/>
        <v>-2.0201991290585752E-2</v>
      </c>
      <c r="K107" s="15" t="str">
        <f t="shared" si="22"/>
        <v>all_sources</v>
      </c>
      <c r="L107" s="15">
        <f t="shared" si="23"/>
        <v>-2.0202082843457703E-2</v>
      </c>
      <c r="M107" s="13" t="str">
        <f t="shared" si="26"/>
        <v>All sources</v>
      </c>
      <c r="N107" t="str">
        <f t="shared" si="25"/>
        <v>Facebook</v>
      </c>
      <c r="O107" t="str">
        <f t="shared" si="14"/>
        <v>Twitter</v>
      </c>
      <c r="P107" s="13" t="str">
        <f t="shared" si="26"/>
        <v>All sources</v>
      </c>
      <c r="Q107" s="13" t="str">
        <f t="shared" si="24"/>
        <v>Dip</v>
      </c>
      <c r="R107" t="s">
        <v>44</v>
      </c>
      <c r="S107" s="11" t="str">
        <f t="shared" si="15"/>
        <v>Monday</v>
      </c>
      <c r="T107" s="11" t="str">
        <f t="shared" si="16"/>
        <v>April</v>
      </c>
    </row>
    <row r="108" spans="2:20" x14ac:dyDescent="0.25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s="10">
        <f t="shared" si="18"/>
        <v>4.0000040929917491E-2</v>
      </c>
      <c r="H108" s="10">
        <f t="shared" si="19"/>
        <v>4.0000129611416524E-2</v>
      </c>
      <c r="I108" s="10">
        <f t="shared" si="20"/>
        <v>3.9999882791586172E-2</v>
      </c>
      <c r="J108" s="10">
        <f t="shared" si="21"/>
        <v>3.9999943327805543E-2</v>
      </c>
      <c r="K108" s="15" t="str">
        <f t="shared" si="22"/>
        <v>all_sources</v>
      </c>
      <c r="L108" s="15">
        <f t="shared" si="23"/>
        <v>4.0000129611416524E-2</v>
      </c>
      <c r="M108" s="13" t="str">
        <f t="shared" si="26"/>
        <v>All sources</v>
      </c>
      <c r="N108" t="str">
        <f t="shared" si="25"/>
        <v>Facebook</v>
      </c>
      <c r="O108" t="str">
        <f t="shared" si="14"/>
        <v>Twitter</v>
      </c>
      <c r="P108" s="13" t="str">
        <f t="shared" si="26"/>
        <v>All sources</v>
      </c>
      <c r="Q108" s="13" t="str">
        <f t="shared" si="24"/>
        <v>Raise</v>
      </c>
      <c r="R108" t="s">
        <v>44</v>
      </c>
      <c r="S108" s="11" t="str">
        <f t="shared" si="15"/>
        <v>Tuesday</v>
      </c>
      <c r="T108" s="11" t="str">
        <f t="shared" si="16"/>
        <v>April</v>
      </c>
    </row>
    <row r="109" spans="2:20" x14ac:dyDescent="0.25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s="10">
        <f t="shared" si="18"/>
        <v>2.0201910579504601E-2</v>
      </c>
      <c r="H109" s="10">
        <f t="shared" si="19"/>
        <v>2.0201910579504601E-2</v>
      </c>
      <c r="I109" s="10">
        <f t="shared" si="20"/>
        <v>2.0201960407912223E-2</v>
      </c>
      <c r="J109" s="10">
        <f t="shared" si="21"/>
        <v>2.0201991290585752E-2</v>
      </c>
      <c r="K109" s="15" t="str">
        <f t="shared" si="22"/>
        <v>all_sources</v>
      </c>
      <c r="L109" s="15">
        <f t="shared" si="23"/>
        <v>2.0201991290585752E-2</v>
      </c>
      <c r="M109" s="13" t="str">
        <f t="shared" si="26"/>
        <v>All sources</v>
      </c>
      <c r="N109" t="str">
        <f t="shared" si="25"/>
        <v>Facebook</v>
      </c>
      <c r="O109" t="str">
        <f t="shared" si="14"/>
        <v>Twitter</v>
      </c>
      <c r="P109" s="13" t="str">
        <f t="shared" si="26"/>
        <v>All sources</v>
      </c>
      <c r="Q109" s="13" t="str">
        <f t="shared" si="24"/>
        <v>Raise</v>
      </c>
      <c r="R109" t="s">
        <v>44</v>
      </c>
      <c r="S109" s="11" t="str">
        <f t="shared" si="15"/>
        <v>Wednesday</v>
      </c>
      <c r="T109" s="11" t="str">
        <f t="shared" si="16"/>
        <v>April</v>
      </c>
    </row>
    <row r="110" spans="2:20" x14ac:dyDescent="0.25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s="10">
        <f t="shared" si="18"/>
        <v>0.10526312954991912</v>
      </c>
      <c r="H110" s="10">
        <f t="shared" si="19"/>
        <v>0.10526331851538551</v>
      </c>
      <c r="I110" s="10">
        <f t="shared" si="20"/>
        <v>0.10526283321774055</v>
      </c>
      <c r="J110" s="10">
        <f t="shared" si="21"/>
        <v>0.10526300090805996</v>
      </c>
      <c r="K110" s="15" t="str">
        <f t="shared" si="22"/>
        <v>all_sources</v>
      </c>
      <c r="L110" s="15">
        <f t="shared" si="23"/>
        <v>0.10526331851538551</v>
      </c>
      <c r="M110" s="13" t="str">
        <f t="shared" ref="M110:P129" si="27">IF(SUM($G110:$J110)&lt;&gt;0,IF(ROUND(AVERAGE($G110:$J110),2)&lt;&gt;ROUND(IF((SUM($G110:$J110)&gt;0),MAX($G110:$J110),MIN($G110:$J110)),2),IF((SUM($G110:$J110)&lt;&gt;0),IF(IF((SUM($G110:$J110)&gt;0),MAX($G110:$J110),MIN($G110:$J110))=$G110,"Facebook",IF(IF((SUM($G110:$J110)&gt;0),MAX($G110:$J110),MIN($G110:$J110))=$H110,"Youtube",IF(IF((SUM($G110:$J110)&gt;0),MAX($G110:$J110),MIN($G110:$J110))=$I110,"Twitter",IF(IF((SUM($G110:$J110)&gt;0),MAX($G110:$J110),MIN($G110:$J110))=$I110,"Others","")))),""),"All sources"),"")</f>
        <v>All sources</v>
      </c>
      <c r="N110" t="str">
        <f t="shared" si="25"/>
        <v>Facebook</v>
      </c>
      <c r="O110" t="str">
        <f t="shared" si="14"/>
        <v>Twitter</v>
      </c>
      <c r="P110" s="13" t="str">
        <f t="shared" si="27"/>
        <v>All sources</v>
      </c>
      <c r="Q110" s="13" t="str">
        <f t="shared" si="24"/>
        <v>Raise</v>
      </c>
      <c r="R110" t="s">
        <v>46</v>
      </c>
      <c r="S110" s="11" t="str">
        <f t="shared" si="15"/>
        <v>Thursday</v>
      </c>
      <c r="T110" s="11" t="str">
        <f t="shared" si="16"/>
        <v>April</v>
      </c>
    </row>
    <row r="111" spans="2:20" x14ac:dyDescent="0.25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s="10">
        <f t="shared" si="18"/>
        <v>7.3684217612520309E-2</v>
      </c>
      <c r="H111" s="10">
        <f t="shared" si="19"/>
        <v>7.3684269105611211E-2</v>
      </c>
      <c r="I111" s="10">
        <f t="shared" si="20"/>
        <v>7.3683983252418317E-2</v>
      </c>
      <c r="J111" s="10">
        <f t="shared" si="21"/>
        <v>7.3684100635641903E-2</v>
      </c>
      <c r="K111" s="15" t="str">
        <f t="shared" si="22"/>
        <v>all_sources</v>
      </c>
      <c r="L111" s="15">
        <f t="shared" si="23"/>
        <v>7.3684269105611211E-2</v>
      </c>
      <c r="M111" s="13" t="str">
        <f t="shared" si="27"/>
        <v>All sources</v>
      </c>
      <c r="N111" t="str">
        <f t="shared" si="25"/>
        <v>Facebook</v>
      </c>
      <c r="O111" t="str">
        <f t="shared" si="14"/>
        <v>Twitter</v>
      </c>
      <c r="P111" s="13" t="str">
        <f t="shared" si="27"/>
        <v>All sources</v>
      </c>
      <c r="Q111" s="13" t="str">
        <f t="shared" si="24"/>
        <v>Raise</v>
      </c>
      <c r="R111" t="s">
        <v>46</v>
      </c>
      <c r="S111" s="11" t="str">
        <f t="shared" si="15"/>
        <v>Friday</v>
      </c>
      <c r="T111" s="11" t="str">
        <f t="shared" si="16"/>
        <v>April</v>
      </c>
    </row>
    <row r="112" spans="2:20" x14ac:dyDescent="0.25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s="10">
        <f t="shared" si="18"/>
        <v>3.1250046329429626E-2</v>
      </c>
      <c r="H112" s="10">
        <f t="shared" si="19"/>
        <v>3.1250002685764056E-2</v>
      </c>
      <c r="I112" s="10">
        <f t="shared" si="20"/>
        <v>3.1249967038347481E-2</v>
      </c>
      <c r="J112" s="10">
        <f t="shared" si="21"/>
        <v>3.1249997210937241E-2</v>
      </c>
      <c r="K112" s="15" t="str">
        <f t="shared" si="22"/>
        <v>all_sources</v>
      </c>
      <c r="L112" s="15">
        <f t="shared" si="23"/>
        <v>3.1250046329429626E-2</v>
      </c>
      <c r="M112" s="13" t="str">
        <f t="shared" si="27"/>
        <v>All sources</v>
      </c>
      <c r="N112" t="str">
        <f t="shared" si="25"/>
        <v>Facebook</v>
      </c>
      <c r="O112" t="str">
        <f t="shared" si="14"/>
        <v>Twitter</v>
      </c>
      <c r="P112" s="13" t="str">
        <f t="shared" si="27"/>
        <v>All sources</v>
      </c>
      <c r="Q112" s="13" t="str">
        <f t="shared" si="24"/>
        <v>Raise</v>
      </c>
      <c r="R112" t="s">
        <v>44</v>
      </c>
      <c r="S112" s="11" t="str">
        <f t="shared" si="15"/>
        <v>Saturday</v>
      </c>
      <c r="T112" s="11" t="str">
        <f t="shared" si="16"/>
        <v>April</v>
      </c>
    </row>
    <row r="113" spans="2:20" x14ac:dyDescent="0.25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s="10">
        <f t="shared" si="18"/>
        <v>0</v>
      </c>
      <c r="H113" s="10">
        <f t="shared" si="19"/>
        <v>0</v>
      </c>
      <c r="I113" s="10">
        <f t="shared" si="20"/>
        <v>0</v>
      </c>
      <c r="J113" s="10">
        <f t="shared" si="21"/>
        <v>0</v>
      </c>
      <c r="K113" s="15" t="str">
        <f t="shared" si="22"/>
        <v/>
      </c>
      <c r="L113" s="15">
        <f t="shared" si="23"/>
        <v>0</v>
      </c>
      <c r="M113" s="13" t="str">
        <f t="shared" si="27"/>
        <v/>
      </c>
      <c r="N113" t="str">
        <f t="shared" si="25"/>
        <v>Facebook</v>
      </c>
      <c r="O113" t="str">
        <f t="shared" si="14"/>
        <v>Twitter</v>
      </c>
      <c r="P113" s="13" t="str">
        <f t="shared" si="27"/>
        <v/>
      </c>
      <c r="Q113" s="13" t="str">
        <f t="shared" si="24"/>
        <v>Dip</v>
      </c>
      <c r="R113" t="s">
        <v>44</v>
      </c>
      <c r="S113" s="11" t="str">
        <f t="shared" si="15"/>
        <v>Sunday</v>
      </c>
      <c r="T113" s="11" t="str">
        <f t="shared" si="16"/>
        <v>April</v>
      </c>
    </row>
    <row r="114" spans="2:20" x14ac:dyDescent="0.25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s="10">
        <f t="shared" si="18"/>
        <v>-1.0309354476940369E-2</v>
      </c>
      <c r="H114" s="10">
        <f t="shared" si="19"/>
        <v>-1.0309310976127528E-2</v>
      </c>
      <c r="I114" s="10">
        <f t="shared" si="20"/>
        <v>-1.0309247207885286E-2</v>
      </c>
      <c r="J114" s="10">
        <f t="shared" si="21"/>
        <v>-1.0309263292541115E-2</v>
      </c>
      <c r="K114" s="15" t="str">
        <f t="shared" si="22"/>
        <v>all_sources</v>
      </c>
      <c r="L114" s="15">
        <f t="shared" si="23"/>
        <v>-1.0309354476940369E-2</v>
      </c>
      <c r="M114" s="13" t="str">
        <f t="shared" si="27"/>
        <v>All sources</v>
      </c>
      <c r="N114" t="str">
        <f t="shared" si="25"/>
        <v>Facebook</v>
      </c>
      <c r="O114" t="str">
        <f t="shared" si="14"/>
        <v>Twitter</v>
      </c>
      <c r="P114" s="13" t="str">
        <f t="shared" si="27"/>
        <v>All sources</v>
      </c>
      <c r="Q114" s="13" t="str">
        <f t="shared" si="24"/>
        <v>Dip</v>
      </c>
      <c r="R114" t="s">
        <v>44</v>
      </c>
      <c r="S114" s="11" t="str">
        <f t="shared" si="15"/>
        <v>Monday</v>
      </c>
      <c r="T114" s="11" t="str">
        <f t="shared" si="16"/>
        <v>April</v>
      </c>
    </row>
    <row r="115" spans="2:20" x14ac:dyDescent="0.25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s="10">
        <f t="shared" si="18"/>
        <v>-8.6538485189716519E-2</v>
      </c>
      <c r="H115" s="10">
        <f t="shared" si="19"/>
        <v>-8.6538567180733938E-2</v>
      </c>
      <c r="I115" s="10">
        <f t="shared" si="20"/>
        <v>-8.6538217715457999E-2</v>
      </c>
      <c r="J115" s="10">
        <f t="shared" si="21"/>
        <v>-8.6538343646038518E-2</v>
      </c>
      <c r="K115" s="15" t="str">
        <f t="shared" si="22"/>
        <v>all_sources</v>
      </c>
      <c r="L115" s="15">
        <f t="shared" si="23"/>
        <v>-8.6538567180733938E-2</v>
      </c>
      <c r="M115" s="13" t="str">
        <f t="shared" si="27"/>
        <v>All sources</v>
      </c>
      <c r="N115" t="str">
        <f t="shared" si="25"/>
        <v>Facebook</v>
      </c>
      <c r="O115" t="str">
        <f t="shared" si="14"/>
        <v>Twitter</v>
      </c>
      <c r="P115" s="13" t="str">
        <f t="shared" si="27"/>
        <v>All sources</v>
      </c>
      <c r="Q115" s="13" t="str">
        <f t="shared" si="24"/>
        <v>Dip</v>
      </c>
      <c r="R115" t="s">
        <v>44</v>
      </c>
      <c r="S115" s="11" t="str">
        <f t="shared" si="15"/>
        <v>Tuesday</v>
      </c>
      <c r="T115" s="11" t="str">
        <f t="shared" si="16"/>
        <v>April</v>
      </c>
    </row>
    <row r="116" spans="2:20" x14ac:dyDescent="0.25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s="10">
        <f t="shared" si="18"/>
        <v>-9.9009374369968262E-3</v>
      </c>
      <c r="H116" s="10">
        <f t="shared" si="19"/>
        <v>-9.9010218633988067E-3</v>
      </c>
      <c r="I116" s="10">
        <f t="shared" si="20"/>
        <v>-9.9009613742728764E-3</v>
      </c>
      <c r="J116" s="10">
        <f t="shared" si="21"/>
        <v>-9.9009762101276433E-3</v>
      </c>
      <c r="K116" s="15" t="str">
        <f t="shared" si="22"/>
        <v>all_sources</v>
      </c>
      <c r="L116" s="15">
        <f t="shared" si="23"/>
        <v>-9.9010218633988067E-3</v>
      </c>
      <c r="M116" s="13" t="str">
        <f t="shared" si="27"/>
        <v>All sources</v>
      </c>
      <c r="N116" t="str">
        <f t="shared" si="25"/>
        <v>Facebook</v>
      </c>
      <c r="O116" t="str">
        <f t="shared" si="14"/>
        <v>Twitter</v>
      </c>
      <c r="P116" s="13" t="str">
        <f t="shared" si="27"/>
        <v>All sources</v>
      </c>
      <c r="Q116" s="13" t="str">
        <f t="shared" si="24"/>
        <v>Dip</v>
      </c>
      <c r="R116" t="s">
        <v>44</v>
      </c>
      <c r="S116" s="11" t="str">
        <f t="shared" si="15"/>
        <v>Wednesday</v>
      </c>
      <c r="T116" s="11" t="str">
        <f t="shared" si="16"/>
        <v>April</v>
      </c>
    </row>
    <row r="117" spans="2:20" x14ac:dyDescent="0.25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s="10">
        <f t="shared" si="18"/>
        <v>0</v>
      </c>
      <c r="H117" s="10">
        <f t="shared" si="19"/>
        <v>0</v>
      </c>
      <c r="I117" s="10">
        <f t="shared" si="20"/>
        <v>0</v>
      </c>
      <c r="J117" s="10">
        <f t="shared" si="21"/>
        <v>0</v>
      </c>
      <c r="K117" s="15" t="str">
        <f t="shared" si="22"/>
        <v/>
      </c>
      <c r="L117" s="15">
        <f t="shared" si="23"/>
        <v>0</v>
      </c>
      <c r="M117" s="13" t="str">
        <f t="shared" si="27"/>
        <v/>
      </c>
      <c r="N117" t="str">
        <f t="shared" si="25"/>
        <v>Facebook</v>
      </c>
      <c r="O117" t="str">
        <f t="shared" si="14"/>
        <v>Twitter</v>
      </c>
      <c r="P117" s="13" t="str">
        <f t="shared" si="27"/>
        <v/>
      </c>
      <c r="Q117" s="13" t="str">
        <f t="shared" si="24"/>
        <v>Dip</v>
      </c>
      <c r="R117" t="s">
        <v>45</v>
      </c>
      <c r="S117" s="11" t="str">
        <f t="shared" si="15"/>
        <v>Thursday</v>
      </c>
      <c r="T117" s="11" t="str">
        <f t="shared" si="16"/>
        <v>April</v>
      </c>
    </row>
    <row r="118" spans="2:20" x14ac:dyDescent="0.25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s="10">
        <f t="shared" si="18"/>
        <v>0</v>
      </c>
      <c r="H118" s="10">
        <f t="shared" si="19"/>
        <v>0</v>
      </c>
      <c r="I118" s="10">
        <f t="shared" si="20"/>
        <v>0</v>
      </c>
      <c r="J118" s="10">
        <f t="shared" si="21"/>
        <v>0</v>
      </c>
      <c r="K118" s="15" t="str">
        <f t="shared" si="22"/>
        <v/>
      </c>
      <c r="L118" s="15">
        <f t="shared" si="23"/>
        <v>0</v>
      </c>
      <c r="M118" s="13" t="str">
        <f t="shared" si="27"/>
        <v/>
      </c>
      <c r="N118" t="str">
        <f t="shared" si="25"/>
        <v>Facebook</v>
      </c>
      <c r="O118" t="str">
        <f t="shared" si="14"/>
        <v>Twitter</v>
      </c>
      <c r="P118" s="13" t="str">
        <f t="shared" si="27"/>
        <v/>
      </c>
      <c r="Q118" s="13" t="str">
        <f t="shared" si="24"/>
        <v>Dip</v>
      </c>
      <c r="R118" t="s">
        <v>44</v>
      </c>
      <c r="S118" s="11" t="str">
        <f t="shared" si="15"/>
        <v>Friday</v>
      </c>
      <c r="T118" s="11" t="str">
        <f t="shared" si="16"/>
        <v>April</v>
      </c>
    </row>
    <row r="119" spans="2:20" x14ac:dyDescent="0.25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s="10">
        <f t="shared" si="18"/>
        <v>6.0606022724211339E-2</v>
      </c>
      <c r="H119" s="10">
        <f t="shared" si="19"/>
        <v>6.0606065656974017E-2</v>
      </c>
      <c r="I119" s="10">
        <f t="shared" si="20"/>
        <v>6.0606203179589313E-2</v>
      </c>
      <c r="J119" s="10">
        <f t="shared" si="21"/>
        <v>6.060605536088115E-2</v>
      </c>
      <c r="K119" s="15" t="str">
        <f t="shared" si="22"/>
        <v>all_sources</v>
      </c>
      <c r="L119" s="15">
        <f t="shared" si="23"/>
        <v>6.0606203179589313E-2</v>
      </c>
      <c r="M119" s="13" t="str">
        <f t="shared" si="27"/>
        <v>All sources</v>
      </c>
      <c r="N119" t="str">
        <f t="shared" si="25"/>
        <v>Facebook</v>
      </c>
      <c r="O119" t="str">
        <f t="shared" si="14"/>
        <v>Twitter</v>
      </c>
      <c r="P119" s="13" t="str">
        <f t="shared" si="27"/>
        <v>All sources</v>
      </c>
      <c r="Q119" s="13" t="str">
        <f t="shared" si="24"/>
        <v>Raise</v>
      </c>
      <c r="R119" t="s">
        <v>44</v>
      </c>
      <c r="S119" s="11" t="str">
        <f t="shared" si="15"/>
        <v>Saturday</v>
      </c>
      <c r="T119" s="11" t="str">
        <f t="shared" si="16"/>
        <v>April</v>
      </c>
    </row>
    <row r="120" spans="2:20" x14ac:dyDescent="0.25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s="10">
        <f t="shared" si="18"/>
        <v>-9.6153788942305862E-3</v>
      </c>
      <c r="H120" s="10">
        <f t="shared" si="19"/>
        <v>-9.6154380128206096E-3</v>
      </c>
      <c r="I120" s="10">
        <f t="shared" si="20"/>
        <v>-9.6154389143408014E-3</v>
      </c>
      <c r="J120" s="10">
        <f t="shared" si="21"/>
        <v>-9.6153560976317554E-3</v>
      </c>
      <c r="K120" s="15" t="str">
        <f t="shared" si="22"/>
        <v>all_sources</v>
      </c>
      <c r="L120" s="15">
        <f t="shared" si="23"/>
        <v>-9.6154389143408014E-3</v>
      </c>
      <c r="M120" s="13" t="str">
        <f t="shared" si="27"/>
        <v>All sources</v>
      </c>
      <c r="N120" t="str">
        <f t="shared" si="25"/>
        <v>Facebook</v>
      </c>
      <c r="O120" t="str">
        <f t="shared" si="14"/>
        <v>Twitter</v>
      </c>
      <c r="P120" s="13" t="str">
        <f t="shared" si="27"/>
        <v>All sources</v>
      </c>
      <c r="Q120" s="13" t="str">
        <f t="shared" si="24"/>
        <v>Dip</v>
      </c>
      <c r="R120" t="s">
        <v>44</v>
      </c>
      <c r="S120" s="11" t="str">
        <f t="shared" si="15"/>
        <v>Sunday</v>
      </c>
      <c r="T120" s="11" t="str">
        <f t="shared" si="16"/>
        <v>April</v>
      </c>
    </row>
    <row r="121" spans="2:20" x14ac:dyDescent="0.25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s="10">
        <f t="shared" si="18"/>
        <v>-1.0416611151910726E-2</v>
      </c>
      <c r="H121" s="10">
        <f t="shared" si="19"/>
        <v>-1.0416699975520194E-2</v>
      </c>
      <c r="I121" s="10">
        <f t="shared" si="20"/>
        <v>-1.0416634871853403E-2</v>
      </c>
      <c r="J121" s="10">
        <f t="shared" si="21"/>
        <v>-1.0416651293350898E-2</v>
      </c>
      <c r="K121" s="15" t="str">
        <f t="shared" si="22"/>
        <v>all_sources</v>
      </c>
      <c r="L121" s="15">
        <f t="shared" si="23"/>
        <v>-1.0416699975520194E-2</v>
      </c>
      <c r="M121" s="13" t="str">
        <f t="shared" si="27"/>
        <v>All sources</v>
      </c>
      <c r="N121" t="str">
        <f t="shared" si="25"/>
        <v>Facebook</v>
      </c>
      <c r="O121" t="str">
        <f t="shared" si="14"/>
        <v>Twitter</v>
      </c>
      <c r="P121" s="13" t="str">
        <f t="shared" si="27"/>
        <v>All sources</v>
      </c>
      <c r="Q121" s="13" t="str">
        <f t="shared" si="24"/>
        <v>Dip</v>
      </c>
      <c r="R121" t="s">
        <v>44</v>
      </c>
      <c r="S121" s="11" t="str">
        <f t="shared" si="15"/>
        <v>Monday</v>
      </c>
      <c r="T121" s="11" t="str">
        <f t="shared" si="16"/>
        <v>April</v>
      </c>
    </row>
    <row r="122" spans="2:20" x14ac:dyDescent="0.25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s="10">
        <f t="shared" si="18"/>
        <v>2.1052652837560748E-2</v>
      </c>
      <c r="H122" s="10">
        <f t="shared" si="19"/>
        <v>2.1052699606516345E-2</v>
      </c>
      <c r="I122" s="10">
        <f t="shared" si="20"/>
        <v>2.1052566643548154E-2</v>
      </c>
      <c r="J122" s="10">
        <f t="shared" si="21"/>
        <v>2.1052600181612036E-2</v>
      </c>
      <c r="K122" s="15" t="str">
        <f t="shared" si="22"/>
        <v>all_sources</v>
      </c>
      <c r="L122" s="15">
        <f t="shared" si="23"/>
        <v>2.1052699606516345E-2</v>
      </c>
      <c r="M122" s="13" t="str">
        <f t="shared" si="27"/>
        <v>All sources</v>
      </c>
      <c r="N122" t="str">
        <f t="shared" si="25"/>
        <v>Facebook</v>
      </c>
      <c r="O122" t="str">
        <f t="shared" si="14"/>
        <v>Twitter</v>
      </c>
      <c r="P122" s="13" t="str">
        <f t="shared" si="27"/>
        <v>All sources</v>
      </c>
      <c r="Q122" s="13" t="str">
        <f t="shared" si="24"/>
        <v>Raise</v>
      </c>
      <c r="R122" t="s">
        <v>44</v>
      </c>
      <c r="S122" s="11" t="str">
        <f t="shared" si="15"/>
        <v>Tuesday</v>
      </c>
      <c r="T122" s="11" t="str">
        <f t="shared" si="16"/>
        <v>April</v>
      </c>
    </row>
    <row r="123" spans="2:20" x14ac:dyDescent="0.25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s="10">
        <f t="shared" si="18"/>
        <v>4.9999987209400798E-2</v>
      </c>
      <c r="H123" s="10">
        <f t="shared" si="19"/>
        <v>5.0000162014270488E-2</v>
      </c>
      <c r="I123" s="10">
        <f t="shared" si="20"/>
        <v>4.9999853489482771E-2</v>
      </c>
      <c r="J123" s="10">
        <f t="shared" si="21"/>
        <v>4.9999929159756817E-2</v>
      </c>
      <c r="K123" s="15" t="str">
        <f t="shared" si="22"/>
        <v>all_sources</v>
      </c>
      <c r="L123" s="15">
        <f t="shared" si="23"/>
        <v>5.0000162014270488E-2</v>
      </c>
      <c r="M123" s="13" t="str">
        <f t="shared" si="27"/>
        <v>All sources</v>
      </c>
      <c r="N123" t="str">
        <f t="shared" si="25"/>
        <v>Facebook</v>
      </c>
      <c r="O123" t="str">
        <f t="shared" si="14"/>
        <v>Twitter</v>
      </c>
      <c r="P123" s="13" t="str">
        <f t="shared" si="27"/>
        <v>All sources</v>
      </c>
      <c r="Q123" s="13" t="str">
        <f t="shared" si="24"/>
        <v>Raise</v>
      </c>
      <c r="R123" t="s">
        <v>44</v>
      </c>
      <c r="S123" s="11" t="str">
        <f t="shared" si="15"/>
        <v>Wednesday</v>
      </c>
      <c r="T123" s="11" t="str">
        <f t="shared" si="16"/>
        <v>May</v>
      </c>
    </row>
    <row r="124" spans="2:20" x14ac:dyDescent="0.25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s="10">
        <f t="shared" si="18"/>
        <v>-6.6666674787682179E-2</v>
      </c>
      <c r="H124" s="10">
        <f t="shared" si="19"/>
        <v>-6.6666709978745686E-2</v>
      </c>
      <c r="I124" s="10">
        <f t="shared" si="20"/>
        <v>-6.666648062153957E-2</v>
      </c>
      <c r="J124" s="10">
        <f t="shared" si="21"/>
        <v>-6.6666576710796233E-2</v>
      </c>
      <c r="K124" s="15" t="str">
        <f t="shared" si="22"/>
        <v>all_sources</v>
      </c>
      <c r="L124" s="15">
        <f t="shared" si="23"/>
        <v>-6.6666709978745686E-2</v>
      </c>
      <c r="M124" s="13" t="str">
        <f t="shared" si="27"/>
        <v>All sources</v>
      </c>
      <c r="N124" t="str">
        <f t="shared" si="25"/>
        <v>Facebook</v>
      </c>
      <c r="O124" t="str">
        <f t="shared" si="14"/>
        <v>Twitter</v>
      </c>
      <c r="P124" s="13" t="str">
        <f t="shared" si="27"/>
        <v>All sources</v>
      </c>
      <c r="Q124" s="13" t="str">
        <f t="shared" si="24"/>
        <v>Dip</v>
      </c>
      <c r="R124" t="s">
        <v>44</v>
      </c>
      <c r="S124" s="11" t="str">
        <f t="shared" si="15"/>
        <v>Thursday</v>
      </c>
      <c r="T124" s="11" t="str">
        <f t="shared" si="16"/>
        <v>May</v>
      </c>
    </row>
    <row r="125" spans="2:20" x14ac:dyDescent="0.25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s="10">
        <f t="shared" si="18"/>
        <v>-5.8823588422601936E-2</v>
      </c>
      <c r="H125" s="10">
        <f t="shared" si="19"/>
        <v>-5.8823549082044568E-2</v>
      </c>
      <c r="I125" s="10">
        <f t="shared" si="20"/>
        <v>-5.8823360426152771E-2</v>
      </c>
      <c r="J125" s="10">
        <f t="shared" si="21"/>
        <v>-5.8823447704446141E-2</v>
      </c>
      <c r="K125" s="15" t="str">
        <f t="shared" si="22"/>
        <v>all_sources</v>
      </c>
      <c r="L125" s="15">
        <f t="shared" si="23"/>
        <v>-5.8823588422601936E-2</v>
      </c>
      <c r="M125" s="13" t="str">
        <f t="shared" si="27"/>
        <v>All sources</v>
      </c>
      <c r="N125" t="str">
        <f t="shared" si="25"/>
        <v>Facebook</v>
      </c>
      <c r="O125" t="str">
        <f t="shared" si="14"/>
        <v>Twitter</v>
      </c>
      <c r="P125" s="13" t="str">
        <f t="shared" si="27"/>
        <v>All sources</v>
      </c>
      <c r="Q125" s="13" t="str">
        <f t="shared" si="24"/>
        <v>Dip</v>
      </c>
      <c r="R125" t="s">
        <v>44</v>
      </c>
      <c r="S125" s="11" t="str">
        <f t="shared" si="15"/>
        <v>Friday</v>
      </c>
      <c r="T125" s="11" t="str">
        <f t="shared" si="16"/>
        <v>May</v>
      </c>
    </row>
    <row r="126" spans="2:20" x14ac:dyDescent="0.25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s="10">
        <f t="shared" si="18"/>
        <v>-8.5714294133333757E-2</v>
      </c>
      <c r="H126" s="10">
        <f t="shared" si="19"/>
        <v>-8.5714292449523999E-2</v>
      </c>
      <c r="I126" s="10">
        <f t="shared" si="20"/>
        <v>-8.5714379395328555E-2</v>
      </c>
      <c r="J126" s="10">
        <f t="shared" si="21"/>
        <v>-8.5714278719999482E-2</v>
      </c>
      <c r="K126" s="15" t="str">
        <f t="shared" si="22"/>
        <v>all_sources</v>
      </c>
      <c r="L126" s="15">
        <f t="shared" si="23"/>
        <v>-8.5714379395328555E-2</v>
      </c>
      <c r="M126" s="13" t="str">
        <f t="shared" si="27"/>
        <v>All sources</v>
      </c>
      <c r="N126" t="str">
        <f t="shared" si="25"/>
        <v>Facebook</v>
      </c>
      <c r="O126" t="str">
        <f t="shared" si="14"/>
        <v>Twitter</v>
      </c>
      <c r="P126" s="13" t="str">
        <f t="shared" si="27"/>
        <v>All sources</v>
      </c>
      <c r="Q126" s="13" t="str">
        <f t="shared" si="24"/>
        <v>Dip</v>
      </c>
      <c r="R126" t="s">
        <v>44</v>
      </c>
      <c r="S126" s="11" t="str">
        <f t="shared" si="15"/>
        <v>Saturday</v>
      </c>
      <c r="T126" s="11" t="str">
        <f t="shared" si="16"/>
        <v>May</v>
      </c>
    </row>
    <row r="127" spans="2:20" x14ac:dyDescent="0.25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s="10">
        <f t="shared" si="18"/>
        <v>-4.8543660156469937E-2</v>
      </c>
      <c r="H127" s="10">
        <f t="shared" si="19"/>
        <v>-4.8543641102708923E-2</v>
      </c>
      <c r="I127" s="10">
        <f t="shared" si="20"/>
        <v>-4.8543572876802443E-2</v>
      </c>
      <c r="J127" s="10">
        <f t="shared" si="21"/>
        <v>-4.8543710318409317E-2</v>
      </c>
      <c r="K127" s="15" t="str">
        <f t="shared" si="22"/>
        <v>all_sources</v>
      </c>
      <c r="L127" s="15">
        <f t="shared" si="23"/>
        <v>-4.8543710318409317E-2</v>
      </c>
      <c r="M127" s="13" t="str">
        <f t="shared" si="27"/>
        <v>All sources</v>
      </c>
      <c r="N127" t="str">
        <f t="shared" si="25"/>
        <v>Facebook</v>
      </c>
      <c r="O127" t="str">
        <f t="shared" si="14"/>
        <v>Twitter</v>
      </c>
      <c r="P127" s="13" t="str">
        <f t="shared" si="27"/>
        <v>All sources</v>
      </c>
      <c r="Q127" s="13" t="str">
        <f t="shared" si="24"/>
        <v>Dip</v>
      </c>
      <c r="R127" t="s">
        <v>44</v>
      </c>
      <c r="S127" s="11" t="str">
        <f t="shared" si="15"/>
        <v>Sunday</v>
      </c>
      <c r="T127" s="11" t="str">
        <f t="shared" si="16"/>
        <v>May</v>
      </c>
    </row>
    <row r="128" spans="2:20" x14ac:dyDescent="0.25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s="10">
        <f t="shared" si="18"/>
        <v>5.2631564774959561E-2</v>
      </c>
      <c r="H128" s="10">
        <f t="shared" si="19"/>
        <v>5.2631569499094866E-2</v>
      </c>
      <c r="I128" s="10">
        <f t="shared" si="20"/>
        <v>5.2631416608870385E-2</v>
      </c>
      <c r="J128" s="10">
        <f t="shared" si="21"/>
        <v>5.2631500454030089E-2</v>
      </c>
      <c r="K128" s="15" t="str">
        <f t="shared" si="22"/>
        <v>all_sources</v>
      </c>
      <c r="L128" s="15">
        <f t="shared" si="23"/>
        <v>5.2631569499094866E-2</v>
      </c>
      <c r="M128" s="13" t="str">
        <f t="shared" si="27"/>
        <v>All sources</v>
      </c>
      <c r="N128" t="str">
        <f t="shared" si="25"/>
        <v>Facebook</v>
      </c>
      <c r="O128" t="str">
        <f t="shared" si="14"/>
        <v>Twitter</v>
      </c>
      <c r="P128" s="13" t="str">
        <f t="shared" si="27"/>
        <v>All sources</v>
      </c>
      <c r="Q128" s="13" t="str">
        <f t="shared" si="24"/>
        <v>Raise</v>
      </c>
      <c r="R128" t="s">
        <v>44</v>
      </c>
      <c r="S128" s="11" t="str">
        <f t="shared" si="15"/>
        <v>Monday</v>
      </c>
      <c r="T128" s="11" t="str">
        <f t="shared" si="16"/>
        <v>May</v>
      </c>
    </row>
    <row r="129" spans="2:20" x14ac:dyDescent="0.25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s="10">
        <f t="shared" si="18"/>
        <v>5.15463767991724E-2</v>
      </c>
      <c r="H129" s="10">
        <f t="shared" si="19"/>
        <v>5.1546379064839387E-2</v>
      </c>
      <c r="I129" s="10">
        <f t="shared" si="20"/>
        <v>5.1546236039426319E-2</v>
      </c>
      <c r="J129" s="10">
        <f t="shared" si="21"/>
        <v>5.154631646270591E-2</v>
      </c>
      <c r="K129" s="15" t="str">
        <f t="shared" si="22"/>
        <v>all_sources</v>
      </c>
      <c r="L129" s="15">
        <f t="shared" si="23"/>
        <v>5.1546379064839387E-2</v>
      </c>
      <c r="M129" s="13" t="str">
        <f t="shared" si="27"/>
        <v>All sources</v>
      </c>
      <c r="N129" t="str">
        <f t="shared" si="25"/>
        <v>Facebook</v>
      </c>
      <c r="O129" t="str">
        <f t="shared" si="14"/>
        <v>Twitter</v>
      </c>
      <c r="P129" s="13" t="str">
        <f t="shared" si="27"/>
        <v>All sources</v>
      </c>
      <c r="Q129" s="13" t="str">
        <f t="shared" si="24"/>
        <v>Raise</v>
      </c>
      <c r="R129" t="s">
        <v>44</v>
      </c>
      <c r="S129" s="11" t="str">
        <f t="shared" si="15"/>
        <v>Tuesday</v>
      </c>
      <c r="T129" s="11" t="str">
        <f t="shared" si="16"/>
        <v>May</v>
      </c>
    </row>
    <row r="130" spans="2:20" x14ac:dyDescent="0.25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s="10">
        <f t="shared" si="18"/>
        <v>0</v>
      </c>
      <c r="H130" s="10">
        <f t="shared" si="19"/>
        <v>0</v>
      </c>
      <c r="I130" s="10">
        <f t="shared" si="20"/>
        <v>0</v>
      </c>
      <c r="J130" s="10">
        <f t="shared" si="21"/>
        <v>0</v>
      </c>
      <c r="K130" s="15" t="str">
        <f t="shared" si="22"/>
        <v/>
      </c>
      <c r="L130" s="15">
        <f t="shared" si="23"/>
        <v>0</v>
      </c>
      <c r="M130" s="13" t="str">
        <f t="shared" ref="M130:P149" si="28">IF(SUM($G130:$J130)&lt;&gt;0,IF(ROUND(AVERAGE($G130:$J130),2)&lt;&gt;ROUND(IF((SUM($G130:$J130)&gt;0),MAX($G130:$J130),MIN($G130:$J130)),2),IF((SUM($G130:$J130)&lt;&gt;0),IF(IF((SUM($G130:$J130)&gt;0),MAX($G130:$J130),MIN($G130:$J130))=$G130,"Facebook",IF(IF((SUM($G130:$J130)&gt;0),MAX($G130:$J130),MIN($G130:$J130))=$H130,"Youtube",IF(IF((SUM($G130:$J130)&gt;0),MAX($G130:$J130),MIN($G130:$J130))=$I130,"Twitter",IF(IF((SUM($G130:$J130)&gt;0),MAX($G130:$J130),MIN($G130:$J130))=$I130,"Others","")))),""),"All sources"),"")</f>
        <v/>
      </c>
      <c r="N130" t="str">
        <f t="shared" si="25"/>
        <v>Facebook</v>
      </c>
      <c r="O130" t="str">
        <f t="shared" si="14"/>
        <v>Twitter</v>
      </c>
      <c r="P130" s="13" t="str">
        <f t="shared" si="28"/>
        <v/>
      </c>
      <c r="Q130" s="13" t="str">
        <f t="shared" si="24"/>
        <v>Dip</v>
      </c>
      <c r="R130" t="s">
        <v>44</v>
      </c>
      <c r="S130" s="11" t="str">
        <f t="shared" si="15"/>
        <v>Wednesday</v>
      </c>
      <c r="T130" s="11" t="str">
        <f t="shared" si="16"/>
        <v>May</v>
      </c>
    </row>
    <row r="131" spans="2:20" x14ac:dyDescent="0.25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s="10">
        <f t="shared" si="18"/>
        <v>-1.0204027028886009E-2</v>
      </c>
      <c r="H131" s="10">
        <f t="shared" si="19"/>
        <v>-1.0204113595832398E-2</v>
      </c>
      <c r="I131" s="10">
        <f t="shared" si="20"/>
        <v>-1.0204051122343127E-2</v>
      </c>
      <c r="J131" s="10">
        <f t="shared" si="21"/>
        <v>-1.0204066880416196E-2</v>
      </c>
      <c r="K131" s="15" t="str">
        <f t="shared" si="22"/>
        <v>all_sources</v>
      </c>
      <c r="L131" s="15">
        <f t="shared" si="23"/>
        <v>-1.0204113595832398E-2</v>
      </c>
      <c r="M131" s="13" t="str">
        <f t="shared" si="28"/>
        <v>All sources</v>
      </c>
      <c r="N131" t="str">
        <f t="shared" si="25"/>
        <v>Facebook</v>
      </c>
      <c r="O131" t="str">
        <f t="shared" si="14"/>
        <v>Twitter</v>
      </c>
      <c r="P131" s="13" t="str">
        <f t="shared" si="28"/>
        <v>All sources</v>
      </c>
      <c r="Q131" s="13" t="str">
        <f t="shared" si="24"/>
        <v>Dip</v>
      </c>
      <c r="R131" t="s">
        <v>44</v>
      </c>
      <c r="S131" s="11" t="str">
        <f t="shared" si="15"/>
        <v>Thursday</v>
      </c>
      <c r="T131" s="11" t="str">
        <f t="shared" si="16"/>
        <v>May</v>
      </c>
    </row>
    <row r="132" spans="2:20" x14ac:dyDescent="0.25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s="10">
        <f t="shared" si="18"/>
        <v>1.0416744387324872E-2</v>
      </c>
      <c r="H132" s="10">
        <f t="shared" si="19"/>
        <v>1.0416699975520194E-2</v>
      </c>
      <c r="I132" s="10">
        <f t="shared" si="20"/>
        <v>1.0416634871853514E-2</v>
      </c>
      <c r="J132" s="10">
        <f t="shared" si="21"/>
        <v>1.0416651293351009E-2</v>
      </c>
      <c r="K132" s="15" t="str">
        <f t="shared" si="22"/>
        <v>all_sources</v>
      </c>
      <c r="L132" s="15">
        <f t="shared" si="23"/>
        <v>1.0416744387324872E-2</v>
      </c>
      <c r="M132" s="13" t="str">
        <f t="shared" si="28"/>
        <v>All sources</v>
      </c>
      <c r="N132" t="str">
        <f t="shared" si="25"/>
        <v>Facebook</v>
      </c>
      <c r="O132" t="str">
        <f t="shared" ref="O132:O195" si="29">IF(MIN($C132:$F132)=$C132,"Facebook",IF(MIN($C132:$F132)=$D132,"YouTube",IF(MIN($C132:$F132)=$E132,"Twitter","Others")))</f>
        <v>Twitter</v>
      </c>
      <c r="P132" s="13" t="str">
        <f t="shared" si="28"/>
        <v>All sources</v>
      </c>
      <c r="Q132" s="13" t="str">
        <f t="shared" si="24"/>
        <v>Raise</v>
      </c>
      <c r="R132" t="s">
        <v>44</v>
      </c>
      <c r="S132" s="11" t="str">
        <f t="shared" ref="S132:S195" si="30">TEXT($B132,"dddd")</f>
        <v>Friday</v>
      </c>
      <c r="T132" s="11" t="str">
        <f t="shared" ref="T132:T195" si="31">TEXT($B132,"mmmm")</f>
        <v>May</v>
      </c>
    </row>
    <row r="133" spans="2:20" x14ac:dyDescent="0.25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s="10">
        <f t="shared" si="18"/>
        <v>6.2500028200522362E-2</v>
      </c>
      <c r="H133" s="10">
        <f t="shared" si="19"/>
        <v>6.2500005371527889E-2</v>
      </c>
      <c r="I133" s="10">
        <f t="shared" si="20"/>
        <v>6.2500145031270771E-2</v>
      </c>
      <c r="J133" s="10">
        <f t="shared" si="21"/>
        <v>6.2499994421874705E-2</v>
      </c>
      <c r="K133" s="15" t="str">
        <f t="shared" si="22"/>
        <v>all_sources</v>
      </c>
      <c r="L133" s="15">
        <f t="shared" si="23"/>
        <v>6.2500145031270771E-2</v>
      </c>
      <c r="M133" s="13" t="str">
        <f t="shared" si="28"/>
        <v>All sources</v>
      </c>
      <c r="N133" t="str">
        <f t="shared" si="25"/>
        <v>Facebook</v>
      </c>
      <c r="O133" t="str">
        <f t="shared" si="29"/>
        <v>Twitter</v>
      </c>
      <c r="P133" s="13" t="str">
        <f t="shared" si="28"/>
        <v>All sources</v>
      </c>
      <c r="Q133" s="13" t="str">
        <f t="shared" si="24"/>
        <v>Raise</v>
      </c>
      <c r="R133" t="s">
        <v>44</v>
      </c>
      <c r="S133" s="11" t="str">
        <f t="shared" si="30"/>
        <v>Saturday</v>
      </c>
      <c r="T133" s="11" t="str">
        <f t="shared" si="31"/>
        <v>May</v>
      </c>
    </row>
    <row r="134" spans="2:20" x14ac:dyDescent="0.25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s="10">
        <f t="shared" si="18"/>
        <v>-3.061228871137045E-2</v>
      </c>
      <c r="H134" s="10">
        <f t="shared" si="19"/>
        <v>-3.0612246616132155E-2</v>
      </c>
      <c r="I134" s="10">
        <f t="shared" si="20"/>
        <v>-3.061241569997819E-2</v>
      </c>
      <c r="J134" s="10">
        <f t="shared" si="21"/>
        <v>-3.0612241329445955E-2</v>
      </c>
      <c r="K134" s="15" t="str">
        <f t="shared" si="22"/>
        <v>all_sources</v>
      </c>
      <c r="L134" s="15">
        <f t="shared" si="23"/>
        <v>-3.061241569997819E-2</v>
      </c>
      <c r="M134" s="13" t="str">
        <f t="shared" si="28"/>
        <v>All sources</v>
      </c>
      <c r="N134" t="str">
        <f t="shared" si="25"/>
        <v>Facebook</v>
      </c>
      <c r="O134" t="str">
        <f t="shared" si="29"/>
        <v>Twitter</v>
      </c>
      <c r="P134" s="13" t="str">
        <f t="shared" si="28"/>
        <v>All sources</v>
      </c>
      <c r="Q134" s="13" t="str">
        <f t="shared" si="24"/>
        <v>Dip</v>
      </c>
      <c r="R134" t="s">
        <v>44</v>
      </c>
      <c r="S134" s="11" t="str">
        <f t="shared" si="30"/>
        <v>Sunday</v>
      </c>
      <c r="T134" s="11" t="str">
        <f t="shared" si="31"/>
        <v>May</v>
      </c>
    </row>
    <row r="135" spans="2:20" x14ac:dyDescent="0.25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s="10">
        <f t="shared" si="18"/>
        <v>-4.0000040929917491E-2</v>
      </c>
      <c r="H135" s="10">
        <f t="shared" si="19"/>
        <v>-3.9999959070079028E-2</v>
      </c>
      <c r="I135" s="10">
        <f t="shared" si="20"/>
        <v>-3.9999882791586283E-2</v>
      </c>
      <c r="J135" s="10">
        <f t="shared" si="21"/>
        <v>-3.9999943327805432E-2</v>
      </c>
      <c r="K135" s="15" t="str">
        <f t="shared" si="22"/>
        <v>all_sources</v>
      </c>
      <c r="L135" s="15">
        <f t="shared" si="23"/>
        <v>-4.0000040929917491E-2</v>
      </c>
      <c r="M135" s="13" t="str">
        <f t="shared" si="28"/>
        <v>All sources</v>
      </c>
      <c r="N135" t="str">
        <f t="shared" si="25"/>
        <v>Facebook</v>
      </c>
      <c r="O135" t="str">
        <f t="shared" si="29"/>
        <v>Twitter</v>
      </c>
      <c r="P135" s="13" t="str">
        <f t="shared" si="28"/>
        <v>All sources</v>
      </c>
      <c r="Q135" s="13" t="str">
        <f t="shared" si="24"/>
        <v>Dip</v>
      </c>
      <c r="R135" t="s">
        <v>44</v>
      </c>
      <c r="S135" s="11" t="str">
        <f t="shared" si="30"/>
        <v>Monday</v>
      </c>
      <c r="T135" s="11" t="str">
        <f t="shared" si="31"/>
        <v>May</v>
      </c>
    </row>
    <row r="136" spans="2:20" x14ac:dyDescent="0.25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s="10">
        <f t="shared" si="18"/>
        <v>2.9411731512286376E-2</v>
      </c>
      <c r="H136" s="10">
        <f t="shared" si="19"/>
        <v>2.9411858139711811E-2</v>
      </c>
      <c r="I136" s="10">
        <f t="shared" si="20"/>
        <v>2.9411680213076385E-2</v>
      </c>
      <c r="J136" s="10">
        <f t="shared" si="21"/>
        <v>2.9411723852223126E-2</v>
      </c>
      <c r="K136" s="15" t="str">
        <f t="shared" si="22"/>
        <v>all_sources</v>
      </c>
      <c r="L136" s="15">
        <f t="shared" si="23"/>
        <v>2.9411858139711811E-2</v>
      </c>
      <c r="M136" s="13" t="str">
        <f t="shared" si="28"/>
        <v>All sources</v>
      </c>
      <c r="N136" t="str">
        <f t="shared" si="25"/>
        <v>Facebook</v>
      </c>
      <c r="O136" t="str">
        <f t="shared" si="29"/>
        <v>Twitter</v>
      </c>
      <c r="P136" s="13" t="str">
        <f t="shared" si="28"/>
        <v>All sources</v>
      </c>
      <c r="Q136" s="13" t="str">
        <f t="shared" si="24"/>
        <v>Raise</v>
      </c>
      <c r="R136" t="s">
        <v>44</v>
      </c>
      <c r="S136" s="11" t="str">
        <f t="shared" si="30"/>
        <v>Tuesday</v>
      </c>
      <c r="T136" s="11" t="str">
        <f t="shared" si="31"/>
        <v>May</v>
      </c>
    </row>
    <row r="137" spans="2:20" x14ac:dyDescent="0.25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s="10">
        <f t="shared" si="18"/>
        <v>-3.8095277540170391E-2</v>
      </c>
      <c r="H137" s="10">
        <f t="shared" si="19"/>
        <v>-3.8095355656595387E-2</v>
      </c>
      <c r="I137" s="10">
        <f t="shared" si="20"/>
        <v>-3.8095131783736913E-2</v>
      </c>
      <c r="J137" s="10">
        <f t="shared" si="21"/>
        <v>-3.8095186691883498E-2</v>
      </c>
      <c r="K137" s="15" t="str">
        <f t="shared" si="22"/>
        <v>all_sources</v>
      </c>
      <c r="L137" s="15">
        <f t="shared" si="23"/>
        <v>-3.8095355656595387E-2</v>
      </c>
      <c r="M137" s="13" t="str">
        <f t="shared" si="28"/>
        <v>All sources</v>
      </c>
      <c r="N137" t="str">
        <f t="shared" si="25"/>
        <v>Facebook</v>
      </c>
      <c r="O137" t="str">
        <f t="shared" si="29"/>
        <v>Twitter</v>
      </c>
      <c r="P137" s="13" t="str">
        <f t="shared" si="28"/>
        <v>All sources</v>
      </c>
      <c r="Q137" s="13" t="str">
        <f t="shared" si="24"/>
        <v>Dip</v>
      </c>
      <c r="R137" t="s">
        <v>44</v>
      </c>
      <c r="S137" s="11" t="str">
        <f t="shared" si="30"/>
        <v>Wednesday</v>
      </c>
      <c r="T137" s="11" t="str">
        <f t="shared" si="31"/>
        <v>May</v>
      </c>
    </row>
    <row r="138" spans="2:20" x14ac:dyDescent="0.25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s="10">
        <f t="shared" ref="G138:G201" si="32">C138/C131-1</f>
        <v>0</v>
      </c>
      <c r="H138" s="10">
        <f t="shared" ref="H138:H201" si="33">D138/D131-1</f>
        <v>0</v>
      </c>
      <c r="I138" s="10">
        <f t="shared" ref="I138:I201" si="34">E138/E131-1</f>
        <v>0</v>
      </c>
      <c r="J138" s="10">
        <f t="shared" ref="J138:J201" si="35">F138/F131-1</f>
        <v>0</v>
      </c>
      <c r="K138" s="15" t="str">
        <f t="shared" ref="K138:K201" si="36">IF(SUM($G138:$J138)&lt;&gt;0,IF(ROUND(AVERAGE($G138:$J138),2)&lt;&gt;ROUND(IF((SUM($G138:$J138)&gt;0),MAX($G138:$J138),MIN($G138:$J138)),2),"condition","all_sources"),"")</f>
        <v/>
      </c>
      <c r="L138" s="15">
        <f t="shared" ref="L138:L201" si="37">IF((SUM($G138:$J138)&gt;0),MAX($G138:$J138),MIN($G138:$J138))</f>
        <v>0</v>
      </c>
      <c r="M138" s="13" t="str">
        <f t="shared" si="28"/>
        <v/>
      </c>
      <c r="N138" t="str">
        <f t="shared" si="25"/>
        <v>Facebook</v>
      </c>
      <c r="O138" t="str">
        <f t="shared" si="29"/>
        <v>Twitter</v>
      </c>
      <c r="P138" s="13" t="str">
        <f t="shared" si="28"/>
        <v/>
      </c>
      <c r="Q138" s="13" t="str">
        <f t="shared" si="24"/>
        <v>Dip</v>
      </c>
      <c r="R138" t="s">
        <v>44</v>
      </c>
      <c r="S138" s="11" t="str">
        <f t="shared" si="30"/>
        <v>Thursday</v>
      </c>
      <c r="T138" s="11" t="str">
        <f t="shared" si="31"/>
        <v>May</v>
      </c>
    </row>
    <row r="139" spans="2:20" x14ac:dyDescent="0.25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s="10">
        <f t="shared" si="32"/>
        <v>-2.0618577092037627E-2</v>
      </c>
      <c r="H139" s="10">
        <f t="shared" si="33"/>
        <v>-2.0618621952255056E-2</v>
      </c>
      <c r="I139" s="10">
        <f t="shared" si="34"/>
        <v>-2.0618494415770461E-2</v>
      </c>
      <c r="J139" s="10">
        <f t="shared" si="35"/>
        <v>-2.0618526585082342E-2</v>
      </c>
      <c r="K139" s="15" t="str">
        <f t="shared" si="36"/>
        <v>all_sources</v>
      </c>
      <c r="L139" s="15">
        <f t="shared" si="37"/>
        <v>-2.0618621952255056E-2</v>
      </c>
      <c r="M139" s="13" t="str">
        <f t="shared" si="28"/>
        <v>All sources</v>
      </c>
      <c r="N139" t="str">
        <f t="shared" si="25"/>
        <v>Facebook</v>
      </c>
      <c r="O139" t="str">
        <f t="shared" si="29"/>
        <v>Twitter</v>
      </c>
      <c r="P139" s="13" t="str">
        <f t="shared" si="28"/>
        <v>All sources</v>
      </c>
      <c r="Q139" s="13" t="str">
        <f t="shared" ref="Q139:Q202" si="38">IF((SUM($G139:$J139)&gt;0),"Raise","Dip")</f>
        <v>Dip</v>
      </c>
      <c r="R139" t="s">
        <v>44</v>
      </c>
      <c r="S139" s="11" t="str">
        <f t="shared" si="30"/>
        <v>Friday</v>
      </c>
      <c r="T139" s="11" t="str">
        <f t="shared" si="31"/>
        <v>May</v>
      </c>
    </row>
    <row r="140" spans="2:20" x14ac:dyDescent="0.25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s="10">
        <f t="shared" si="32"/>
        <v>-1.9607831241829743E-2</v>
      </c>
      <c r="H140" s="10">
        <f t="shared" si="33"/>
        <v>-1.9607871686275313E-2</v>
      </c>
      <c r="I140" s="10">
        <f t="shared" si="34"/>
        <v>-1.9607952142603247E-2</v>
      </c>
      <c r="J140" s="10">
        <f t="shared" si="35"/>
        <v>-1.9607785490191709E-2</v>
      </c>
      <c r="K140" s="15" t="str">
        <f t="shared" si="36"/>
        <v>all_sources</v>
      </c>
      <c r="L140" s="15">
        <f t="shared" si="37"/>
        <v>-1.9607952142603247E-2</v>
      </c>
      <c r="M140" s="13" t="str">
        <f t="shared" si="28"/>
        <v>All sources</v>
      </c>
      <c r="N140" t="str">
        <f t="shared" si="25"/>
        <v>Facebook</v>
      </c>
      <c r="O140" t="str">
        <f t="shared" si="29"/>
        <v>Twitter</v>
      </c>
      <c r="P140" s="13" t="str">
        <f t="shared" si="28"/>
        <v>All sources</v>
      </c>
      <c r="Q140" s="13" t="str">
        <f t="shared" si="38"/>
        <v>Dip</v>
      </c>
      <c r="R140" t="s">
        <v>44</v>
      </c>
      <c r="S140" s="11" t="str">
        <f t="shared" si="30"/>
        <v>Saturday</v>
      </c>
      <c r="T140" s="11" t="str">
        <f t="shared" si="31"/>
        <v>May</v>
      </c>
    </row>
    <row r="141" spans="2:20" x14ac:dyDescent="0.25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s="10">
        <f t="shared" si="32"/>
        <v>0.10526316132299196</v>
      </c>
      <c r="H141" s="10">
        <f t="shared" si="33"/>
        <v>0.10526313503970441</v>
      </c>
      <c r="I141" s="10">
        <f t="shared" si="34"/>
        <v>0.10526333741066352</v>
      </c>
      <c r="J141" s="10">
        <f t="shared" si="35"/>
        <v>0.10526311517340559</v>
      </c>
      <c r="K141" s="15" t="str">
        <f t="shared" si="36"/>
        <v>all_sources</v>
      </c>
      <c r="L141" s="15">
        <f t="shared" si="37"/>
        <v>0.10526333741066352</v>
      </c>
      <c r="M141" s="13" t="str">
        <f t="shared" si="28"/>
        <v>All sources</v>
      </c>
      <c r="N141" t="str">
        <f t="shared" ref="N141:N204" si="39">IF(MAX($C141:$F141)=$C141,"Facebook",IF(MAX($C141:$F141)=$D141,"YouTube",IF(MAX($C141:$F141)=$E141,"Twitter","Others")))</f>
        <v>Facebook</v>
      </c>
      <c r="O141" t="str">
        <f t="shared" si="29"/>
        <v>Twitter</v>
      </c>
      <c r="P141" s="13" t="str">
        <f t="shared" si="28"/>
        <v>All sources</v>
      </c>
      <c r="Q141" s="13" t="str">
        <f t="shared" si="38"/>
        <v>Raise</v>
      </c>
      <c r="R141" t="s">
        <v>44</v>
      </c>
      <c r="S141" s="11" t="str">
        <f t="shared" si="30"/>
        <v>Sunday</v>
      </c>
      <c r="T141" s="11" t="str">
        <f t="shared" si="31"/>
        <v>May</v>
      </c>
    </row>
    <row r="142" spans="2:20" x14ac:dyDescent="0.25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s="10">
        <f t="shared" si="32"/>
        <v>7.2916677769617744E-2</v>
      </c>
      <c r="H142" s="10">
        <f t="shared" si="33"/>
        <v>7.2916722181422644E-2</v>
      </c>
      <c r="I142" s="10">
        <f t="shared" si="34"/>
        <v>7.2916444102974154E-2</v>
      </c>
      <c r="J142" s="10">
        <f t="shared" si="35"/>
        <v>7.2916559053456398E-2</v>
      </c>
      <c r="K142" s="15" t="str">
        <f t="shared" si="36"/>
        <v>all_sources</v>
      </c>
      <c r="L142" s="15">
        <f t="shared" si="37"/>
        <v>7.2916722181422644E-2</v>
      </c>
      <c r="M142" s="13" t="str">
        <f t="shared" si="28"/>
        <v>All sources</v>
      </c>
      <c r="N142" t="str">
        <f t="shared" si="39"/>
        <v>Facebook</v>
      </c>
      <c r="O142" t="str">
        <f t="shared" si="29"/>
        <v>Twitter</v>
      </c>
      <c r="P142" s="13" t="str">
        <f t="shared" si="28"/>
        <v>All sources</v>
      </c>
      <c r="Q142" s="13" t="str">
        <f t="shared" si="38"/>
        <v>Raise</v>
      </c>
      <c r="R142" t="s">
        <v>44</v>
      </c>
      <c r="S142" s="11" t="str">
        <f t="shared" si="30"/>
        <v>Monday</v>
      </c>
      <c r="T142" s="11" t="str">
        <f t="shared" si="31"/>
        <v>May</v>
      </c>
    </row>
    <row r="143" spans="2:20" x14ac:dyDescent="0.25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s="10">
        <f t="shared" si="32"/>
        <v>-1.9047638770085196E-2</v>
      </c>
      <c r="H143" s="10">
        <f t="shared" si="33"/>
        <v>-1.9047677828297749E-2</v>
      </c>
      <c r="I143" s="10">
        <f t="shared" si="34"/>
        <v>-1.9047565891868401E-2</v>
      </c>
      <c r="J143" s="10">
        <f t="shared" si="35"/>
        <v>-1.9047593345941749E-2</v>
      </c>
      <c r="K143" s="15" t="str">
        <f t="shared" si="36"/>
        <v>all_sources</v>
      </c>
      <c r="L143" s="15">
        <f t="shared" si="37"/>
        <v>-1.9047677828297749E-2</v>
      </c>
      <c r="M143" s="13" t="str">
        <f t="shared" si="28"/>
        <v>All sources</v>
      </c>
      <c r="N143" t="str">
        <f t="shared" si="39"/>
        <v>Facebook</v>
      </c>
      <c r="O143" t="str">
        <f t="shared" si="29"/>
        <v>Twitter</v>
      </c>
      <c r="P143" s="13" t="str">
        <f t="shared" si="28"/>
        <v>All sources</v>
      </c>
      <c r="Q143" s="13" t="str">
        <f t="shared" si="38"/>
        <v>Dip</v>
      </c>
      <c r="R143" t="s">
        <v>44</v>
      </c>
      <c r="S143" s="11" t="str">
        <f t="shared" si="30"/>
        <v>Tuesday</v>
      </c>
      <c r="T143" s="11" t="str">
        <f t="shared" si="31"/>
        <v>May</v>
      </c>
    </row>
    <row r="144" spans="2:20" x14ac:dyDescent="0.25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s="10">
        <f t="shared" si="32"/>
        <v>0</v>
      </c>
      <c r="H144" s="10">
        <f t="shared" si="33"/>
        <v>0</v>
      </c>
      <c r="I144" s="10">
        <f t="shared" si="34"/>
        <v>0</v>
      </c>
      <c r="J144" s="10">
        <f t="shared" si="35"/>
        <v>0</v>
      </c>
      <c r="K144" s="15" t="str">
        <f t="shared" si="36"/>
        <v/>
      </c>
      <c r="L144" s="15">
        <f t="shared" si="37"/>
        <v>0</v>
      </c>
      <c r="M144" s="13" t="str">
        <f t="shared" si="28"/>
        <v/>
      </c>
      <c r="N144" t="str">
        <f t="shared" si="39"/>
        <v>Facebook</v>
      </c>
      <c r="O144" t="str">
        <f t="shared" si="29"/>
        <v>Twitter</v>
      </c>
      <c r="P144" s="13" t="str">
        <f t="shared" si="28"/>
        <v/>
      </c>
      <c r="Q144" s="13" t="str">
        <f t="shared" si="38"/>
        <v>Dip</v>
      </c>
      <c r="R144" t="s">
        <v>44</v>
      </c>
      <c r="S144" s="11" t="str">
        <f t="shared" si="30"/>
        <v>Wednesday</v>
      </c>
      <c r="T144" s="11" t="str">
        <f t="shared" si="31"/>
        <v>May</v>
      </c>
    </row>
    <row r="145" spans="2:20" x14ac:dyDescent="0.25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s="10">
        <f t="shared" si="32"/>
        <v>0</v>
      </c>
      <c r="H145" s="10">
        <f t="shared" si="33"/>
        <v>0</v>
      </c>
      <c r="I145" s="10">
        <f t="shared" si="34"/>
        <v>0</v>
      </c>
      <c r="J145" s="10">
        <f t="shared" si="35"/>
        <v>0</v>
      </c>
      <c r="K145" s="15" t="str">
        <f t="shared" si="36"/>
        <v/>
      </c>
      <c r="L145" s="15">
        <f t="shared" si="37"/>
        <v>0</v>
      </c>
      <c r="M145" s="13" t="str">
        <f t="shared" si="28"/>
        <v/>
      </c>
      <c r="N145" t="str">
        <f t="shared" si="39"/>
        <v>Facebook</v>
      </c>
      <c r="O145" t="str">
        <f t="shared" si="29"/>
        <v>Twitter</v>
      </c>
      <c r="P145" s="13" t="str">
        <f t="shared" si="28"/>
        <v/>
      </c>
      <c r="Q145" s="13" t="str">
        <f t="shared" si="38"/>
        <v>Dip</v>
      </c>
      <c r="R145" t="s">
        <v>44</v>
      </c>
      <c r="S145" s="11" t="str">
        <f t="shared" si="30"/>
        <v>Thursday</v>
      </c>
      <c r="T145" s="11" t="str">
        <f t="shared" si="31"/>
        <v>May</v>
      </c>
    </row>
    <row r="146" spans="2:20" x14ac:dyDescent="0.25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s="10">
        <f t="shared" si="32"/>
        <v>8.4210476712358373E-2</v>
      </c>
      <c r="H146" s="10">
        <f t="shared" si="33"/>
        <v>8.4210618908869384E-2</v>
      </c>
      <c r="I146" s="10">
        <f t="shared" si="34"/>
        <v>8.4210266574192394E-2</v>
      </c>
      <c r="J146" s="10">
        <f t="shared" si="35"/>
        <v>8.421040072644792E-2</v>
      </c>
      <c r="K146" s="15" t="str">
        <f t="shared" si="36"/>
        <v>all_sources</v>
      </c>
      <c r="L146" s="15">
        <f t="shared" si="37"/>
        <v>8.4210618908869384E-2</v>
      </c>
      <c r="M146" s="13" t="str">
        <f t="shared" si="28"/>
        <v>All sources</v>
      </c>
      <c r="N146" t="str">
        <f t="shared" si="39"/>
        <v>Facebook</v>
      </c>
      <c r="O146" t="str">
        <f t="shared" si="29"/>
        <v>Twitter</v>
      </c>
      <c r="P146" s="13" t="str">
        <f t="shared" si="28"/>
        <v>All sources</v>
      </c>
      <c r="Q146" s="13" t="str">
        <f t="shared" si="38"/>
        <v>Raise</v>
      </c>
      <c r="R146" t="s">
        <v>44</v>
      </c>
      <c r="S146" s="11" t="str">
        <f t="shared" si="30"/>
        <v>Friday</v>
      </c>
      <c r="T146" s="11" t="str">
        <f t="shared" si="31"/>
        <v>May</v>
      </c>
    </row>
    <row r="147" spans="2:20" x14ac:dyDescent="0.25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s="10">
        <f t="shared" si="32"/>
        <v>4.9999969059999483E-2</v>
      </c>
      <c r="H147" s="10">
        <f t="shared" si="33"/>
        <v>5.0000033002668642E-2</v>
      </c>
      <c r="I147" s="10">
        <f t="shared" si="34"/>
        <v>5.0000081006555064E-2</v>
      </c>
      <c r="J147" s="10">
        <f t="shared" si="35"/>
        <v>4.9999935739998946E-2</v>
      </c>
      <c r="K147" s="15" t="str">
        <f t="shared" si="36"/>
        <v>all_sources</v>
      </c>
      <c r="L147" s="15">
        <f t="shared" si="37"/>
        <v>5.0000081006555064E-2</v>
      </c>
      <c r="M147" s="13" t="str">
        <f t="shared" si="28"/>
        <v>All sources</v>
      </c>
      <c r="N147" t="str">
        <f t="shared" si="39"/>
        <v>Facebook</v>
      </c>
      <c r="O147" t="str">
        <f t="shared" si="29"/>
        <v>Twitter</v>
      </c>
      <c r="P147" s="13" t="str">
        <f t="shared" si="28"/>
        <v>All sources</v>
      </c>
      <c r="Q147" s="13" t="str">
        <f t="shared" si="38"/>
        <v>Raise</v>
      </c>
      <c r="R147" t="s">
        <v>44</v>
      </c>
      <c r="S147" s="11" t="str">
        <f t="shared" si="30"/>
        <v>Saturday</v>
      </c>
      <c r="T147" s="11" t="str">
        <f t="shared" si="31"/>
        <v>May</v>
      </c>
    </row>
    <row r="148" spans="2:20" x14ac:dyDescent="0.25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s="10">
        <f t="shared" si="32"/>
        <v>0</v>
      </c>
      <c r="H148" s="10">
        <f t="shared" si="33"/>
        <v>0</v>
      </c>
      <c r="I148" s="10">
        <f t="shared" si="34"/>
        <v>0</v>
      </c>
      <c r="J148" s="10">
        <f t="shared" si="35"/>
        <v>0</v>
      </c>
      <c r="K148" s="15" t="str">
        <f t="shared" si="36"/>
        <v/>
      </c>
      <c r="L148" s="15">
        <f t="shared" si="37"/>
        <v>0</v>
      </c>
      <c r="M148" s="13" t="str">
        <f t="shared" si="28"/>
        <v/>
      </c>
      <c r="N148" t="str">
        <f t="shared" si="39"/>
        <v>Facebook</v>
      </c>
      <c r="O148" t="str">
        <f t="shared" si="29"/>
        <v>Twitter</v>
      </c>
      <c r="P148" s="13" t="str">
        <f t="shared" si="28"/>
        <v/>
      </c>
      <c r="Q148" s="13" t="str">
        <f t="shared" si="38"/>
        <v>Dip</v>
      </c>
      <c r="R148" t="s">
        <v>44</v>
      </c>
      <c r="S148" s="11" t="str">
        <f t="shared" si="30"/>
        <v>Sunday</v>
      </c>
      <c r="T148" s="11" t="str">
        <f t="shared" si="31"/>
        <v>May</v>
      </c>
    </row>
    <row r="149" spans="2:20" x14ac:dyDescent="0.25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s="10">
        <f t="shared" si="32"/>
        <v>-5.8252364491358177E-2</v>
      </c>
      <c r="H149" s="10">
        <f t="shared" si="33"/>
        <v>-5.8252444867136766E-2</v>
      </c>
      <c r="I149" s="10">
        <f t="shared" si="34"/>
        <v>-5.8252261464194932E-2</v>
      </c>
      <c r="J149" s="10">
        <f t="shared" si="35"/>
        <v>-5.825234705599458E-2</v>
      </c>
      <c r="K149" s="15" t="str">
        <f t="shared" si="36"/>
        <v>all_sources</v>
      </c>
      <c r="L149" s="15">
        <f t="shared" si="37"/>
        <v>-5.8252444867136766E-2</v>
      </c>
      <c r="M149" s="13" t="str">
        <f t="shared" si="28"/>
        <v>All sources</v>
      </c>
      <c r="N149" t="str">
        <f t="shared" si="39"/>
        <v>Facebook</v>
      </c>
      <c r="O149" t="str">
        <f t="shared" si="29"/>
        <v>Twitter</v>
      </c>
      <c r="P149" s="13" t="str">
        <f t="shared" si="28"/>
        <v>All sources</v>
      </c>
      <c r="Q149" s="13" t="str">
        <f t="shared" si="38"/>
        <v>Dip</v>
      </c>
      <c r="R149" t="s">
        <v>44</v>
      </c>
      <c r="S149" s="11" t="str">
        <f t="shared" si="30"/>
        <v>Monday</v>
      </c>
      <c r="T149" s="11" t="str">
        <f t="shared" si="31"/>
        <v>May</v>
      </c>
    </row>
    <row r="150" spans="2:20" x14ac:dyDescent="0.25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s="10">
        <f t="shared" si="32"/>
        <v>9.7088102022790945E-3</v>
      </c>
      <c r="H150" s="10">
        <f t="shared" si="33"/>
        <v>9.7087684068726254E-3</v>
      </c>
      <c r="I150" s="10">
        <f t="shared" si="34"/>
        <v>9.7087102440325257E-3</v>
      </c>
      <c r="J150" s="10">
        <f t="shared" si="35"/>
        <v>9.708724509332356E-3</v>
      </c>
      <c r="K150" s="15" t="str">
        <f t="shared" si="36"/>
        <v>all_sources</v>
      </c>
      <c r="L150" s="15">
        <f t="shared" si="37"/>
        <v>9.7088102022790945E-3</v>
      </c>
      <c r="M150" s="13" t="str">
        <f t="shared" ref="M150:P169" si="40">IF(SUM($G150:$J150)&lt;&gt;0,IF(ROUND(AVERAGE($G150:$J150),2)&lt;&gt;ROUND(IF((SUM($G150:$J150)&gt;0),MAX($G150:$J150),MIN($G150:$J150)),2),IF((SUM($G150:$J150)&lt;&gt;0),IF(IF((SUM($G150:$J150)&gt;0),MAX($G150:$J150),MIN($G150:$J150))=$G150,"Facebook",IF(IF((SUM($G150:$J150)&gt;0),MAX($G150:$J150),MIN($G150:$J150))=$H150,"Youtube",IF(IF((SUM($G150:$J150)&gt;0),MAX($G150:$J150),MIN($G150:$J150))=$I150,"Twitter",IF(IF((SUM($G150:$J150)&gt;0),MAX($G150:$J150),MIN($G150:$J150))=$I150,"Others","")))),""),"All sources"),"")</f>
        <v>All sources</v>
      </c>
      <c r="N150" t="str">
        <f t="shared" si="39"/>
        <v>Facebook</v>
      </c>
      <c r="O150" t="str">
        <f t="shared" si="29"/>
        <v>Twitter</v>
      </c>
      <c r="P150" s="13" t="str">
        <f t="shared" si="40"/>
        <v>All sources</v>
      </c>
      <c r="Q150" s="13" t="str">
        <f t="shared" si="38"/>
        <v>Raise</v>
      </c>
      <c r="R150" t="s">
        <v>44</v>
      </c>
      <c r="S150" s="11" t="str">
        <f t="shared" si="30"/>
        <v>Tuesday</v>
      </c>
      <c r="T150" s="11" t="str">
        <f t="shared" si="31"/>
        <v>May</v>
      </c>
    </row>
    <row r="151" spans="2:20" x14ac:dyDescent="0.25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s="10">
        <f t="shared" si="32"/>
        <v>-5.9405877901186677E-2</v>
      </c>
      <c r="H151" s="10">
        <f t="shared" si="33"/>
        <v>-5.9405962327588657E-2</v>
      </c>
      <c r="I151" s="10">
        <f t="shared" si="34"/>
        <v>-5.9405768245637036E-2</v>
      </c>
      <c r="J151" s="10">
        <f t="shared" si="35"/>
        <v>-5.9405857260765527E-2</v>
      </c>
      <c r="K151" s="15" t="str">
        <f t="shared" si="36"/>
        <v>all_sources</v>
      </c>
      <c r="L151" s="15">
        <f t="shared" si="37"/>
        <v>-5.9405962327588657E-2</v>
      </c>
      <c r="M151" s="13" t="str">
        <f t="shared" si="40"/>
        <v>All sources</v>
      </c>
      <c r="N151" t="str">
        <f t="shared" si="39"/>
        <v>Facebook</v>
      </c>
      <c r="O151" t="str">
        <f t="shared" si="29"/>
        <v>Twitter</v>
      </c>
      <c r="P151" s="13" t="str">
        <f t="shared" si="40"/>
        <v>All sources</v>
      </c>
      <c r="Q151" s="13" t="str">
        <f t="shared" si="38"/>
        <v>Dip</v>
      </c>
      <c r="R151" t="s">
        <v>44</v>
      </c>
      <c r="S151" s="11" t="str">
        <f t="shared" si="30"/>
        <v>Wednesday</v>
      </c>
      <c r="T151" s="11" t="str">
        <f t="shared" si="31"/>
        <v>May</v>
      </c>
    </row>
    <row r="152" spans="2:20" x14ac:dyDescent="0.25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s="10">
        <f t="shared" si="32"/>
        <v>2.0618577092037516E-2</v>
      </c>
      <c r="H152" s="10">
        <f t="shared" si="33"/>
        <v>2.0618621952255056E-2</v>
      </c>
      <c r="I152" s="10">
        <f t="shared" si="34"/>
        <v>2.0618494415770572E-2</v>
      </c>
      <c r="J152" s="10">
        <f t="shared" si="35"/>
        <v>2.0618526585082231E-2</v>
      </c>
      <c r="K152" s="15" t="str">
        <f t="shared" si="36"/>
        <v>all_sources</v>
      </c>
      <c r="L152" s="15">
        <f t="shared" si="37"/>
        <v>2.0618621952255056E-2</v>
      </c>
      <c r="M152" s="13" t="str">
        <f t="shared" si="40"/>
        <v>All sources</v>
      </c>
      <c r="N152" t="str">
        <f t="shared" si="39"/>
        <v>Facebook</v>
      </c>
      <c r="O152" t="str">
        <f t="shared" si="29"/>
        <v>Twitter</v>
      </c>
      <c r="P152" s="13" t="str">
        <f t="shared" si="40"/>
        <v>All sources</v>
      </c>
      <c r="Q152" s="13" t="str">
        <f t="shared" si="38"/>
        <v>Raise</v>
      </c>
      <c r="R152" t="s">
        <v>44</v>
      </c>
      <c r="S152" s="11" t="str">
        <f t="shared" si="30"/>
        <v>Thursday</v>
      </c>
      <c r="T152" s="11" t="str">
        <f t="shared" si="31"/>
        <v>May</v>
      </c>
    </row>
    <row r="153" spans="2:20" x14ac:dyDescent="0.25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s="10">
        <f t="shared" si="32"/>
        <v>0</v>
      </c>
      <c r="H153" s="10">
        <f t="shared" si="33"/>
        <v>0</v>
      </c>
      <c r="I153" s="10">
        <f t="shared" si="34"/>
        <v>0</v>
      </c>
      <c r="J153" s="10">
        <f t="shared" si="35"/>
        <v>0</v>
      </c>
      <c r="K153" s="15" t="str">
        <f t="shared" si="36"/>
        <v/>
      </c>
      <c r="L153" s="15">
        <f t="shared" si="37"/>
        <v>0</v>
      </c>
      <c r="M153" s="13" t="str">
        <f t="shared" si="40"/>
        <v/>
      </c>
      <c r="N153" t="str">
        <f t="shared" si="39"/>
        <v>Facebook</v>
      </c>
      <c r="O153" t="str">
        <f t="shared" si="29"/>
        <v>Twitter</v>
      </c>
      <c r="P153" s="13" t="str">
        <f t="shared" si="40"/>
        <v/>
      </c>
      <c r="Q153" s="13" t="str">
        <f t="shared" si="38"/>
        <v>Dip</v>
      </c>
      <c r="R153" t="s">
        <v>44</v>
      </c>
      <c r="S153" s="11" t="str">
        <f t="shared" si="30"/>
        <v>Friday</v>
      </c>
      <c r="T153" s="11" t="str">
        <f t="shared" si="31"/>
        <v>May</v>
      </c>
    </row>
    <row r="154" spans="2:20" x14ac:dyDescent="0.25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s="10">
        <f t="shared" si="32"/>
        <v>-9.5238039111108508E-3</v>
      </c>
      <c r="H154" s="10">
        <f t="shared" si="33"/>
        <v>-9.523784079575992E-3</v>
      </c>
      <c r="I154" s="10">
        <f t="shared" si="34"/>
        <v>-9.5238627934220998E-3</v>
      </c>
      <c r="J154" s="10">
        <f t="shared" si="35"/>
        <v>-9.5237815466644449E-3</v>
      </c>
      <c r="K154" s="15" t="str">
        <f t="shared" si="36"/>
        <v>all_sources</v>
      </c>
      <c r="L154" s="15">
        <f t="shared" si="37"/>
        <v>-9.5238627934220998E-3</v>
      </c>
      <c r="M154" s="13" t="str">
        <f t="shared" si="40"/>
        <v>All sources</v>
      </c>
      <c r="N154" t="str">
        <f t="shared" si="39"/>
        <v>Facebook</v>
      </c>
      <c r="O154" t="str">
        <f t="shared" si="29"/>
        <v>Twitter</v>
      </c>
      <c r="P154" s="13" t="str">
        <f t="shared" si="40"/>
        <v>All sources</v>
      </c>
      <c r="Q154" s="13" t="str">
        <f t="shared" si="38"/>
        <v>Dip</v>
      </c>
      <c r="R154" t="s">
        <v>44</v>
      </c>
      <c r="S154" s="11" t="str">
        <f t="shared" si="30"/>
        <v>Saturday</v>
      </c>
      <c r="T154" s="11" t="str">
        <f t="shared" si="31"/>
        <v>June</v>
      </c>
    </row>
    <row r="155" spans="2:20" x14ac:dyDescent="0.25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s="10">
        <f t="shared" si="32"/>
        <v>-7.6190490222222906E-2</v>
      </c>
      <c r="H155" s="10">
        <f t="shared" si="33"/>
        <v>-7.6190508369948007E-2</v>
      </c>
      <c r="I155" s="10">
        <f t="shared" si="34"/>
        <v>-7.6190516601906455E-2</v>
      </c>
      <c r="J155" s="10">
        <f t="shared" si="35"/>
        <v>-7.6190415573328618E-2</v>
      </c>
      <c r="K155" s="15" t="str">
        <f t="shared" si="36"/>
        <v>all_sources</v>
      </c>
      <c r="L155" s="15">
        <f t="shared" si="37"/>
        <v>-7.6190516601906455E-2</v>
      </c>
      <c r="M155" s="13" t="str">
        <f t="shared" si="40"/>
        <v>All sources</v>
      </c>
      <c r="N155" t="str">
        <f t="shared" si="39"/>
        <v>Facebook</v>
      </c>
      <c r="O155" t="str">
        <f t="shared" si="29"/>
        <v>Twitter</v>
      </c>
      <c r="P155" s="13" t="str">
        <f t="shared" si="40"/>
        <v>All sources</v>
      </c>
      <c r="Q155" s="13" t="str">
        <f t="shared" si="38"/>
        <v>Dip</v>
      </c>
      <c r="R155" t="s">
        <v>44</v>
      </c>
      <c r="S155" s="11" t="str">
        <f t="shared" si="30"/>
        <v>Sunday</v>
      </c>
      <c r="T155" s="11" t="str">
        <f t="shared" si="31"/>
        <v>June</v>
      </c>
    </row>
    <row r="156" spans="2:20" x14ac:dyDescent="0.25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s="10">
        <f t="shared" si="32"/>
        <v>2.0618577092037516E-2</v>
      </c>
      <c r="H156" s="10">
        <f t="shared" si="33"/>
        <v>2.0618621952255056E-2</v>
      </c>
      <c r="I156" s="10">
        <f t="shared" si="34"/>
        <v>2.0618494415770572E-2</v>
      </c>
      <c r="J156" s="10">
        <f t="shared" si="35"/>
        <v>2.0618526585082231E-2</v>
      </c>
      <c r="K156" s="15" t="str">
        <f t="shared" si="36"/>
        <v>all_sources</v>
      </c>
      <c r="L156" s="15">
        <f t="shared" si="37"/>
        <v>2.0618621952255056E-2</v>
      </c>
      <c r="M156" s="13" t="str">
        <f t="shared" si="40"/>
        <v>All sources</v>
      </c>
      <c r="N156" t="str">
        <f t="shared" si="39"/>
        <v>Facebook</v>
      </c>
      <c r="O156" t="str">
        <f t="shared" si="29"/>
        <v>Twitter</v>
      </c>
      <c r="P156" s="13" t="str">
        <f t="shared" si="40"/>
        <v>All sources</v>
      </c>
      <c r="Q156" s="13" t="str">
        <f t="shared" si="38"/>
        <v>Raise</v>
      </c>
      <c r="R156" t="s">
        <v>44</v>
      </c>
      <c r="S156" s="11" t="str">
        <f t="shared" si="30"/>
        <v>Monday</v>
      </c>
      <c r="T156" s="11" t="str">
        <f t="shared" si="31"/>
        <v>June</v>
      </c>
    </row>
    <row r="157" spans="2:20" x14ac:dyDescent="0.25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s="10">
        <f t="shared" si="32"/>
        <v>-9.6154555691496668E-3</v>
      </c>
      <c r="H157" s="10">
        <f t="shared" si="33"/>
        <v>-9.6154145736410124E-3</v>
      </c>
      <c r="I157" s="10">
        <f t="shared" si="34"/>
        <v>-9.615357523939827E-3</v>
      </c>
      <c r="J157" s="10">
        <f t="shared" si="35"/>
        <v>-9.6153715162264897E-3</v>
      </c>
      <c r="K157" s="15" t="str">
        <f t="shared" si="36"/>
        <v>all_sources</v>
      </c>
      <c r="L157" s="15">
        <f t="shared" si="37"/>
        <v>-9.6154555691496668E-3</v>
      </c>
      <c r="M157" s="13" t="str">
        <f t="shared" si="40"/>
        <v>All sources</v>
      </c>
      <c r="N157" t="str">
        <f t="shared" si="39"/>
        <v>Facebook</v>
      </c>
      <c r="O157" t="str">
        <f t="shared" si="29"/>
        <v>Twitter</v>
      </c>
      <c r="P157" s="13" t="str">
        <f t="shared" si="40"/>
        <v>All sources</v>
      </c>
      <c r="Q157" s="13" t="str">
        <f t="shared" si="38"/>
        <v>Dip</v>
      </c>
      <c r="R157" t="s">
        <v>44</v>
      </c>
      <c r="S157" s="11" t="str">
        <f t="shared" si="30"/>
        <v>Tuesday</v>
      </c>
      <c r="T157" s="11" t="str">
        <f t="shared" si="31"/>
        <v>June</v>
      </c>
    </row>
    <row r="158" spans="2:20" x14ac:dyDescent="0.25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s="10">
        <f t="shared" si="32"/>
        <v>8.4210476712358373E-2</v>
      </c>
      <c r="H158" s="10">
        <f t="shared" si="33"/>
        <v>8.4210618908869384E-2</v>
      </c>
      <c r="I158" s="10">
        <f t="shared" si="34"/>
        <v>8.4210266574192394E-2</v>
      </c>
      <c r="J158" s="10">
        <f t="shared" si="35"/>
        <v>8.421040072644792E-2</v>
      </c>
      <c r="K158" s="15" t="str">
        <f t="shared" si="36"/>
        <v>all_sources</v>
      </c>
      <c r="L158" s="15">
        <f t="shared" si="37"/>
        <v>8.4210618908869384E-2</v>
      </c>
      <c r="M158" s="13" t="str">
        <f t="shared" si="40"/>
        <v>All sources</v>
      </c>
      <c r="N158" t="str">
        <f t="shared" si="39"/>
        <v>Facebook</v>
      </c>
      <c r="O158" t="str">
        <f t="shared" si="29"/>
        <v>Twitter</v>
      </c>
      <c r="P158" s="13" t="str">
        <f t="shared" si="40"/>
        <v>All sources</v>
      </c>
      <c r="Q158" s="13" t="str">
        <f t="shared" si="38"/>
        <v>Raise</v>
      </c>
      <c r="R158" t="s">
        <v>44</v>
      </c>
      <c r="S158" s="11" t="str">
        <f t="shared" si="30"/>
        <v>Wednesday</v>
      </c>
      <c r="T158" s="11" t="str">
        <f t="shared" si="31"/>
        <v>June</v>
      </c>
    </row>
    <row r="159" spans="2:20" x14ac:dyDescent="0.25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s="10">
        <f t="shared" si="32"/>
        <v>4.0403950356973972E-2</v>
      </c>
      <c r="H159" s="10">
        <f t="shared" si="33"/>
        <v>4.0403993422962303E-2</v>
      </c>
      <c r="I159" s="10">
        <f t="shared" si="34"/>
        <v>4.0403920815824668E-2</v>
      </c>
      <c r="J159" s="10">
        <f t="shared" si="35"/>
        <v>4.0403982581171505E-2</v>
      </c>
      <c r="K159" s="15" t="str">
        <f t="shared" si="36"/>
        <v>all_sources</v>
      </c>
      <c r="L159" s="15">
        <f t="shared" si="37"/>
        <v>4.0403993422962303E-2</v>
      </c>
      <c r="M159" s="13" t="str">
        <f t="shared" si="40"/>
        <v>All sources</v>
      </c>
      <c r="N159" t="str">
        <f t="shared" si="39"/>
        <v>Facebook</v>
      </c>
      <c r="O159" t="str">
        <f t="shared" si="29"/>
        <v>Twitter</v>
      </c>
      <c r="P159" s="13" t="str">
        <f t="shared" si="40"/>
        <v>All sources</v>
      </c>
      <c r="Q159" s="13" t="str">
        <f t="shared" si="38"/>
        <v>Raise</v>
      </c>
      <c r="R159" t="s">
        <v>44</v>
      </c>
      <c r="S159" s="11" t="str">
        <f t="shared" si="30"/>
        <v>Thursday</v>
      </c>
      <c r="T159" s="11" t="str">
        <f t="shared" si="31"/>
        <v>June</v>
      </c>
    </row>
    <row r="160" spans="2:20" x14ac:dyDescent="0.25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s="10">
        <f t="shared" si="32"/>
        <v>-5.8252364491358177E-2</v>
      </c>
      <c r="H160" s="10">
        <f t="shared" si="33"/>
        <v>-5.8252444867136766E-2</v>
      </c>
      <c r="I160" s="10">
        <f t="shared" si="34"/>
        <v>-5.8252261464194932E-2</v>
      </c>
      <c r="J160" s="10">
        <f t="shared" si="35"/>
        <v>-5.825234705599458E-2</v>
      </c>
      <c r="K160" s="15" t="str">
        <f t="shared" si="36"/>
        <v>all_sources</v>
      </c>
      <c r="L160" s="15">
        <f t="shared" si="37"/>
        <v>-5.8252444867136766E-2</v>
      </c>
      <c r="M160" s="13" t="str">
        <f t="shared" si="40"/>
        <v>All sources</v>
      </c>
      <c r="N160" t="str">
        <f t="shared" si="39"/>
        <v>Facebook</v>
      </c>
      <c r="O160" t="str">
        <f t="shared" si="29"/>
        <v>Twitter</v>
      </c>
      <c r="P160" s="13" t="str">
        <f t="shared" si="40"/>
        <v>All sources</v>
      </c>
      <c r="Q160" s="13" t="str">
        <f t="shared" si="38"/>
        <v>Dip</v>
      </c>
      <c r="R160" t="s">
        <v>44</v>
      </c>
      <c r="S160" s="11" t="str">
        <f t="shared" si="30"/>
        <v>Friday</v>
      </c>
      <c r="T160" s="11" t="str">
        <f t="shared" si="31"/>
        <v>June</v>
      </c>
    </row>
    <row r="161" spans="2:20" x14ac:dyDescent="0.25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s="10">
        <f t="shared" si="32"/>
        <v>-8.6538469548077201E-2</v>
      </c>
      <c r="H161" s="10">
        <f t="shared" si="33"/>
        <v>-8.6538466115384627E-2</v>
      </c>
      <c r="I161" s="10">
        <f t="shared" si="34"/>
        <v>-8.6538560774484963E-2</v>
      </c>
      <c r="J161" s="10">
        <f t="shared" si="35"/>
        <v>-8.6538452032543955E-2</v>
      </c>
      <c r="K161" s="15" t="str">
        <f t="shared" si="36"/>
        <v>all_sources</v>
      </c>
      <c r="L161" s="15">
        <f t="shared" si="37"/>
        <v>-8.6538560774484963E-2</v>
      </c>
      <c r="M161" s="13" t="str">
        <f t="shared" si="40"/>
        <v>All sources</v>
      </c>
      <c r="N161" t="str">
        <f t="shared" si="39"/>
        <v>Facebook</v>
      </c>
      <c r="O161" t="str">
        <f t="shared" si="29"/>
        <v>Twitter</v>
      </c>
      <c r="P161" s="13" t="str">
        <f t="shared" si="40"/>
        <v>All sources</v>
      </c>
      <c r="Q161" s="13" t="str">
        <f t="shared" si="38"/>
        <v>Dip</v>
      </c>
      <c r="R161" t="s">
        <v>44</v>
      </c>
      <c r="S161" s="11" t="str">
        <f t="shared" si="30"/>
        <v>Saturday</v>
      </c>
      <c r="T161" s="11" t="str">
        <f t="shared" si="31"/>
        <v>June</v>
      </c>
    </row>
    <row r="162" spans="2:20" x14ac:dyDescent="0.25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s="10">
        <f t="shared" si="32"/>
        <v>3.0927881088322451E-2</v>
      </c>
      <c r="H162" s="10">
        <f t="shared" si="33"/>
        <v>3.0927838559110299E-2</v>
      </c>
      <c r="I162" s="10">
        <f t="shared" si="34"/>
        <v>3.0927800613645529E-2</v>
      </c>
      <c r="J162" s="10">
        <f t="shared" si="35"/>
        <v>3.0927830498458819E-2</v>
      </c>
      <c r="K162" s="15" t="str">
        <f t="shared" si="36"/>
        <v>all_sources</v>
      </c>
      <c r="L162" s="15">
        <f t="shared" si="37"/>
        <v>3.0927881088322451E-2</v>
      </c>
      <c r="M162" s="13" t="str">
        <f t="shared" si="40"/>
        <v>All sources</v>
      </c>
      <c r="N162" t="str">
        <f t="shared" si="39"/>
        <v>Facebook</v>
      </c>
      <c r="O162" t="str">
        <f t="shared" si="29"/>
        <v>Twitter</v>
      </c>
      <c r="P162" s="13" t="str">
        <f t="shared" si="40"/>
        <v>All sources</v>
      </c>
      <c r="Q162" s="13" t="str">
        <f t="shared" si="38"/>
        <v>Raise</v>
      </c>
      <c r="R162" t="s">
        <v>44</v>
      </c>
      <c r="S162" s="11" t="str">
        <f t="shared" si="30"/>
        <v>Sunday</v>
      </c>
      <c r="T162" s="11" t="str">
        <f t="shared" si="31"/>
        <v>June</v>
      </c>
    </row>
    <row r="163" spans="2:20" x14ac:dyDescent="0.25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s="10">
        <f t="shared" si="32"/>
        <v>2.0201910579504601E-2</v>
      </c>
      <c r="H163" s="10">
        <f t="shared" si="33"/>
        <v>2.0201910579504601E-2</v>
      </c>
      <c r="I163" s="10">
        <f t="shared" si="34"/>
        <v>2.0201960407912223E-2</v>
      </c>
      <c r="J163" s="10">
        <f t="shared" si="35"/>
        <v>2.0201991290585752E-2</v>
      </c>
      <c r="K163" s="15" t="str">
        <f t="shared" si="36"/>
        <v>all_sources</v>
      </c>
      <c r="L163" s="15">
        <f t="shared" si="37"/>
        <v>2.0201991290585752E-2</v>
      </c>
      <c r="M163" s="13" t="str">
        <f t="shared" si="40"/>
        <v>All sources</v>
      </c>
      <c r="N163" t="str">
        <f t="shared" si="39"/>
        <v>Facebook</v>
      </c>
      <c r="O163" t="str">
        <f t="shared" si="29"/>
        <v>Twitter</v>
      </c>
      <c r="P163" s="13" t="str">
        <f t="shared" si="40"/>
        <v>All sources</v>
      </c>
      <c r="Q163" s="13" t="str">
        <f t="shared" si="38"/>
        <v>Raise</v>
      </c>
      <c r="R163" t="s">
        <v>44</v>
      </c>
      <c r="S163" s="11" t="str">
        <f t="shared" si="30"/>
        <v>Monday</v>
      </c>
      <c r="T163" s="11" t="str">
        <f t="shared" si="31"/>
        <v>June</v>
      </c>
    </row>
    <row r="164" spans="2:20" x14ac:dyDescent="0.25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s="10">
        <f t="shared" si="32"/>
        <v>0</v>
      </c>
      <c r="H164" s="10">
        <f t="shared" si="33"/>
        <v>0</v>
      </c>
      <c r="I164" s="10">
        <f t="shared" si="34"/>
        <v>0</v>
      </c>
      <c r="J164" s="10">
        <f t="shared" si="35"/>
        <v>0</v>
      </c>
      <c r="K164" s="15" t="str">
        <f t="shared" si="36"/>
        <v/>
      </c>
      <c r="L164" s="15">
        <f t="shared" si="37"/>
        <v>0</v>
      </c>
      <c r="M164" s="13" t="str">
        <f t="shared" si="40"/>
        <v/>
      </c>
      <c r="N164" t="str">
        <f t="shared" si="39"/>
        <v>Facebook</v>
      </c>
      <c r="O164" t="str">
        <f t="shared" si="29"/>
        <v>Twitter</v>
      </c>
      <c r="P164" s="13" t="str">
        <f t="shared" si="40"/>
        <v/>
      </c>
      <c r="Q164" s="13" t="str">
        <f t="shared" si="38"/>
        <v>Dip</v>
      </c>
      <c r="R164" t="s">
        <v>44</v>
      </c>
      <c r="S164" s="11" t="str">
        <f t="shared" si="30"/>
        <v>Tuesday</v>
      </c>
      <c r="T164" s="11" t="str">
        <f t="shared" si="31"/>
        <v>June</v>
      </c>
    </row>
    <row r="165" spans="2:20" x14ac:dyDescent="0.25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s="10">
        <f t="shared" si="32"/>
        <v>-1.9417496223979036E-2</v>
      </c>
      <c r="H165" s="10">
        <f t="shared" si="33"/>
        <v>-1.9417536813745029E-2</v>
      </c>
      <c r="I165" s="10">
        <f t="shared" si="34"/>
        <v>-1.941742048806494E-2</v>
      </c>
      <c r="J165" s="10">
        <f t="shared" si="35"/>
        <v>-1.9417449018664823E-2</v>
      </c>
      <c r="K165" s="15" t="str">
        <f t="shared" si="36"/>
        <v>all_sources</v>
      </c>
      <c r="L165" s="15">
        <f t="shared" si="37"/>
        <v>-1.9417536813745029E-2</v>
      </c>
      <c r="M165" s="13" t="str">
        <f t="shared" si="40"/>
        <v>All sources</v>
      </c>
      <c r="N165" t="str">
        <f t="shared" si="39"/>
        <v>Facebook</v>
      </c>
      <c r="O165" t="str">
        <f t="shared" si="29"/>
        <v>Twitter</v>
      </c>
      <c r="P165" s="13" t="str">
        <f t="shared" si="40"/>
        <v>All sources</v>
      </c>
      <c r="Q165" s="13" t="str">
        <f t="shared" si="38"/>
        <v>Dip</v>
      </c>
      <c r="R165" t="s">
        <v>44</v>
      </c>
      <c r="S165" s="11" t="str">
        <f t="shared" si="30"/>
        <v>Wednesday</v>
      </c>
      <c r="T165" s="11" t="str">
        <f t="shared" si="31"/>
        <v>June</v>
      </c>
    </row>
    <row r="166" spans="2:20" x14ac:dyDescent="0.25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s="10">
        <f t="shared" si="32"/>
        <v>-2.9126182245679089E-2</v>
      </c>
      <c r="H166" s="10">
        <f t="shared" si="33"/>
        <v>-2.9126305220617543E-2</v>
      </c>
      <c r="I166" s="10">
        <f t="shared" si="34"/>
        <v>-2.9126130732097466E-2</v>
      </c>
      <c r="J166" s="10">
        <f t="shared" si="35"/>
        <v>-2.912617352799729E-2</v>
      </c>
      <c r="K166" s="15" t="str">
        <f t="shared" si="36"/>
        <v>all_sources</v>
      </c>
      <c r="L166" s="15">
        <f t="shared" si="37"/>
        <v>-2.9126305220617543E-2</v>
      </c>
      <c r="M166" s="13" t="str">
        <f t="shared" si="40"/>
        <v>All sources</v>
      </c>
      <c r="N166" t="str">
        <f t="shared" si="39"/>
        <v>Facebook</v>
      </c>
      <c r="O166" t="str">
        <f t="shared" si="29"/>
        <v>Twitter</v>
      </c>
      <c r="P166" s="13" t="str">
        <f t="shared" si="40"/>
        <v>All sources</v>
      </c>
      <c r="Q166" s="13" t="str">
        <f t="shared" si="38"/>
        <v>Dip</v>
      </c>
      <c r="R166" t="s">
        <v>44</v>
      </c>
      <c r="S166" s="11" t="str">
        <f t="shared" si="30"/>
        <v>Thursday</v>
      </c>
      <c r="T166" s="11" t="str">
        <f t="shared" si="31"/>
        <v>June</v>
      </c>
    </row>
    <row r="167" spans="2:20" x14ac:dyDescent="0.25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s="10">
        <f t="shared" si="32"/>
        <v>6.1855599414269768E-2</v>
      </c>
      <c r="H167" s="10">
        <f t="shared" si="33"/>
        <v>6.1855690040966804E-2</v>
      </c>
      <c r="I167" s="10">
        <f t="shared" si="34"/>
        <v>6.1855483247311493E-2</v>
      </c>
      <c r="J167" s="10">
        <f t="shared" si="35"/>
        <v>6.1855579755246914E-2</v>
      </c>
      <c r="K167" s="15" t="str">
        <f t="shared" si="36"/>
        <v>all_sources</v>
      </c>
      <c r="L167" s="15">
        <f t="shared" si="37"/>
        <v>6.1855690040966804E-2</v>
      </c>
      <c r="M167" s="13" t="str">
        <f t="shared" si="40"/>
        <v>All sources</v>
      </c>
      <c r="N167" t="str">
        <f t="shared" si="39"/>
        <v>Facebook</v>
      </c>
      <c r="O167" t="str">
        <f t="shared" si="29"/>
        <v>Twitter</v>
      </c>
      <c r="P167" s="13" t="str">
        <f t="shared" si="40"/>
        <v>All sources</v>
      </c>
      <c r="Q167" s="13" t="str">
        <f t="shared" si="38"/>
        <v>Raise</v>
      </c>
      <c r="R167" t="s">
        <v>44</v>
      </c>
      <c r="S167" s="11" t="str">
        <f t="shared" si="30"/>
        <v>Friday</v>
      </c>
      <c r="T167" s="11" t="str">
        <f t="shared" si="31"/>
        <v>June</v>
      </c>
    </row>
    <row r="168" spans="2:20" x14ac:dyDescent="0.25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s="10">
        <f t="shared" si="32"/>
        <v>4.2105303611303935E-2</v>
      </c>
      <c r="H168" s="10">
        <f t="shared" si="33"/>
        <v>4.2105236646057032E-2</v>
      </c>
      <c r="I168" s="10">
        <f t="shared" si="34"/>
        <v>4.210529232923288E-2</v>
      </c>
      <c r="J168" s="10">
        <f t="shared" si="35"/>
        <v>4.2105228031466657E-2</v>
      </c>
      <c r="K168" s="15" t="str">
        <f t="shared" si="36"/>
        <v>all_sources</v>
      </c>
      <c r="L168" s="15">
        <f t="shared" si="37"/>
        <v>4.2105303611303935E-2</v>
      </c>
      <c r="M168" s="13" t="str">
        <f t="shared" si="40"/>
        <v>All sources</v>
      </c>
      <c r="N168" t="str">
        <f t="shared" si="39"/>
        <v>Facebook</v>
      </c>
      <c r="O168" t="str">
        <f t="shared" si="29"/>
        <v>Twitter</v>
      </c>
      <c r="P168" s="13" t="str">
        <f t="shared" si="40"/>
        <v>All sources</v>
      </c>
      <c r="Q168" s="13" t="str">
        <f t="shared" si="38"/>
        <v>Raise</v>
      </c>
      <c r="R168" t="s">
        <v>44</v>
      </c>
      <c r="S168" s="11" t="str">
        <f t="shared" si="30"/>
        <v>Saturday</v>
      </c>
      <c r="T168" s="11" t="str">
        <f t="shared" si="31"/>
        <v>June</v>
      </c>
    </row>
    <row r="169" spans="2:20" x14ac:dyDescent="0.25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s="10">
        <f t="shared" si="32"/>
        <v>1.9999987623999793E-2</v>
      </c>
      <c r="H169" s="10">
        <f t="shared" si="33"/>
        <v>2.0000029702401667E-2</v>
      </c>
      <c r="I169" s="10">
        <f t="shared" si="34"/>
        <v>2.0000113409177178E-2</v>
      </c>
      <c r="J169" s="10">
        <f t="shared" si="35"/>
        <v>1.9999940023998963E-2</v>
      </c>
      <c r="K169" s="15" t="str">
        <f t="shared" si="36"/>
        <v>all_sources</v>
      </c>
      <c r="L169" s="15">
        <f t="shared" si="37"/>
        <v>2.0000113409177178E-2</v>
      </c>
      <c r="M169" s="13" t="str">
        <f t="shared" si="40"/>
        <v>All sources</v>
      </c>
      <c r="N169" t="str">
        <f t="shared" si="39"/>
        <v>Facebook</v>
      </c>
      <c r="O169" t="str">
        <f t="shared" si="29"/>
        <v>Twitter</v>
      </c>
      <c r="P169" s="13" t="str">
        <f t="shared" si="40"/>
        <v>All sources</v>
      </c>
      <c r="Q169" s="13" t="str">
        <f t="shared" si="38"/>
        <v>Raise</v>
      </c>
      <c r="R169" t="s">
        <v>44</v>
      </c>
      <c r="S169" s="11" t="str">
        <f t="shared" si="30"/>
        <v>Sunday</v>
      </c>
      <c r="T169" s="11" t="str">
        <f t="shared" si="31"/>
        <v>June</v>
      </c>
    </row>
    <row r="170" spans="2:20" x14ac:dyDescent="0.25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s="10">
        <f t="shared" si="32"/>
        <v>2.9703065590196198E-2</v>
      </c>
      <c r="H170" s="10">
        <f t="shared" si="33"/>
        <v>2.9703065590196198E-2</v>
      </c>
      <c r="I170" s="10">
        <f t="shared" si="34"/>
        <v>2.9702884122818407E-2</v>
      </c>
      <c r="J170" s="10">
        <f t="shared" si="35"/>
        <v>2.9702928630382708E-2</v>
      </c>
      <c r="K170" s="15" t="str">
        <f t="shared" si="36"/>
        <v>all_sources</v>
      </c>
      <c r="L170" s="15">
        <f t="shared" si="37"/>
        <v>2.9703065590196198E-2</v>
      </c>
      <c r="M170" s="13" t="str">
        <f t="shared" ref="M170:P189" si="41">IF(SUM($G170:$J170)&lt;&gt;0,IF(ROUND(AVERAGE($G170:$J170),2)&lt;&gt;ROUND(IF((SUM($G170:$J170)&gt;0),MAX($G170:$J170),MIN($G170:$J170)),2),IF((SUM($G170:$J170)&lt;&gt;0),IF(IF((SUM($G170:$J170)&gt;0),MAX($G170:$J170),MIN($G170:$J170))=$G170,"Facebook",IF(IF((SUM($G170:$J170)&gt;0),MAX($G170:$J170),MIN($G170:$J170))=$H170,"Youtube",IF(IF((SUM($G170:$J170)&gt;0),MAX($G170:$J170),MIN($G170:$J170))=$I170,"Twitter",IF(IF((SUM($G170:$J170)&gt;0),MAX($G170:$J170),MIN($G170:$J170))=$I170,"Others","")))),""),"All sources"),"")</f>
        <v>All sources</v>
      </c>
      <c r="N170" t="str">
        <f t="shared" si="39"/>
        <v>Facebook</v>
      </c>
      <c r="O170" t="str">
        <f t="shared" si="29"/>
        <v>Twitter</v>
      </c>
      <c r="P170" s="13" t="str">
        <f t="shared" si="41"/>
        <v>All sources</v>
      </c>
      <c r="Q170" s="13" t="str">
        <f t="shared" si="38"/>
        <v>Raise</v>
      </c>
      <c r="R170" t="s">
        <v>44</v>
      </c>
      <c r="S170" s="11" t="str">
        <f t="shared" si="30"/>
        <v>Monday</v>
      </c>
      <c r="T170" s="11" t="str">
        <f t="shared" si="31"/>
        <v>June</v>
      </c>
    </row>
    <row r="171" spans="2:20" x14ac:dyDescent="0.25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s="10">
        <f t="shared" si="32"/>
        <v>-5.8252364491358177E-2</v>
      </c>
      <c r="H171" s="10">
        <f t="shared" si="33"/>
        <v>-5.8252444867136766E-2</v>
      </c>
      <c r="I171" s="10">
        <f t="shared" si="34"/>
        <v>-5.8252261464194932E-2</v>
      </c>
      <c r="J171" s="10">
        <f t="shared" si="35"/>
        <v>-5.825234705599458E-2</v>
      </c>
      <c r="K171" s="15" t="str">
        <f t="shared" si="36"/>
        <v>all_sources</v>
      </c>
      <c r="L171" s="15">
        <f t="shared" si="37"/>
        <v>-5.8252444867136766E-2</v>
      </c>
      <c r="M171" s="13" t="str">
        <f t="shared" si="41"/>
        <v>All sources</v>
      </c>
      <c r="N171" t="str">
        <f t="shared" si="39"/>
        <v>Facebook</v>
      </c>
      <c r="O171" t="str">
        <f t="shared" si="29"/>
        <v>Twitter</v>
      </c>
      <c r="P171" s="13" t="str">
        <f t="shared" si="41"/>
        <v>All sources</v>
      </c>
      <c r="Q171" s="13" t="str">
        <f t="shared" si="38"/>
        <v>Dip</v>
      </c>
      <c r="R171" t="s">
        <v>44</v>
      </c>
      <c r="S171" s="11" t="str">
        <f t="shared" si="30"/>
        <v>Tuesday</v>
      </c>
      <c r="T171" s="11" t="str">
        <f t="shared" si="31"/>
        <v>June</v>
      </c>
    </row>
    <row r="172" spans="2:20" x14ac:dyDescent="0.25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s="10">
        <f t="shared" si="32"/>
        <v>9.9010640765997415E-3</v>
      </c>
      <c r="H172" s="10">
        <f t="shared" si="33"/>
        <v>9.9010218633988067E-3</v>
      </c>
      <c r="I172" s="10">
        <f t="shared" si="34"/>
        <v>9.9009613742728764E-3</v>
      </c>
      <c r="J172" s="10">
        <f t="shared" si="35"/>
        <v>9.9009762101276433E-3</v>
      </c>
      <c r="K172" s="15" t="str">
        <f t="shared" si="36"/>
        <v>all_sources</v>
      </c>
      <c r="L172" s="15">
        <f t="shared" si="37"/>
        <v>9.9010640765997415E-3</v>
      </c>
      <c r="M172" s="13" t="str">
        <f t="shared" si="41"/>
        <v>All sources</v>
      </c>
      <c r="N172" t="str">
        <f t="shared" si="39"/>
        <v>Facebook</v>
      </c>
      <c r="O172" t="str">
        <f t="shared" si="29"/>
        <v>Twitter</v>
      </c>
      <c r="P172" s="13" t="str">
        <f t="shared" si="41"/>
        <v>All sources</v>
      </c>
      <c r="Q172" s="13" t="str">
        <f t="shared" si="38"/>
        <v>Raise</v>
      </c>
      <c r="R172" t="s">
        <v>44</v>
      </c>
      <c r="S172" s="11" t="str">
        <f t="shared" si="30"/>
        <v>Wednesday</v>
      </c>
      <c r="T172" s="11" t="str">
        <f t="shared" si="31"/>
        <v>June</v>
      </c>
    </row>
    <row r="173" spans="2:20" x14ac:dyDescent="0.25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s="10">
        <f t="shared" si="32"/>
        <v>-0.52999996674444205</v>
      </c>
      <c r="H173" s="10">
        <f t="shared" si="33"/>
        <v>-0.53000001193789359</v>
      </c>
      <c r="I173" s="10">
        <f t="shared" si="34"/>
        <v>-0.53000012139442854</v>
      </c>
      <c r="J173" s="10">
        <f t="shared" si="35"/>
        <v>-0.52999995749585405</v>
      </c>
      <c r="K173" s="15" t="str">
        <f t="shared" si="36"/>
        <v>all_sources</v>
      </c>
      <c r="L173" s="15">
        <f t="shared" si="37"/>
        <v>-0.53000012139442854</v>
      </c>
      <c r="M173" s="13" t="str">
        <f t="shared" si="41"/>
        <v>All sources</v>
      </c>
      <c r="N173" t="str">
        <f t="shared" si="39"/>
        <v>Facebook</v>
      </c>
      <c r="O173" t="str">
        <f t="shared" si="29"/>
        <v>Twitter</v>
      </c>
      <c r="P173" s="13" t="str">
        <f t="shared" si="41"/>
        <v>All sources</v>
      </c>
      <c r="Q173" s="13" t="str">
        <f t="shared" si="38"/>
        <v>Dip</v>
      </c>
      <c r="R173" t="s">
        <v>45</v>
      </c>
      <c r="S173" s="11" t="str">
        <f t="shared" si="30"/>
        <v>Thursday</v>
      </c>
      <c r="T173" s="11" t="str">
        <f t="shared" si="31"/>
        <v>June</v>
      </c>
    </row>
    <row r="174" spans="2:20" x14ac:dyDescent="0.25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s="10">
        <f t="shared" si="32"/>
        <v>-5.8252364491358177E-2</v>
      </c>
      <c r="H174" s="10">
        <f t="shared" si="33"/>
        <v>-5.8252444867136766E-2</v>
      </c>
      <c r="I174" s="10">
        <f t="shared" si="34"/>
        <v>-5.8252261464194932E-2</v>
      </c>
      <c r="J174" s="10">
        <f t="shared" si="35"/>
        <v>-5.825234705599458E-2</v>
      </c>
      <c r="K174" s="15" t="str">
        <f t="shared" si="36"/>
        <v>all_sources</v>
      </c>
      <c r="L174" s="15">
        <f t="shared" si="37"/>
        <v>-5.8252444867136766E-2</v>
      </c>
      <c r="M174" s="13" t="str">
        <f t="shared" si="41"/>
        <v>All sources</v>
      </c>
      <c r="N174" t="str">
        <f t="shared" si="39"/>
        <v>Facebook</v>
      </c>
      <c r="O174" t="str">
        <f t="shared" si="29"/>
        <v>Twitter</v>
      </c>
      <c r="P174" s="13" t="str">
        <f t="shared" si="41"/>
        <v>All sources</v>
      </c>
      <c r="Q174" s="13" t="str">
        <f t="shared" si="38"/>
        <v>Dip</v>
      </c>
      <c r="R174" t="s">
        <v>44</v>
      </c>
      <c r="S174" s="11" t="str">
        <f t="shared" si="30"/>
        <v>Friday</v>
      </c>
      <c r="T174" s="11" t="str">
        <f t="shared" si="31"/>
        <v>June</v>
      </c>
    </row>
    <row r="175" spans="2:20" x14ac:dyDescent="0.25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s="10">
        <f t="shared" si="32"/>
        <v>1.0101003787368557E-2</v>
      </c>
      <c r="H175" s="10">
        <f t="shared" si="33"/>
        <v>1.010098316280561E-2</v>
      </c>
      <c r="I175" s="10">
        <f t="shared" si="34"/>
        <v>1.0101067956934884E-2</v>
      </c>
      <c r="J175" s="10">
        <f t="shared" si="35"/>
        <v>1.0101066923787538E-2</v>
      </c>
      <c r="K175" s="15" t="str">
        <f t="shared" si="36"/>
        <v>all_sources</v>
      </c>
      <c r="L175" s="15">
        <f t="shared" si="37"/>
        <v>1.0101067956934884E-2</v>
      </c>
      <c r="M175" s="13" t="str">
        <f t="shared" si="41"/>
        <v>All sources</v>
      </c>
      <c r="N175" t="str">
        <f t="shared" si="39"/>
        <v>Facebook</v>
      </c>
      <c r="O175" t="str">
        <f t="shared" si="29"/>
        <v>Twitter</v>
      </c>
      <c r="P175" s="13" t="str">
        <f t="shared" si="41"/>
        <v>All sources</v>
      </c>
      <c r="Q175" s="13" t="str">
        <f t="shared" si="38"/>
        <v>Raise</v>
      </c>
      <c r="R175" t="s">
        <v>44</v>
      </c>
      <c r="S175" s="11" t="str">
        <f t="shared" si="30"/>
        <v>Saturday</v>
      </c>
      <c r="T175" s="11" t="str">
        <f t="shared" si="31"/>
        <v>June</v>
      </c>
    </row>
    <row r="176" spans="2:20" x14ac:dyDescent="0.25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s="10">
        <f t="shared" si="32"/>
        <v>-4.9019638771242713E-2</v>
      </c>
      <c r="H176" s="10">
        <f t="shared" si="33"/>
        <v>-4.9019638771242713E-2</v>
      </c>
      <c r="I176" s="10">
        <f t="shared" si="34"/>
        <v>-4.9019681811052207E-2</v>
      </c>
      <c r="J176" s="10">
        <f t="shared" si="35"/>
        <v>-4.9019547725485668E-2</v>
      </c>
      <c r="K176" s="15" t="str">
        <f t="shared" si="36"/>
        <v>all_sources</v>
      </c>
      <c r="L176" s="15">
        <f t="shared" si="37"/>
        <v>-4.9019681811052207E-2</v>
      </c>
      <c r="M176" s="13" t="str">
        <f t="shared" si="41"/>
        <v>All sources</v>
      </c>
      <c r="N176" t="str">
        <f t="shared" si="39"/>
        <v>Facebook</v>
      </c>
      <c r="O176" t="str">
        <f t="shared" si="29"/>
        <v>Twitter</v>
      </c>
      <c r="P176" s="13" t="str">
        <f t="shared" si="41"/>
        <v>All sources</v>
      </c>
      <c r="Q176" s="13" t="str">
        <f t="shared" si="38"/>
        <v>Dip</v>
      </c>
      <c r="R176" t="s">
        <v>44</v>
      </c>
      <c r="S176" s="11" t="str">
        <f t="shared" si="30"/>
        <v>Sunday</v>
      </c>
      <c r="T176" s="11" t="str">
        <f t="shared" si="31"/>
        <v>June</v>
      </c>
    </row>
    <row r="177" spans="2:20" x14ac:dyDescent="0.25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s="10">
        <f t="shared" si="32"/>
        <v>-5.7692364455319778E-2</v>
      </c>
      <c r="H177" s="10">
        <f t="shared" si="33"/>
        <v>-5.7692323459811012E-2</v>
      </c>
      <c r="I177" s="10">
        <f t="shared" si="34"/>
        <v>-5.769214514363874E-2</v>
      </c>
      <c r="J177" s="10">
        <f t="shared" si="35"/>
        <v>-5.7692229097359049E-2</v>
      </c>
      <c r="K177" s="15" t="str">
        <f t="shared" si="36"/>
        <v>all_sources</v>
      </c>
      <c r="L177" s="15">
        <f t="shared" si="37"/>
        <v>-5.7692364455319778E-2</v>
      </c>
      <c r="M177" s="13" t="str">
        <f t="shared" si="41"/>
        <v>All sources</v>
      </c>
      <c r="N177" t="str">
        <f t="shared" si="39"/>
        <v>Facebook</v>
      </c>
      <c r="O177" t="str">
        <f t="shared" si="29"/>
        <v>Twitter</v>
      </c>
      <c r="P177" s="13" t="str">
        <f t="shared" si="41"/>
        <v>All sources</v>
      </c>
      <c r="Q177" s="13" t="str">
        <f t="shared" si="38"/>
        <v>Dip</v>
      </c>
      <c r="R177" t="s">
        <v>44</v>
      </c>
      <c r="S177" s="11" t="str">
        <f t="shared" si="30"/>
        <v>Monday</v>
      </c>
      <c r="T177" s="11" t="str">
        <f t="shared" si="31"/>
        <v>June</v>
      </c>
    </row>
    <row r="178" spans="2:20" x14ac:dyDescent="0.25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s="10">
        <f t="shared" si="32"/>
        <v>7.2164953891209915E-2</v>
      </c>
      <c r="H178" s="10">
        <f t="shared" si="33"/>
        <v>7.2165001017094443E-2</v>
      </c>
      <c r="I178" s="10">
        <f t="shared" si="34"/>
        <v>7.2164730455196668E-2</v>
      </c>
      <c r="J178" s="10">
        <f t="shared" si="35"/>
        <v>7.2164843047788141E-2</v>
      </c>
      <c r="K178" s="15" t="str">
        <f t="shared" si="36"/>
        <v>all_sources</v>
      </c>
      <c r="L178" s="15">
        <f t="shared" si="37"/>
        <v>7.2165001017094443E-2</v>
      </c>
      <c r="M178" s="13" t="str">
        <f t="shared" si="41"/>
        <v>All sources</v>
      </c>
      <c r="N178" t="str">
        <f t="shared" si="39"/>
        <v>Facebook</v>
      </c>
      <c r="O178" t="str">
        <f t="shared" si="29"/>
        <v>Twitter</v>
      </c>
      <c r="P178" s="13" t="str">
        <f t="shared" si="41"/>
        <v>All sources</v>
      </c>
      <c r="Q178" s="13" t="str">
        <f t="shared" si="38"/>
        <v>Raise</v>
      </c>
      <c r="R178" t="s">
        <v>44</v>
      </c>
      <c r="S178" s="11" t="str">
        <f t="shared" si="30"/>
        <v>Tuesday</v>
      </c>
      <c r="T178" s="11" t="str">
        <f t="shared" si="31"/>
        <v>June</v>
      </c>
    </row>
    <row r="179" spans="2:20" x14ac:dyDescent="0.25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s="10">
        <f t="shared" si="32"/>
        <v>9.803868704752583E-3</v>
      </c>
      <c r="H179" s="10">
        <f t="shared" si="33"/>
        <v>9.8039527132371962E-3</v>
      </c>
      <c r="I179" s="10">
        <f t="shared" si="34"/>
        <v>9.8038934043587211E-3</v>
      </c>
      <c r="J179" s="10">
        <f t="shared" si="35"/>
        <v>9.803907950741042E-3</v>
      </c>
      <c r="K179" s="15" t="str">
        <f t="shared" si="36"/>
        <v>all_sources</v>
      </c>
      <c r="L179" s="15">
        <f t="shared" si="37"/>
        <v>9.8039527132371962E-3</v>
      </c>
      <c r="M179" s="13" t="str">
        <f t="shared" si="41"/>
        <v>All sources</v>
      </c>
      <c r="N179" t="str">
        <f t="shared" si="39"/>
        <v>Facebook</v>
      </c>
      <c r="O179" t="str">
        <f t="shared" si="29"/>
        <v>Twitter</v>
      </c>
      <c r="P179" s="13" t="str">
        <f t="shared" si="41"/>
        <v>All sources</v>
      </c>
      <c r="Q179" s="13" t="str">
        <f t="shared" si="38"/>
        <v>Raise</v>
      </c>
      <c r="R179" t="s">
        <v>44</v>
      </c>
      <c r="S179" s="11" t="str">
        <f t="shared" si="30"/>
        <v>Wednesday</v>
      </c>
      <c r="T179" s="11" t="str">
        <f t="shared" si="31"/>
        <v>June</v>
      </c>
    </row>
    <row r="180" spans="2:20" x14ac:dyDescent="0.25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s="10">
        <f t="shared" si="32"/>
        <v>1.1914891358835065</v>
      </c>
      <c r="H180" s="10">
        <f t="shared" si="33"/>
        <v>1.1914896241921964</v>
      </c>
      <c r="I180" s="10">
        <f t="shared" si="34"/>
        <v>1.1914897406985836</v>
      </c>
      <c r="J180" s="10">
        <f t="shared" si="35"/>
        <v>1.1914890730818781</v>
      </c>
      <c r="K180" s="15" t="str">
        <f t="shared" si="36"/>
        <v>all_sources</v>
      </c>
      <c r="L180" s="15">
        <f t="shared" si="37"/>
        <v>1.1914897406985836</v>
      </c>
      <c r="M180" s="13" t="str">
        <f t="shared" si="41"/>
        <v>All sources</v>
      </c>
      <c r="N180" t="str">
        <f t="shared" si="39"/>
        <v>Facebook</v>
      </c>
      <c r="O180" t="str">
        <f t="shared" si="29"/>
        <v>Twitter</v>
      </c>
      <c r="P180" s="13" t="str">
        <f t="shared" si="41"/>
        <v>All sources</v>
      </c>
      <c r="Q180" s="13" t="str">
        <f t="shared" si="38"/>
        <v>Raise</v>
      </c>
      <c r="R180" t="s">
        <v>46</v>
      </c>
      <c r="S180" s="11" t="str">
        <f t="shared" si="30"/>
        <v>Thursday</v>
      </c>
      <c r="T180" s="11" t="str">
        <f t="shared" si="31"/>
        <v>June</v>
      </c>
    </row>
    <row r="181" spans="2:20" x14ac:dyDescent="0.25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s="10">
        <f t="shared" si="32"/>
        <v>1.0309222615097369E-2</v>
      </c>
      <c r="H181" s="10">
        <f t="shared" si="33"/>
        <v>1.0309310976127639E-2</v>
      </c>
      <c r="I181" s="10">
        <f t="shared" si="34"/>
        <v>1.0309247207885175E-2</v>
      </c>
      <c r="J181" s="10">
        <f t="shared" si="35"/>
        <v>1.0309263292541226E-2</v>
      </c>
      <c r="K181" s="15" t="str">
        <f t="shared" si="36"/>
        <v>all_sources</v>
      </c>
      <c r="L181" s="15">
        <f t="shared" si="37"/>
        <v>1.0309310976127639E-2</v>
      </c>
      <c r="M181" s="13" t="str">
        <f t="shared" si="41"/>
        <v>All sources</v>
      </c>
      <c r="N181" t="str">
        <f t="shared" si="39"/>
        <v>Facebook</v>
      </c>
      <c r="O181" t="str">
        <f t="shared" si="29"/>
        <v>Twitter</v>
      </c>
      <c r="P181" s="13" t="str">
        <f t="shared" si="41"/>
        <v>All sources</v>
      </c>
      <c r="Q181" s="13" t="str">
        <f t="shared" si="38"/>
        <v>Raise</v>
      </c>
      <c r="R181" t="s">
        <v>44</v>
      </c>
      <c r="S181" s="11" t="str">
        <f t="shared" si="30"/>
        <v>Friday</v>
      </c>
      <c r="T181" s="11" t="str">
        <f t="shared" si="31"/>
        <v>June</v>
      </c>
    </row>
    <row r="182" spans="2:20" x14ac:dyDescent="0.25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s="10">
        <f t="shared" si="32"/>
        <v>3.9999975247999586E-2</v>
      </c>
      <c r="H182" s="10">
        <f t="shared" si="33"/>
        <v>4.0000059404803556E-2</v>
      </c>
      <c r="I182" s="10">
        <f t="shared" si="34"/>
        <v>4.0000024301966475E-2</v>
      </c>
      <c r="J182" s="10">
        <f t="shared" si="35"/>
        <v>3.9999965727999465E-2</v>
      </c>
      <c r="K182" s="15" t="str">
        <f t="shared" si="36"/>
        <v>all_sources</v>
      </c>
      <c r="L182" s="15">
        <f t="shared" si="37"/>
        <v>4.0000059404803556E-2</v>
      </c>
      <c r="M182" s="13" t="str">
        <f t="shared" si="41"/>
        <v>All sources</v>
      </c>
      <c r="N182" t="str">
        <f t="shared" si="39"/>
        <v>Facebook</v>
      </c>
      <c r="O182" t="str">
        <f t="shared" si="29"/>
        <v>Twitter</v>
      </c>
      <c r="P182" s="13" t="str">
        <f t="shared" si="41"/>
        <v>All sources</v>
      </c>
      <c r="Q182" s="13" t="str">
        <f t="shared" si="38"/>
        <v>Raise</v>
      </c>
      <c r="R182" t="s">
        <v>44</v>
      </c>
      <c r="S182" s="11" t="str">
        <f t="shared" si="30"/>
        <v>Saturday</v>
      </c>
      <c r="T182" s="11" t="str">
        <f t="shared" si="31"/>
        <v>June</v>
      </c>
    </row>
    <row r="183" spans="2:20" x14ac:dyDescent="0.25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s="10">
        <f t="shared" si="32"/>
        <v>1.030933622531971E-2</v>
      </c>
      <c r="H183" s="10">
        <f t="shared" si="33"/>
        <v>1.030933622531971E-2</v>
      </c>
      <c r="I183" s="10">
        <f t="shared" si="34"/>
        <v>1.0309336464473295E-2</v>
      </c>
      <c r="J183" s="10">
        <f t="shared" si="35"/>
        <v>1.0309247389520326E-2</v>
      </c>
      <c r="K183" s="15" t="str">
        <f t="shared" si="36"/>
        <v>all_sources</v>
      </c>
      <c r="L183" s="15">
        <f t="shared" si="37"/>
        <v>1.0309336464473295E-2</v>
      </c>
      <c r="M183" s="13" t="str">
        <f t="shared" si="41"/>
        <v>All sources</v>
      </c>
      <c r="N183" t="str">
        <f t="shared" si="39"/>
        <v>Facebook</v>
      </c>
      <c r="O183" t="str">
        <f t="shared" si="29"/>
        <v>Twitter</v>
      </c>
      <c r="P183" s="13" t="str">
        <f t="shared" si="41"/>
        <v>All sources</v>
      </c>
      <c r="Q183" s="13" t="str">
        <f t="shared" si="38"/>
        <v>Raise</v>
      </c>
      <c r="R183" t="s">
        <v>44</v>
      </c>
      <c r="S183" s="11" t="str">
        <f t="shared" si="30"/>
        <v>Sunday</v>
      </c>
      <c r="T183" s="11" t="str">
        <f t="shared" si="31"/>
        <v>June</v>
      </c>
    </row>
    <row r="184" spans="2:20" x14ac:dyDescent="0.25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s="10">
        <f t="shared" si="32"/>
        <v>1.0204157545207204E-2</v>
      </c>
      <c r="H184" s="10">
        <f t="shared" si="33"/>
        <v>1.0204113595832398E-2</v>
      </c>
      <c r="I184" s="10">
        <f t="shared" si="34"/>
        <v>1.0204051122343127E-2</v>
      </c>
      <c r="J184" s="10">
        <f t="shared" si="35"/>
        <v>1.0204066880416196E-2</v>
      </c>
      <c r="K184" s="15" t="str">
        <f t="shared" si="36"/>
        <v>all_sources</v>
      </c>
      <c r="L184" s="15">
        <f t="shared" si="37"/>
        <v>1.0204157545207204E-2</v>
      </c>
      <c r="M184" s="13" t="str">
        <f t="shared" si="41"/>
        <v>All sources</v>
      </c>
      <c r="N184" t="str">
        <f t="shared" si="39"/>
        <v>Facebook</v>
      </c>
      <c r="O184" t="str">
        <f t="shared" si="29"/>
        <v>Twitter</v>
      </c>
      <c r="P184" s="13" t="str">
        <f t="shared" si="41"/>
        <v>All sources</v>
      </c>
      <c r="Q184" s="13" t="str">
        <f t="shared" si="38"/>
        <v>Raise</v>
      </c>
      <c r="R184" t="s">
        <v>44</v>
      </c>
      <c r="S184" s="11" t="str">
        <f t="shared" si="30"/>
        <v>Monday</v>
      </c>
      <c r="T184" s="11" t="str">
        <f t="shared" si="31"/>
        <v>July</v>
      </c>
    </row>
    <row r="185" spans="2:20" x14ac:dyDescent="0.25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s="10">
        <f t="shared" si="32"/>
        <v>-2.8846243720922926E-2</v>
      </c>
      <c r="H185" s="10">
        <f t="shared" si="33"/>
        <v>-2.8846243720922926E-2</v>
      </c>
      <c r="I185" s="10">
        <f t="shared" si="34"/>
        <v>-2.884607257181937E-2</v>
      </c>
      <c r="J185" s="10">
        <f t="shared" si="35"/>
        <v>-2.8846114548679469E-2</v>
      </c>
      <c r="K185" s="15" t="str">
        <f t="shared" si="36"/>
        <v>all_sources</v>
      </c>
      <c r="L185" s="15">
        <f t="shared" si="37"/>
        <v>-2.8846243720922926E-2</v>
      </c>
      <c r="M185" s="13" t="str">
        <f t="shared" si="41"/>
        <v>All sources</v>
      </c>
      <c r="N185" t="str">
        <f t="shared" si="39"/>
        <v>Facebook</v>
      </c>
      <c r="O185" t="str">
        <f t="shared" si="29"/>
        <v>Twitter</v>
      </c>
      <c r="P185" s="13" t="str">
        <f t="shared" si="41"/>
        <v>All sources</v>
      </c>
      <c r="Q185" s="13" t="str">
        <f t="shared" si="38"/>
        <v>Dip</v>
      </c>
      <c r="R185" t="s">
        <v>44</v>
      </c>
      <c r="S185" s="11" t="str">
        <f t="shared" si="30"/>
        <v>Tuesday</v>
      </c>
      <c r="T185" s="11" t="str">
        <f t="shared" si="31"/>
        <v>July</v>
      </c>
    </row>
    <row r="186" spans="2:20" x14ac:dyDescent="0.25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s="10">
        <f t="shared" si="32"/>
        <v>-9.7086860217000526E-3</v>
      </c>
      <c r="H186" s="10">
        <f t="shared" si="33"/>
        <v>-9.7087684068725144E-3</v>
      </c>
      <c r="I186" s="10">
        <f t="shared" si="34"/>
        <v>-9.7087102440325257E-3</v>
      </c>
      <c r="J186" s="10">
        <f t="shared" si="35"/>
        <v>-9.708724509332467E-3</v>
      </c>
      <c r="K186" s="15" t="str">
        <f t="shared" si="36"/>
        <v>all_sources</v>
      </c>
      <c r="L186" s="15">
        <f t="shared" si="37"/>
        <v>-9.7087684068725144E-3</v>
      </c>
      <c r="M186" s="13" t="str">
        <f t="shared" si="41"/>
        <v>All sources</v>
      </c>
      <c r="N186" t="str">
        <f t="shared" si="39"/>
        <v>Facebook</v>
      </c>
      <c r="O186" t="str">
        <f t="shared" si="29"/>
        <v>Twitter</v>
      </c>
      <c r="P186" s="13" t="str">
        <f t="shared" si="41"/>
        <v>All sources</v>
      </c>
      <c r="Q186" s="13" t="str">
        <f t="shared" si="38"/>
        <v>Dip</v>
      </c>
      <c r="R186" t="s">
        <v>44</v>
      </c>
      <c r="S186" s="11" t="str">
        <f t="shared" si="30"/>
        <v>Wednesday</v>
      </c>
      <c r="T186" s="11" t="str">
        <f t="shared" si="31"/>
        <v>July</v>
      </c>
    </row>
    <row r="187" spans="2:20" x14ac:dyDescent="0.25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s="10">
        <f t="shared" si="32"/>
        <v>0</v>
      </c>
      <c r="H187" s="10">
        <f t="shared" si="33"/>
        <v>0</v>
      </c>
      <c r="I187" s="10">
        <f t="shared" si="34"/>
        <v>0</v>
      </c>
      <c r="J187" s="10">
        <f t="shared" si="35"/>
        <v>0</v>
      </c>
      <c r="K187" s="15" t="str">
        <f t="shared" si="36"/>
        <v/>
      </c>
      <c r="L187" s="15">
        <f t="shared" si="37"/>
        <v>0</v>
      </c>
      <c r="M187" s="13" t="str">
        <f t="shared" si="41"/>
        <v/>
      </c>
      <c r="N187" t="str">
        <f t="shared" si="39"/>
        <v>Facebook</v>
      </c>
      <c r="O187" t="str">
        <f t="shared" si="29"/>
        <v>Twitter</v>
      </c>
      <c r="P187" s="13" t="str">
        <f t="shared" si="41"/>
        <v/>
      </c>
      <c r="Q187" s="13" t="str">
        <f t="shared" si="38"/>
        <v>Dip</v>
      </c>
      <c r="R187" t="s">
        <v>44</v>
      </c>
      <c r="S187" s="11" t="str">
        <f t="shared" si="30"/>
        <v>Thursday</v>
      </c>
      <c r="T187" s="11" t="str">
        <f t="shared" si="31"/>
        <v>July</v>
      </c>
    </row>
    <row r="188" spans="2:20" x14ac:dyDescent="0.25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s="10">
        <f t="shared" si="32"/>
        <v>-3.0612211602979222E-2</v>
      </c>
      <c r="H188" s="10">
        <f t="shared" si="33"/>
        <v>-3.0612340787497194E-2</v>
      </c>
      <c r="I188" s="10">
        <f t="shared" si="34"/>
        <v>-3.0612153367029271E-2</v>
      </c>
      <c r="J188" s="10">
        <f t="shared" si="35"/>
        <v>-3.0612200641248699E-2</v>
      </c>
      <c r="K188" s="15" t="str">
        <f t="shared" si="36"/>
        <v>all_sources</v>
      </c>
      <c r="L188" s="15">
        <f t="shared" si="37"/>
        <v>-3.0612340787497194E-2</v>
      </c>
      <c r="M188" s="13" t="str">
        <f t="shared" si="41"/>
        <v>All sources</v>
      </c>
      <c r="N188" t="str">
        <f t="shared" si="39"/>
        <v>Facebook</v>
      </c>
      <c r="O188" t="str">
        <f t="shared" si="29"/>
        <v>Twitter</v>
      </c>
      <c r="P188" s="13" t="str">
        <f t="shared" si="41"/>
        <v>All sources</v>
      </c>
      <c r="Q188" s="13" t="str">
        <f t="shared" si="38"/>
        <v>Dip</v>
      </c>
      <c r="R188" t="s">
        <v>44</v>
      </c>
      <c r="S188" s="11" t="str">
        <f t="shared" si="30"/>
        <v>Friday</v>
      </c>
      <c r="T188" s="11" t="str">
        <f t="shared" si="31"/>
        <v>July</v>
      </c>
    </row>
    <row r="189" spans="2:20" x14ac:dyDescent="0.25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s="10">
        <f t="shared" si="32"/>
        <v>-3.8461515576922123E-2</v>
      </c>
      <c r="H189" s="10">
        <f t="shared" si="33"/>
        <v>-3.8461593384615411E-2</v>
      </c>
      <c r="I189" s="10">
        <f t="shared" si="34"/>
        <v>-3.8461560930072025E-2</v>
      </c>
      <c r="J189" s="10">
        <f t="shared" si="35"/>
        <v>-3.846150677514637E-2</v>
      </c>
      <c r="K189" s="15" t="str">
        <f t="shared" si="36"/>
        <v>all_sources</v>
      </c>
      <c r="L189" s="15">
        <f t="shared" si="37"/>
        <v>-3.8461593384615411E-2</v>
      </c>
      <c r="M189" s="13" t="str">
        <f t="shared" si="41"/>
        <v>All sources</v>
      </c>
      <c r="N189" t="str">
        <f t="shared" si="39"/>
        <v>Facebook</v>
      </c>
      <c r="O189" t="str">
        <f t="shared" si="29"/>
        <v>Twitter</v>
      </c>
      <c r="P189" s="13" t="str">
        <f t="shared" si="41"/>
        <v>All sources</v>
      </c>
      <c r="Q189" s="13" t="str">
        <f t="shared" si="38"/>
        <v>Dip</v>
      </c>
      <c r="R189" t="s">
        <v>44</v>
      </c>
      <c r="S189" s="11" t="str">
        <f t="shared" si="30"/>
        <v>Saturday</v>
      </c>
      <c r="T189" s="11" t="str">
        <f t="shared" si="31"/>
        <v>July</v>
      </c>
    </row>
    <row r="190" spans="2:20" x14ac:dyDescent="0.25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s="10">
        <f t="shared" si="32"/>
        <v>-1.0204138332361778E-2</v>
      </c>
      <c r="H190" s="10">
        <f t="shared" si="33"/>
        <v>-1.0204138332361778E-2</v>
      </c>
      <c r="I190" s="10">
        <f t="shared" si="34"/>
        <v>-1.020413856665936E-2</v>
      </c>
      <c r="J190" s="10">
        <f t="shared" si="35"/>
        <v>-1.0204051300290229E-2</v>
      </c>
      <c r="K190" s="15" t="str">
        <f t="shared" si="36"/>
        <v>all_sources</v>
      </c>
      <c r="L190" s="15">
        <f t="shared" si="37"/>
        <v>-1.020413856665936E-2</v>
      </c>
      <c r="M190" s="13" t="str">
        <f t="shared" ref="M190:P209" si="42">IF(SUM($G190:$J190)&lt;&gt;0,IF(ROUND(AVERAGE($G190:$J190),2)&lt;&gt;ROUND(IF((SUM($G190:$J190)&gt;0),MAX($G190:$J190),MIN($G190:$J190)),2),IF((SUM($G190:$J190)&lt;&gt;0),IF(IF((SUM($G190:$J190)&gt;0),MAX($G190:$J190),MIN($G190:$J190))=$G190,"Facebook",IF(IF((SUM($G190:$J190)&gt;0),MAX($G190:$J190),MIN($G190:$J190))=$H190,"Youtube",IF(IF((SUM($G190:$J190)&gt;0),MAX($G190:$J190),MIN($G190:$J190))=$I190,"Twitter",IF(IF((SUM($G190:$J190)&gt;0),MAX($G190:$J190),MIN($G190:$J190))=$I190,"Others","")))),""),"All sources"),"")</f>
        <v>All sources</v>
      </c>
      <c r="N190" t="str">
        <f t="shared" si="39"/>
        <v>Facebook</v>
      </c>
      <c r="O190" t="str">
        <f t="shared" si="29"/>
        <v>Twitter</v>
      </c>
      <c r="P190" s="13" t="str">
        <f t="shared" si="42"/>
        <v>All sources</v>
      </c>
      <c r="Q190" s="13" t="str">
        <f t="shared" si="38"/>
        <v>Dip</v>
      </c>
      <c r="R190" t="s">
        <v>44</v>
      </c>
      <c r="S190" s="11" t="str">
        <f t="shared" si="30"/>
        <v>Sunday</v>
      </c>
      <c r="T190" s="11" t="str">
        <f t="shared" si="31"/>
        <v>July</v>
      </c>
    </row>
    <row r="191" spans="2:20" x14ac:dyDescent="0.25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s="10">
        <f t="shared" si="32"/>
        <v>-1.0101084487717182E-2</v>
      </c>
      <c r="H191" s="10">
        <f t="shared" si="33"/>
        <v>-1.0101041421728851E-2</v>
      </c>
      <c r="I191" s="10">
        <f t="shared" si="34"/>
        <v>-1.0100980203956111E-2</v>
      </c>
      <c r="J191" s="10">
        <f t="shared" si="35"/>
        <v>-1.0100995645292876E-2</v>
      </c>
      <c r="K191" s="15" t="str">
        <f t="shared" si="36"/>
        <v>all_sources</v>
      </c>
      <c r="L191" s="15">
        <f t="shared" si="37"/>
        <v>-1.0101084487717182E-2</v>
      </c>
      <c r="M191" s="13" t="str">
        <f t="shared" si="42"/>
        <v>All sources</v>
      </c>
      <c r="N191" t="str">
        <f t="shared" si="39"/>
        <v>Facebook</v>
      </c>
      <c r="O191" t="str">
        <f t="shared" si="29"/>
        <v>Twitter</v>
      </c>
      <c r="P191" s="13" t="str">
        <f t="shared" si="42"/>
        <v>All sources</v>
      </c>
      <c r="Q191" s="13" t="str">
        <f t="shared" si="38"/>
        <v>Dip</v>
      </c>
      <c r="R191" t="s">
        <v>44</v>
      </c>
      <c r="S191" s="11" t="str">
        <f t="shared" si="30"/>
        <v>Monday</v>
      </c>
      <c r="T191" s="11" t="str">
        <f t="shared" si="31"/>
        <v>July</v>
      </c>
    </row>
    <row r="192" spans="2:20" x14ac:dyDescent="0.25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s="10">
        <f t="shared" si="32"/>
        <v>3.9604003027193135E-2</v>
      </c>
      <c r="H192" s="10">
        <f t="shared" si="33"/>
        <v>3.9604087453595005E-2</v>
      </c>
      <c r="I192" s="10">
        <f t="shared" si="34"/>
        <v>3.9603845497091283E-2</v>
      </c>
      <c r="J192" s="10">
        <f t="shared" si="35"/>
        <v>3.9603904840510351E-2</v>
      </c>
      <c r="K192" s="15" t="str">
        <f t="shared" si="36"/>
        <v>all_sources</v>
      </c>
      <c r="L192" s="15">
        <f t="shared" si="37"/>
        <v>3.9604087453595005E-2</v>
      </c>
      <c r="M192" s="13" t="str">
        <f t="shared" si="42"/>
        <v>All sources</v>
      </c>
      <c r="N192" t="str">
        <f t="shared" si="39"/>
        <v>Facebook</v>
      </c>
      <c r="O192" t="str">
        <f t="shared" si="29"/>
        <v>Twitter</v>
      </c>
      <c r="P192" s="13" t="str">
        <f t="shared" si="42"/>
        <v>All sources</v>
      </c>
      <c r="Q192" s="13" t="str">
        <f t="shared" si="38"/>
        <v>Raise</v>
      </c>
      <c r="R192" t="s">
        <v>44</v>
      </c>
      <c r="S192" s="11" t="str">
        <f t="shared" si="30"/>
        <v>Tuesday</v>
      </c>
      <c r="T192" s="11" t="str">
        <f t="shared" si="31"/>
        <v>July</v>
      </c>
    </row>
    <row r="193" spans="2:20" x14ac:dyDescent="0.25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s="10">
        <f t="shared" si="32"/>
        <v>2.9411731512286376E-2</v>
      </c>
      <c r="H193" s="10">
        <f t="shared" si="33"/>
        <v>2.9411858139711811E-2</v>
      </c>
      <c r="I193" s="10">
        <f t="shared" si="34"/>
        <v>2.9411680213076385E-2</v>
      </c>
      <c r="J193" s="10">
        <f t="shared" si="35"/>
        <v>2.9411723852223126E-2</v>
      </c>
      <c r="K193" s="15" t="str">
        <f t="shared" si="36"/>
        <v>all_sources</v>
      </c>
      <c r="L193" s="15">
        <f t="shared" si="37"/>
        <v>2.9411858139711811E-2</v>
      </c>
      <c r="M193" s="13" t="str">
        <f t="shared" si="42"/>
        <v>All sources</v>
      </c>
      <c r="N193" t="str">
        <f t="shared" si="39"/>
        <v>Facebook</v>
      </c>
      <c r="O193" t="str">
        <f t="shared" si="29"/>
        <v>Twitter</v>
      </c>
      <c r="P193" s="13" t="str">
        <f t="shared" si="42"/>
        <v>All sources</v>
      </c>
      <c r="Q193" s="13" t="str">
        <f t="shared" si="38"/>
        <v>Raise</v>
      </c>
      <c r="R193" t="s">
        <v>44</v>
      </c>
      <c r="S193" s="11" t="str">
        <f t="shared" si="30"/>
        <v>Wednesday</v>
      </c>
      <c r="T193" s="11" t="str">
        <f t="shared" si="31"/>
        <v>July</v>
      </c>
    </row>
    <row r="194" spans="2:20" x14ac:dyDescent="0.25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s="10">
        <f t="shared" si="32"/>
        <v>-3.8834868267379141E-2</v>
      </c>
      <c r="H194" s="10">
        <f t="shared" si="33"/>
        <v>-3.8834908053391737E-2</v>
      </c>
      <c r="I194" s="10">
        <f t="shared" si="34"/>
        <v>-3.8834840976129992E-2</v>
      </c>
      <c r="J194" s="10">
        <f t="shared" si="35"/>
        <v>-3.8834898037329757E-2</v>
      </c>
      <c r="K194" s="15" t="str">
        <f t="shared" si="36"/>
        <v>all_sources</v>
      </c>
      <c r="L194" s="15">
        <f t="shared" si="37"/>
        <v>-3.8834908053391737E-2</v>
      </c>
      <c r="M194" s="13" t="str">
        <f t="shared" si="42"/>
        <v>All sources</v>
      </c>
      <c r="N194" t="str">
        <f t="shared" si="39"/>
        <v>Facebook</v>
      </c>
      <c r="O194" t="str">
        <f t="shared" si="29"/>
        <v>Twitter</v>
      </c>
      <c r="P194" s="13" t="str">
        <f t="shared" si="42"/>
        <v>All sources</v>
      </c>
      <c r="Q194" s="13" t="str">
        <f t="shared" si="38"/>
        <v>Dip</v>
      </c>
      <c r="R194" t="s">
        <v>44</v>
      </c>
      <c r="S194" s="11" t="str">
        <f t="shared" si="30"/>
        <v>Thursday</v>
      </c>
      <c r="T194" s="11" t="str">
        <f t="shared" si="31"/>
        <v>July</v>
      </c>
    </row>
    <row r="195" spans="2:20" x14ac:dyDescent="0.25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s="10">
        <f t="shared" si="32"/>
        <v>1.0526259099838065E-2</v>
      </c>
      <c r="H195" s="10">
        <f t="shared" si="33"/>
        <v>1.0526349803258173E-2</v>
      </c>
      <c r="I195" s="10">
        <f t="shared" si="34"/>
        <v>1.0526283321774077E-2</v>
      </c>
      <c r="J195" s="10">
        <f t="shared" si="35"/>
        <v>1.0526300090806018E-2</v>
      </c>
      <c r="K195" s="15" t="str">
        <f t="shared" si="36"/>
        <v>all_sources</v>
      </c>
      <c r="L195" s="15">
        <f t="shared" si="37"/>
        <v>1.0526349803258173E-2</v>
      </c>
      <c r="M195" s="13" t="str">
        <f t="shared" si="42"/>
        <v>All sources</v>
      </c>
      <c r="N195" t="str">
        <f t="shared" si="39"/>
        <v>Facebook</v>
      </c>
      <c r="O195" t="str">
        <f t="shared" si="29"/>
        <v>Twitter</v>
      </c>
      <c r="P195" s="13" t="str">
        <f t="shared" si="42"/>
        <v>All sources</v>
      </c>
      <c r="Q195" s="13" t="str">
        <f t="shared" si="38"/>
        <v>Raise</v>
      </c>
      <c r="R195" t="s">
        <v>44</v>
      </c>
      <c r="S195" s="11" t="str">
        <f t="shared" si="30"/>
        <v>Friday</v>
      </c>
      <c r="T195" s="11" t="str">
        <f t="shared" si="31"/>
        <v>July</v>
      </c>
    </row>
    <row r="196" spans="2:20" x14ac:dyDescent="0.25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s="10">
        <f t="shared" si="32"/>
        <v>0</v>
      </c>
      <c r="H196" s="10">
        <f t="shared" si="33"/>
        <v>0</v>
      </c>
      <c r="I196" s="10">
        <f t="shared" si="34"/>
        <v>0</v>
      </c>
      <c r="J196" s="10">
        <f t="shared" si="35"/>
        <v>0</v>
      </c>
      <c r="K196" s="15" t="str">
        <f t="shared" si="36"/>
        <v/>
      </c>
      <c r="L196" s="15">
        <f t="shared" si="37"/>
        <v>0</v>
      </c>
      <c r="M196" s="13" t="str">
        <f t="shared" si="42"/>
        <v/>
      </c>
      <c r="N196" t="str">
        <f t="shared" si="39"/>
        <v>Facebook</v>
      </c>
      <c r="O196" t="str">
        <f t="shared" ref="O196:O259" si="43">IF(MIN($C196:$F196)=$C196,"Facebook",IF(MIN($C196:$F196)=$D196,"YouTube",IF(MIN($C196:$F196)=$E196,"Twitter","Others")))</f>
        <v>Twitter</v>
      </c>
      <c r="P196" s="13" t="str">
        <f t="shared" si="42"/>
        <v/>
      </c>
      <c r="Q196" s="13" t="str">
        <f t="shared" si="38"/>
        <v>Dip</v>
      </c>
      <c r="R196" t="s">
        <v>44</v>
      </c>
      <c r="S196" s="11" t="str">
        <f t="shared" ref="S196:S259" si="44">TEXT($B196,"dddd")</f>
        <v>Saturday</v>
      </c>
      <c r="T196" s="11" t="str">
        <f t="shared" ref="T196:T259" si="45">TEXT($B196,"mmmm")</f>
        <v>July</v>
      </c>
    </row>
    <row r="197" spans="2:20" x14ac:dyDescent="0.25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s="10">
        <f t="shared" si="32"/>
        <v>-1.0309272431501371E-2</v>
      </c>
      <c r="H197" s="10">
        <f t="shared" si="33"/>
        <v>-1.0309251166895295E-2</v>
      </c>
      <c r="I197" s="10">
        <f t="shared" si="34"/>
        <v>-1.0309336464473184E-2</v>
      </c>
      <c r="J197" s="10">
        <f t="shared" si="35"/>
        <v>-1.0309335719418278E-2</v>
      </c>
      <c r="K197" s="15" t="str">
        <f t="shared" si="36"/>
        <v>all_sources</v>
      </c>
      <c r="L197" s="15">
        <f t="shared" si="37"/>
        <v>-1.0309336464473184E-2</v>
      </c>
      <c r="M197" s="13" t="str">
        <f t="shared" si="42"/>
        <v>All sources</v>
      </c>
      <c r="N197" t="str">
        <f t="shared" si="39"/>
        <v>Facebook</v>
      </c>
      <c r="O197" t="str">
        <f t="shared" si="43"/>
        <v>Twitter</v>
      </c>
      <c r="P197" s="13" t="str">
        <f t="shared" si="42"/>
        <v>All sources</v>
      </c>
      <c r="Q197" s="13" t="str">
        <f t="shared" si="38"/>
        <v>Dip</v>
      </c>
      <c r="R197" t="s">
        <v>44</v>
      </c>
      <c r="S197" s="11" t="str">
        <f t="shared" si="44"/>
        <v>Sunday</v>
      </c>
      <c r="T197" s="11" t="str">
        <f t="shared" si="45"/>
        <v>July</v>
      </c>
    </row>
    <row r="198" spans="2:20" x14ac:dyDescent="0.25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s="10">
        <f t="shared" si="32"/>
        <v>1.0204157545207204E-2</v>
      </c>
      <c r="H198" s="10">
        <f t="shared" si="33"/>
        <v>1.0204113595832398E-2</v>
      </c>
      <c r="I198" s="10">
        <f t="shared" si="34"/>
        <v>1.0204051122343127E-2</v>
      </c>
      <c r="J198" s="10">
        <f t="shared" si="35"/>
        <v>1.0204066880416196E-2</v>
      </c>
      <c r="K198" s="15" t="str">
        <f t="shared" si="36"/>
        <v>all_sources</v>
      </c>
      <c r="L198" s="15">
        <f t="shared" si="37"/>
        <v>1.0204157545207204E-2</v>
      </c>
      <c r="M198" s="13" t="str">
        <f t="shared" si="42"/>
        <v>All sources</v>
      </c>
      <c r="N198" t="str">
        <f t="shared" si="39"/>
        <v>Facebook</v>
      </c>
      <c r="O198" t="str">
        <f t="shared" si="43"/>
        <v>Twitter</v>
      </c>
      <c r="P198" s="13" t="str">
        <f t="shared" si="42"/>
        <v>All sources</v>
      </c>
      <c r="Q198" s="13" t="str">
        <f t="shared" si="38"/>
        <v>Raise</v>
      </c>
      <c r="R198" t="s">
        <v>44</v>
      </c>
      <c r="S198" s="11" t="str">
        <f t="shared" si="44"/>
        <v>Monday</v>
      </c>
      <c r="T198" s="11" t="str">
        <f t="shared" si="45"/>
        <v>July</v>
      </c>
    </row>
    <row r="199" spans="2:20" x14ac:dyDescent="0.25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s="10">
        <f t="shared" si="32"/>
        <v>-9.5238072035193855E-2</v>
      </c>
      <c r="H199" s="10">
        <f t="shared" si="33"/>
        <v>-9.5238226721192198E-2</v>
      </c>
      <c r="I199" s="10">
        <f t="shared" si="34"/>
        <v>-9.5237829459342227E-2</v>
      </c>
      <c r="J199" s="10">
        <f t="shared" si="35"/>
        <v>-9.5237966729708856E-2</v>
      </c>
      <c r="K199" s="15" t="str">
        <f t="shared" si="36"/>
        <v>all_sources</v>
      </c>
      <c r="L199" s="15">
        <f t="shared" si="37"/>
        <v>-9.5238226721192198E-2</v>
      </c>
      <c r="M199" s="13" t="str">
        <f t="shared" si="42"/>
        <v>All sources</v>
      </c>
      <c r="N199" t="str">
        <f t="shared" si="39"/>
        <v>Facebook</v>
      </c>
      <c r="O199" t="str">
        <f t="shared" si="43"/>
        <v>Twitter</v>
      </c>
      <c r="P199" s="13" t="str">
        <f t="shared" si="42"/>
        <v>All sources</v>
      </c>
      <c r="Q199" s="13" t="str">
        <f t="shared" si="38"/>
        <v>Dip</v>
      </c>
      <c r="R199" t="s">
        <v>45</v>
      </c>
      <c r="S199" s="11" t="str">
        <f t="shared" si="44"/>
        <v>Tuesday</v>
      </c>
      <c r="T199" s="11" t="str">
        <f t="shared" si="45"/>
        <v>July</v>
      </c>
    </row>
    <row r="200" spans="2:20" x14ac:dyDescent="0.25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s="10">
        <f t="shared" si="32"/>
        <v>-5.7142794495023463E-2</v>
      </c>
      <c r="H200" s="10">
        <f t="shared" si="33"/>
        <v>-5.7142871064596812E-2</v>
      </c>
      <c r="I200" s="10">
        <f t="shared" si="34"/>
        <v>-5.7142697675605314E-2</v>
      </c>
      <c r="J200" s="10">
        <f t="shared" si="35"/>
        <v>-5.7142780037825358E-2</v>
      </c>
      <c r="K200" s="15" t="str">
        <f t="shared" si="36"/>
        <v>all_sources</v>
      </c>
      <c r="L200" s="15">
        <f t="shared" si="37"/>
        <v>-5.7142871064596812E-2</v>
      </c>
      <c r="M200" s="13" t="str">
        <f t="shared" si="42"/>
        <v>All sources</v>
      </c>
      <c r="N200" t="str">
        <f t="shared" si="39"/>
        <v>Facebook</v>
      </c>
      <c r="O200" t="str">
        <f t="shared" si="43"/>
        <v>Twitter</v>
      </c>
      <c r="P200" s="13" t="str">
        <f t="shared" si="42"/>
        <v>All sources</v>
      </c>
      <c r="Q200" s="13" t="str">
        <f t="shared" si="38"/>
        <v>Dip</v>
      </c>
      <c r="R200" t="s">
        <v>44</v>
      </c>
      <c r="S200" s="11" t="str">
        <f t="shared" si="44"/>
        <v>Wednesday</v>
      </c>
      <c r="T200" s="11" t="str">
        <f t="shared" si="45"/>
        <v>July</v>
      </c>
    </row>
    <row r="201" spans="2:20" x14ac:dyDescent="0.25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s="10">
        <f t="shared" si="32"/>
        <v>3.0302995067221783E-2</v>
      </c>
      <c r="H201" s="10">
        <f t="shared" si="33"/>
        <v>3.0302952001233452E-2</v>
      </c>
      <c r="I201" s="10">
        <f t="shared" si="34"/>
        <v>3.0302940611868445E-2</v>
      </c>
      <c r="J201" s="10">
        <f t="shared" si="35"/>
        <v>3.0302986935878629E-2</v>
      </c>
      <c r="K201" s="15" t="str">
        <f t="shared" si="36"/>
        <v>all_sources</v>
      </c>
      <c r="L201" s="15">
        <f t="shared" si="37"/>
        <v>3.0302995067221783E-2</v>
      </c>
      <c r="M201" s="13" t="str">
        <f t="shared" si="42"/>
        <v>All sources</v>
      </c>
      <c r="N201" t="str">
        <f t="shared" si="39"/>
        <v>Facebook</v>
      </c>
      <c r="O201" t="str">
        <f t="shared" si="43"/>
        <v>Twitter</v>
      </c>
      <c r="P201" s="13" t="str">
        <f t="shared" si="42"/>
        <v>All sources</v>
      </c>
      <c r="Q201" s="13" t="str">
        <f t="shared" si="38"/>
        <v>Raise</v>
      </c>
      <c r="R201" t="s">
        <v>44</v>
      </c>
      <c r="S201" s="11" t="str">
        <f t="shared" si="44"/>
        <v>Thursday</v>
      </c>
      <c r="T201" s="11" t="str">
        <f t="shared" si="45"/>
        <v>July</v>
      </c>
    </row>
    <row r="202" spans="2:20" x14ac:dyDescent="0.25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s="10">
        <f t="shared" ref="G202:G265" si="46">C202/C195-1</f>
        <v>8.3333422156942838E-2</v>
      </c>
      <c r="H202" s="10">
        <f t="shared" ref="H202:H265" si="47">D202/D195-1</f>
        <v>8.3333422156942838E-2</v>
      </c>
      <c r="I202" s="10">
        <f t="shared" ref="I202:I265" si="48">E202/E195-1</f>
        <v>8.3333078974827668E-2</v>
      </c>
      <c r="J202" s="10">
        <f t="shared" ref="J202:J265" si="49">F202/F195-1</f>
        <v>8.3333210346807185E-2</v>
      </c>
      <c r="K202" s="15" t="str">
        <f t="shared" ref="K202:K265" si="50">IF(SUM($G202:$J202)&lt;&gt;0,IF(ROUND(AVERAGE($G202:$J202),2)&lt;&gt;ROUND(IF((SUM($G202:$J202)&gt;0),MAX($G202:$J202),MIN($G202:$J202)),2),"condition","all_sources"),"")</f>
        <v>all_sources</v>
      </c>
      <c r="L202" s="15">
        <f t="shared" ref="L202:L265" si="51">IF((SUM($G202:$J202)&gt;0),MAX($G202:$J202),MIN($G202:$J202))</f>
        <v>8.3333422156942838E-2</v>
      </c>
      <c r="M202" s="13" t="str">
        <f t="shared" si="42"/>
        <v>All sources</v>
      </c>
      <c r="N202" t="str">
        <f t="shared" si="39"/>
        <v>Facebook</v>
      </c>
      <c r="O202" t="str">
        <f t="shared" si="43"/>
        <v>Twitter</v>
      </c>
      <c r="P202" s="13" t="str">
        <f t="shared" si="42"/>
        <v>All sources</v>
      </c>
      <c r="Q202" s="13" t="str">
        <f t="shared" si="38"/>
        <v>Raise</v>
      </c>
      <c r="R202" t="s">
        <v>44</v>
      </c>
      <c r="S202" s="11" t="str">
        <f t="shared" si="44"/>
        <v>Friday</v>
      </c>
      <c r="T202" s="11" t="str">
        <f t="shared" si="45"/>
        <v>July</v>
      </c>
    </row>
    <row r="203" spans="2:20" x14ac:dyDescent="0.25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s="10">
        <f t="shared" si="46"/>
        <v>-9.9999938119998966E-3</v>
      </c>
      <c r="H203" s="10">
        <f t="shared" si="47"/>
        <v>-9.9999735978650861E-3</v>
      </c>
      <c r="I203" s="10">
        <f t="shared" si="48"/>
        <v>-1.0000056704588589E-2</v>
      </c>
      <c r="J203" s="10">
        <f t="shared" si="49"/>
        <v>-1.0000055692000909E-2</v>
      </c>
      <c r="K203" s="15" t="str">
        <f t="shared" si="50"/>
        <v>all_sources</v>
      </c>
      <c r="L203" s="15">
        <f t="shared" si="51"/>
        <v>-1.0000056704588589E-2</v>
      </c>
      <c r="M203" s="13" t="str">
        <f t="shared" si="42"/>
        <v>All sources</v>
      </c>
      <c r="N203" t="str">
        <f t="shared" si="39"/>
        <v>Facebook</v>
      </c>
      <c r="O203" t="str">
        <f t="shared" si="43"/>
        <v>Twitter</v>
      </c>
      <c r="P203" s="13" t="str">
        <f t="shared" si="42"/>
        <v>All sources</v>
      </c>
      <c r="Q203" s="13" t="str">
        <f t="shared" ref="Q203:Q266" si="52">IF((SUM($G203:$J203)&gt;0),"Raise","Dip")</f>
        <v>Dip</v>
      </c>
      <c r="R203" t="s">
        <v>44</v>
      </c>
      <c r="S203" s="11" t="str">
        <f t="shared" si="44"/>
        <v>Saturday</v>
      </c>
      <c r="T203" s="11" t="str">
        <f t="shared" si="45"/>
        <v>July</v>
      </c>
    </row>
    <row r="204" spans="2:20" x14ac:dyDescent="0.25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s="10">
        <f t="shared" si="46"/>
        <v>-1.0416660623697616E-2</v>
      </c>
      <c r="H204" s="10">
        <f t="shared" si="47"/>
        <v>-1.0416638913772203E-2</v>
      </c>
      <c r="I204" s="10">
        <f t="shared" si="48"/>
        <v>-1.0416725997641096E-2</v>
      </c>
      <c r="J204" s="10">
        <f t="shared" si="49"/>
        <v>-1.0416635986976952E-2</v>
      </c>
      <c r="K204" s="15" t="str">
        <f t="shared" si="50"/>
        <v>all_sources</v>
      </c>
      <c r="L204" s="15">
        <f t="shared" si="51"/>
        <v>-1.0416725997641096E-2</v>
      </c>
      <c r="M204" s="13" t="str">
        <f t="shared" si="42"/>
        <v>All sources</v>
      </c>
      <c r="N204" t="str">
        <f t="shared" si="39"/>
        <v>Facebook</v>
      </c>
      <c r="O204" t="str">
        <f t="shared" si="43"/>
        <v>Twitter</v>
      </c>
      <c r="P204" s="13" t="str">
        <f t="shared" si="42"/>
        <v>All sources</v>
      </c>
      <c r="Q204" s="13" t="str">
        <f t="shared" si="52"/>
        <v>Dip</v>
      </c>
      <c r="R204" t="s">
        <v>44</v>
      </c>
      <c r="S204" s="11" t="str">
        <f t="shared" si="44"/>
        <v>Sunday</v>
      </c>
      <c r="T204" s="11" t="str">
        <f t="shared" si="45"/>
        <v>July</v>
      </c>
    </row>
    <row r="205" spans="2:20" x14ac:dyDescent="0.25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s="10">
        <f t="shared" si="46"/>
        <v>0</v>
      </c>
      <c r="H205" s="10">
        <f t="shared" si="47"/>
        <v>0</v>
      </c>
      <c r="I205" s="10">
        <f t="shared" si="48"/>
        <v>0</v>
      </c>
      <c r="J205" s="10">
        <f t="shared" si="49"/>
        <v>0</v>
      </c>
      <c r="K205" s="15" t="str">
        <f t="shared" si="50"/>
        <v/>
      </c>
      <c r="L205" s="15">
        <f t="shared" si="51"/>
        <v>0</v>
      </c>
      <c r="M205" s="13" t="str">
        <f t="shared" si="42"/>
        <v/>
      </c>
      <c r="N205" t="str">
        <f t="shared" ref="N205:N268" si="53">IF(MAX($C205:$F205)=$C205,"Facebook",IF(MAX($C205:$F205)=$D205,"YouTube",IF(MAX($C205:$F205)=$E205,"Twitter","Others")))</f>
        <v>Facebook</v>
      </c>
      <c r="O205" t="str">
        <f t="shared" si="43"/>
        <v>Twitter</v>
      </c>
      <c r="P205" s="13" t="str">
        <f t="shared" si="42"/>
        <v/>
      </c>
      <c r="Q205" s="13" t="str">
        <f t="shared" si="52"/>
        <v>Dip</v>
      </c>
      <c r="R205" t="s">
        <v>44</v>
      </c>
      <c r="S205" s="11" t="str">
        <f t="shared" si="44"/>
        <v>Monday</v>
      </c>
      <c r="T205" s="11" t="str">
        <f t="shared" si="45"/>
        <v>July</v>
      </c>
    </row>
    <row r="206" spans="2:20" x14ac:dyDescent="0.25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s="10">
        <f t="shared" si="46"/>
        <v>3.1578911937398813E-2</v>
      </c>
      <c r="H206" s="10">
        <f t="shared" si="47"/>
        <v>3.1579049409774296E-2</v>
      </c>
      <c r="I206" s="10">
        <f t="shared" si="48"/>
        <v>3.1578849965322231E-2</v>
      </c>
      <c r="J206" s="10">
        <f t="shared" si="49"/>
        <v>3.1578900272418053E-2</v>
      </c>
      <c r="K206" s="15" t="str">
        <f t="shared" si="50"/>
        <v>all_sources</v>
      </c>
      <c r="L206" s="15">
        <f t="shared" si="51"/>
        <v>3.1579049409774296E-2</v>
      </c>
      <c r="M206" s="13" t="str">
        <f t="shared" si="42"/>
        <v>All sources</v>
      </c>
      <c r="N206" t="str">
        <f t="shared" si="53"/>
        <v>Facebook</v>
      </c>
      <c r="O206" t="str">
        <f t="shared" si="43"/>
        <v>Twitter</v>
      </c>
      <c r="P206" s="13" t="str">
        <f t="shared" si="42"/>
        <v>All sources</v>
      </c>
      <c r="Q206" s="13" t="str">
        <f t="shared" si="52"/>
        <v>Raise</v>
      </c>
      <c r="R206" t="s">
        <v>46</v>
      </c>
      <c r="S206" s="11" t="str">
        <f t="shared" si="44"/>
        <v>Tuesday</v>
      </c>
      <c r="T206" s="11" t="str">
        <f t="shared" si="45"/>
        <v>July</v>
      </c>
    </row>
    <row r="207" spans="2:20" x14ac:dyDescent="0.25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s="10">
        <f t="shared" si="46"/>
        <v>2.0201910579504601E-2</v>
      </c>
      <c r="H207" s="10">
        <f t="shared" si="47"/>
        <v>2.0201910579504601E-2</v>
      </c>
      <c r="I207" s="10">
        <f t="shared" si="48"/>
        <v>2.0201960407912223E-2</v>
      </c>
      <c r="J207" s="10">
        <f t="shared" si="49"/>
        <v>2.0201991290585752E-2</v>
      </c>
      <c r="K207" s="15" t="str">
        <f t="shared" si="50"/>
        <v>all_sources</v>
      </c>
      <c r="L207" s="15">
        <f t="shared" si="51"/>
        <v>2.0201991290585752E-2</v>
      </c>
      <c r="M207" s="13" t="str">
        <f t="shared" si="42"/>
        <v>All sources</v>
      </c>
      <c r="N207" t="str">
        <f t="shared" si="53"/>
        <v>Facebook</v>
      </c>
      <c r="O207" t="str">
        <f t="shared" si="43"/>
        <v>Twitter</v>
      </c>
      <c r="P207" s="13" t="str">
        <f t="shared" si="42"/>
        <v>All sources</v>
      </c>
      <c r="Q207" s="13" t="str">
        <f t="shared" si="52"/>
        <v>Raise</v>
      </c>
      <c r="R207" t="s">
        <v>44</v>
      </c>
      <c r="S207" s="11" t="str">
        <f t="shared" si="44"/>
        <v>Wednesday</v>
      </c>
      <c r="T207" s="11" t="str">
        <f t="shared" si="45"/>
        <v>July</v>
      </c>
    </row>
    <row r="208" spans="2:20" x14ac:dyDescent="0.25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s="10">
        <f t="shared" si="46"/>
        <v>-6.8627457127354408E-2</v>
      </c>
      <c r="H208" s="10">
        <f t="shared" si="47"/>
        <v>-6.8627501795281876E-2</v>
      </c>
      <c r="I208" s="10">
        <f t="shared" si="48"/>
        <v>-6.8627253830511492E-2</v>
      </c>
      <c r="J208" s="10">
        <f t="shared" si="49"/>
        <v>-6.8627355655187183E-2</v>
      </c>
      <c r="K208" s="15" t="str">
        <f t="shared" si="50"/>
        <v>all_sources</v>
      </c>
      <c r="L208" s="15">
        <f t="shared" si="51"/>
        <v>-6.8627501795281876E-2</v>
      </c>
      <c r="M208" s="13" t="str">
        <f t="shared" si="42"/>
        <v>All sources</v>
      </c>
      <c r="N208" t="str">
        <f t="shared" si="53"/>
        <v>Facebook</v>
      </c>
      <c r="O208" t="str">
        <f t="shared" si="43"/>
        <v>Twitter</v>
      </c>
      <c r="P208" s="13" t="str">
        <f t="shared" si="42"/>
        <v>All sources</v>
      </c>
      <c r="Q208" s="13" t="str">
        <f t="shared" si="52"/>
        <v>Dip</v>
      </c>
      <c r="R208" t="s">
        <v>44</v>
      </c>
      <c r="S208" s="11" t="str">
        <f t="shared" si="44"/>
        <v>Thursday</v>
      </c>
      <c r="T208" s="11" t="str">
        <f t="shared" si="45"/>
        <v>July</v>
      </c>
    </row>
    <row r="209" spans="2:20" x14ac:dyDescent="0.25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s="10">
        <f t="shared" si="46"/>
        <v>-6.7307697037943259E-2</v>
      </c>
      <c r="H209" s="10">
        <f t="shared" si="47"/>
        <v>-6.7307738033452025E-2</v>
      </c>
      <c r="I209" s="10">
        <f t="shared" si="48"/>
        <v>-6.7307502667578456E-2</v>
      </c>
      <c r="J209" s="10">
        <f t="shared" si="49"/>
        <v>-6.7307600613585539E-2</v>
      </c>
      <c r="K209" s="15" t="str">
        <f t="shared" si="50"/>
        <v>all_sources</v>
      </c>
      <c r="L209" s="15">
        <f t="shared" si="51"/>
        <v>-6.7307738033452025E-2</v>
      </c>
      <c r="M209" s="13" t="str">
        <f t="shared" si="42"/>
        <v>All sources</v>
      </c>
      <c r="N209" t="str">
        <f t="shared" si="53"/>
        <v>Facebook</v>
      </c>
      <c r="O209" t="str">
        <f t="shared" si="43"/>
        <v>Twitter</v>
      </c>
      <c r="P209" s="13" t="str">
        <f t="shared" si="42"/>
        <v>All sources</v>
      </c>
      <c r="Q209" s="13" t="str">
        <f t="shared" si="52"/>
        <v>Dip</v>
      </c>
      <c r="R209" t="s">
        <v>44</v>
      </c>
      <c r="S209" s="11" t="str">
        <f t="shared" si="44"/>
        <v>Friday</v>
      </c>
      <c r="T209" s="11" t="str">
        <f t="shared" si="45"/>
        <v>July</v>
      </c>
    </row>
    <row r="210" spans="2:20" x14ac:dyDescent="0.25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s="10">
        <f t="shared" si="46"/>
        <v>1.0101003787368557E-2</v>
      </c>
      <c r="H210" s="10">
        <f t="shared" si="47"/>
        <v>1.010098316280561E-2</v>
      </c>
      <c r="I210" s="10">
        <f t="shared" si="48"/>
        <v>1.0101067956934884E-2</v>
      </c>
      <c r="J210" s="10">
        <f t="shared" si="49"/>
        <v>1.0101066923787538E-2</v>
      </c>
      <c r="K210" s="15" t="str">
        <f t="shared" si="50"/>
        <v>all_sources</v>
      </c>
      <c r="L210" s="15">
        <f t="shared" si="51"/>
        <v>1.0101067956934884E-2</v>
      </c>
      <c r="M210" s="13" t="str">
        <f t="shared" ref="M210:P229" si="54">IF(SUM($G210:$J210)&lt;&gt;0,IF(ROUND(AVERAGE($G210:$J210),2)&lt;&gt;ROUND(IF((SUM($G210:$J210)&gt;0),MAX($G210:$J210),MIN($G210:$J210)),2),IF((SUM($G210:$J210)&lt;&gt;0),IF(IF((SUM($G210:$J210)&gt;0),MAX($G210:$J210),MIN($G210:$J210))=$G210,"Facebook",IF(IF((SUM($G210:$J210)&gt;0),MAX($G210:$J210),MIN($G210:$J210))=$H210,"Youtube",IF(IF((SUM($G210:$J210)&gt;0),MAX($G210:$J210),MIN($G210:$J210))=$I210,"Twitter",IF(IF((SUM($G210:$J210)&gt;0),MAX($G210:$J210),MIN($G210:$J210))=$I210,"Others","")))),""),"All sources"),"")</f>
        <v>All sources</v>
      </c>
      <c r="N210" t="str">
        <f t="shared" si="53"/>
        <v>Facebook</v>
      </c>
      <c r="O210" t="str">
        <f t="shared" si="43"/>
        <v>Twitter</v>
      </c>
      <c r="P210" s="13" t="str">
        <f t="shared" si="54"/>
        <v>All sources</v>
      </c>
      <c r="Q210" s="13" t="str">
        <f t="shared" si="52"/>
        <v>Raise</v>
      </c>
      <c r="R210" t="s">
        <v>44</v>
      </c>
      <c r="S210" s="11" t="str">
        <f t="shared" si="44"/>
        <v>Saturday</v>
      </c>
      <c r="T210" s="11" t="str">
        <f t="shared" si="45"/>
        <v>July</v>
      </c>
    </row>
    <row r="211" spans="2:20" x14ac:dyDescent="0.25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s="10">
        <f t="shared" si="46"/>
        <v>2.1052619237229342E-2</v>
      </c>
      <c r="H211" s="10">
        <f t="shared" si="47"/>
        <v>2.1052574898466903E-2</v>
      </c>
      <c r="I211" s="10">
        <f t="shared" si="48"/>
        <v>2.1052752752197978E-2</v>
      </c>
      <c r="J211" s="10">
        <f t="shared" si="49"/>
        <v>2.105265911047205E-2</v>
      </c>
      <c r="K211" s="15" t="str">
        <f t="shared" si="50"/>
        <v>all_sources</v>
      </c>
      <c r="L211" s="15">
        <f t="shared" si="51"/>
        <v>2.1052752752197978E-2</v>
      </c>
      <c r="M211" s="13" t="str">
        <f t="shared" si="54"/>
        <v>All sources</v>
      </c>
      <c r="N211" t="str">
        <f t="shared" si="53"/>
        <v>Facebook</v>
      </c>
      <c r="O211" t="str">
        <f t="shared" si="43"/>
        <v>Twitter</v>
      </c>
      <c r="P211" s="13" t="str">
        <f t="shared" si="54"/>
        <v>All sources</v>
      </c>
      <c r="Q211" s="13" t="str">
        <f t="shared" si="52"/>
        <v>Raise</v>
      </c>
      <c r="R211" t="s">
        <v>44</v>
      </c>
      <c r="S211" s="11" t="str">
        <f t="shared" si="44"/>
        <v>Sunday</v>
      </c>
      <c r="T211" s="11" t="str">
        <f t="shared" si="45"/>
        <v>July</v>
      </c>
    </row>
    <row r="212" spans="2:20" x14ac:dyDescent="0.25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s="10">
        <f t="shared" si="46"/>
        <v>0</v>
      </c>
      <c r="H212" s="10">
        <f t="shared" si="47"/>
        <v>0</v>
      </c>
      <c r="I212" s="10">
        <f t="shared" si="48"/>
        <v>0</v>
      </c>
      <c r="J212" s="10">
        <f t="shared" si="49"/>
        <v>0</v>
      </c>
      <c r="K212" s="15" t="str">
        <f t="shared" si="50"/>
        <v/>
      </c>
      <c r="L212" s="15">
        <f t="shared" si="51"/>
        <v>0</v>
      </c>
      <c r="M212" s="13" t="str">
        <f t="shared" si="54"/>
        <v/>
      </c>
      <c r="N212" t="str">
        <f t="shared" si="53"/>
        <v>Facebook</v>
      </c>
      <c r="O212" t="str">
        <f t="shared" si="43"/>
        <v>Twitter</v>
      </c>
      <c r="P212" s="13" t="str">
        <f t="shared" si="54"/>
        <v/>
      </c>
      <c r="Q212" s="13" t="str">
        <f t="shared" si="52"/>
        <v>Dip</v>
      </c>
      <c r="R212" t="s">
        <v>44</v>
      </c>
      <c r="S212" s="11" t="str">
        <f t="shared" si="44"/>
        <v>Monday</v>
      </c>
      <c r="T212" s="11" t="str">
        <f t="shared" si="45"/>
        <v>July</v>
      </c>
    </row>
    <row r="213" spans="2:20" x14ac:dyDescent="0.25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s="10">
        <f t="shared" si="46"/>
        <v>-2.0408184574093213E-2</v>
      </c>
      <c r="H213" s="10">
        <f t="shared" si="47"/>
        <v>-2.0408227191664796E-2</v>
      </c>
      <c r="I213" s="10">
        <f t="shared" si="48"/>
        <v>-2.0408102244686255E-2</v>
      </c>
      <c r="J213" s="10">
        <f t="shared" si="49"/>
        <v>-2.0408133760832503E-2</v>
      </c>
      <c r="K213" s="15" t="str">
        <f t="shared" si="50"/>
        <v>all_sources</v>
      </c>
      <c r="L213" s="15">
        <f t="shared" si="51"/>
        <v>-2.0408227191664796E-2</v>
      </c>
      <c r="M213" s="13" t="str">
        <f t="shared" si="54"/>
        <v>All sources</v>
      </c>
      <c r="N213" t="str">
        <f t="shared" si="53"/>
        <v>Facebook</v>
      </c>
      <c r="O213" t="str">
        <f t="shared" si="43"/>
        <v>Twitter</v>
      </c>
      <c r="P213" s="13" t="str">
        <f t="shared" si="54"/>
        <v>All sources</v>
      </c>
      <c r="Q213" s="13" t="str">
        <f t="shared" si="52"/>
        <v>Dip</v>
      </c>
      <c r="R213" t="s">
        <v>44</v>
      </c>
      <c r="S213" s="11" t="str">
        <f t="shared" si="44"/>
        <v>Tuesday</v>
      </c>
      <c r="T213" s="11" t="str">
        <f t="shared" si="45"/>
        <v>July</v>
      </c>
    </row>
    <row r="214" spans="2:20" x14ac:dyDescent="0.25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s="10">
        <f t="shared" si="46"/>
        <v>1.9802001513596457E-2</v>
      </c>
      <c r="H214" s="10">
        <f t="shared" si="47"/>
        <v>1.9802043726797613E-2</v>
      </c>
      <c r="I214" s="10">
        <f t="shared" si="48"/>
        <v>1.9801922748545753E-2</v>
      </c>
      <c r="J214" s="10">
        <f t="shared" si="49"/>
        <v>1.9801952420255287E-2</v>
      </c>
      <c r="K214" s="15" t="str">
        <f t="shared" si="50"/>
        <v>all_sources</v>
      </c>
      <c r="L214" s="15">
        <f t="shared" si="51"/>
        <v>1.9802043726797613E-2</v>
      </c>
      <c r="M214" s="13" t="str">
        <f t="shared" si="54"/>
        <v>All sources</v>
      </c>
      <c r="N214" t="str">
        <f t="shared" si="53"/>
        <v>Facebook</v>
      </c>
      <c r="O214" t="str">
        <f t="shared" si="43"/>
        <v>Twitter</v>
      </c>
      <c r="P214" s="13" t="str">
        <f t="shared" si="54"/>
        <v>All sources</v>
      </c>
      <c r="Q214" s="13" t="str">
        <f t="shared" si="52"/>
        <v>Raise</v>
      </c>
      <c r="R214" t="s">
        <v>44</v>
      </c>
      <c r="S214" s="11" t="str">
        <f t="shared" si="44"/>
        <v>Wednesday</v>
      </c>
      <c r="T214" s="11" t="str">
        <f t="shared" si="45"/>
        <v>July</v>
      </c>
    </row>
    <row r="215" spans="2:20" x14ac:dyDescent="0.25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s="10">
        <f t="shared" si="46"/>
        <v>7.3684217612520309E-2</v>
      </c>
      <c r="H215" s="10">
        <f t="shared" si="47"/>
        <v>7.3684269105611211E-2</v>
      </c>
      <c r="I215" s="10">
        <f t="shared" si="48"/>
        <v>7.3683983252418317E-2</v>
      </c>
      <c r="J215" s="10">
        <f t="shared" si="49"/>
        <v>7.3684100635641903E-2</v>
      </c>
      <c r="K215" s="15" t="str">
        <f t="shared" si="50"/>
        <v>all_sources</v>
      </c>
      <c r="L215" s="15">
        <f t="shared" si="51"/>
        <v>7.3684269105611211E-2</v>
      </c>
      <c r="M215" s="13" t="str">
        <f t="shared" si="54"/>
        <v>All sources</v>
      </c>
      <c r="N215" t="str">
        <f t="shared" si="53"/>
        <v>Facebook</v>
      </c>
      <c r="O215" t="str">
        <f t="shared" si="43"/>
        <v>Twitter</v>
      </c>
      <c r="P215" s="13" t="str">
        <f t="shared" si="54"/>
        <v>All sources</v>
      </c>
      <c r="Q215" s="13" t="str">
        <f t="shared" si="52"/>
        <v>Raise</v>
      </c>
      <c r="R215" t="s">
        <v>44</v>
      </c>
      <c r="S215" s="11" t="str">
        <f t="shared" si="44"/>
        <v>Thursday</v>
      </c>
      <c r="T215" s="11" t="str">
        <f t="shared" si="45"/>
        <v>August</v>
      </c>
    </row>
    <row r="216" spans="2:20" x14ac:dyDescent="0.25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s="10">
        <f t="shared" si="46"/>
        <v>8.2474176506307284E-2</v>
      </c>
      <c r="H216" s="10">
        <f t="shared" si="47"/>
        <v>8.247431199322186E-2</v>
      </c>
      <c r="I216" s="10">
        <f t="shared" si="48"/>
        <v>8.2473977663081843E-2</v>
      </c>
      <c r="J216" s="10">
        <f t="shared" si="49"/>
        <v>8.2474106340329367E-2</v>
      </c>
      <c r="K216" s="15" t="str">
        <f t="shared" si="50"/>
        <v>all_sources</v>
      </c>
      <c r="L216" s="15">
        <f t="shared" si="51"/>
        <v>8.247431199322186E-2</v>
      </c>
      <c r="M216" s="13" t="str">
        <f t="shared" si="54"/>
        <v>All sources</v>
      </c>
      <c r="N216" t="str">
        <f t="shared" si="53"/>
        <v>Facebook</v>
      </c>
      <c r="O216" t="str">
        <f t="shared" si="43"/>
        <v>Twitter</v>
      </c>
      <c r="P216" s="13" t="str">
        <f t="shared" si="54"/>
        <v>All sources</v>
      </c>
      <c r="Q216" s="13" t="str">
        <f t="shared" si="52"/>
        <v>Raise</v>
      </c>
      <c r="R216" t="s">
        <v>44</v>
      </c>
      <c r="S216" s="11" t="str">
        <f t="shared" si="44"/>
        <v>Friday</v>
      </c>
      <c r="T216" s="11" t="str">
        <f t="shared" si="45"/>
        <v>August</v>
      </c>
    </row>
    <row r="217" spans="2:20" x14ac:dyDescent="0.25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s="10">
        <f t="shared" si="46"/>
        <v>9.9999938119998966E-3</v>
      </c>
      <c r="H217" s="10">
        <f t="shared" si="47"/>
        <v>1.0000056104536581E-2</v>
      </c>
      <c r="I217" s="10">
        <f t="shared" si="48"/>
        <v>1.0000056704588589E-2</v>
      </c>
      <c r="J217" s="10">
        <f t="shared" si="49"/>
        <v>9.9999700119994817E-3</v>
      </c>
      <c r="K217" s="15" t="str">
        <f t="shared" si="50"/>
        <v>all_sources</v>
      </c>
      <c r="L217" s="15">
        <f t="shared" si="51"/>
        <v>1.0000056704588589E-2</v>
      </c>
      <c r="M217" s="13" t="str">
        <f t="shared" si="54"/>
        <v>All sources</v>
      </c>
      <c r="N217" t="str">
        <f t="shared" si="53"/>
        <v>Facebook</v>
      </c>
      <c r="O217" t="str">
        <f t="shared" si="43"/>
        <v>Twitter</v>
      </c>
      <c r="P217" s="13" t="str">
        <f t="shared" si="54"/>
        <v>All sources</v>
      </c>
      <c r="Q217" s="13" t="str">
        <f t="shared" si="52"/>
        <v>Raise</v>
      </c>
      <c r="R217" t="s">
        <v>44</v>
      </c>
      <c r="S217" s="11" t="str">
        <f t="shared" si="44"/>
        <v>Saturday</v>
      </c>
      <c r="T217" s="11" t="str">
        <f t="shared" si="45"/>
        <v>August</v>
      </c>
    </row>
    <row r="218" spans="2:20" x14ac:dyDescent="0.25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s="10">
        <f t="shared" si="46"/>
        <v>1.030933622531971E-2</v>
      </c>
      <c r="H218" s="10">
        <f t="shared" si="47"/>
        <v>1.030933622531971E-2</v>
      </c>
      <c r="I218" s="10">
        <f t="shared" si="48"/>
        <v>1.0309336464473295E-2</v>
      </c>
      <c r="J218" s="10">
        <f t="shared" si="49"/>
        <v>1.0309247389520326E-2</v>
      </c>
      <c r="K218" s="15" t="str">
        <f t="shared" si="50"/>
        <v>all_sources</v>
      </c>
      <c r="L218" s="15">
        <f t="shared" si="51"/>
        <v>1.0309336464473295E-2</v>
      </c>
      <c r="M218" s="13" t="str">
        <f t="shared" si="54"/>
        <v>All sources</v>
      </c>
      <c r="N218" t="str">
        <f t="shared" si="53"/>
        <v>Facebook</v>
      </c>
      <c r="O218" t="str">
        <f t="shared" si="43"/>
        <v>Twitter</v>
      </c>
      <c r="P218" s="13" t="str">
        <f t="shared" si="54"/>
        <v>All sources</v>
      </c>
      <c r="Q218" s="13" t="str">
        <f t="shared" si="52"/>
        <v>Raise</v>
      </c>
      <c r="R218" t="s">
        <v>44</v>
      </c>
      <c r="S218" s="11" t="str">
        <f t="shared" si="44"/>
        <v>Sunday</v>
      </c>
      <c r="T218" s="11" t="str">
        <f t="shared" si="45"/>
        <v>August</v>
      </c>
    </row>
    <row r="219" spans="2:20" x14ac:dyDescent="0.25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s="10">
        <f t="shared" si="46"/>
        <v>4.0403950356973972E-2</v>
      </c>
      <c r="H219" s="10">
        <f t="shared" si="47"/>
        <v>4.0403993422962303E-2</v>
      </c>
      <c r="I219" s="10">
        <f t="shared" si="48"/>
        <v>4.0403920815824668E-2</v>
      </c>
      <c r="J219" s="10">
        <f t="shared" si="49"/>
        <v>4.0403982581171505E-2</v>
      </c>
      <c r="K219" s="15" t="str">
        <f t="shared" si="50"/>
        <v>all_sources</v>
      </c>
      <c r="L219" s="15">
        <f t="shared" si="51"/>
        <v>4.0403993422962303E-2</v>
      </c>
      <c r="M219" s="13" t="str">
        <f t="shared" si="54"/>
        <v>All sources</v>
      </c>
      <c r="N219" t="str">
        <f t="shared" si="53"/>
        <v>Facebook</v>
      </c>
      <c r="O219" t="str">
        <f t="shared" si="43"/>
        <v>Twitter</v>
      </c>
      <c r="P219" s="13" t="str">
        <f t="shared" si="54"/>
        <v>All sources</v>
      </c>
      <c r="Q219" s="13" t="str">
        <f t="shared" si="52"/>
        <v>Raise</v>
      </c>
      <c r="R219" t="s">
        <v>44</v>
      </c>
      <c r="S219" s="11" t="str">
        <f t="shared" si="44"/>
        <v>Monday</v>
      </c>
      <c r="T219" s="11" t="str">
        <f t="shared" si="45"/>
        <v>August</v>
      </c>
    </row>
    <row r="220" spans="2:20" x14ac:dyDescent="0.25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s="10">
        <f t="shared" si="46"/>
        <v>8.3333422156942838E-2</v>
      </c>
      <c r="H220" s="10">
        <f t="shared" si="47"/>
        <v>8.3333422156942838E-2</v>
      </c>
      <c r="I220" s="10">
        <f t="shared" si="48"/>
        <v>8.3333078974827668E-2</v>
      </c>
      <c r="J220" s="10">
        <f t="shared" si="49"/>
        <v>8.3333210346807185E-2</v>
      </c>
      <c r="K220" s="15" t="str">
        <f t="shared" si="50"/>
        <v>all_sources</v>
      </c>
      <c r="L220" s="15">
        <f t="shared" si="51"/>
        <v>8.3333422156942838E-2</v>
      </c>
      <c r="M220" s="13" t="str">
        <f t="shared" si="54"/>
        <v>All sources</v>
      </c>
      <c r="N220" t="str">
        <f t="shared" si="53"/>
        <v>Facebook</v>
      </c>
      <c r="O220" t="str">
        <f t="shared" si="43"/>
        <v>Twitter</v>
      </c>
      <c r="P220" s="13" t="str">
        <f t="shared" si="54"/>
        <v>All sources</v>
      </c>
      <c r="Q220" s="13" t="str">
        <f t="shared" si="52"/>
        <v>Raise</v>
      </c>
      <c r="R220" t="s">
        <v>44</v>
      </c>
      <c r="S220" s="11" t="str">
        <f t="shared" si="44"/>
        <v>Tuesday</v>
      </c>
      <c r="T220" s="11" t="str">
        <f t="shared" si="45"/>
        <v>August</v>
      </c>
    </row>
    <row r="221" spans="2:20" x14ac:dyDescent="0.25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s="10">
        <f t="shared" si="46"/>
        <v>9.7088102022790945E-3</v>
      </c>
      <c r="H221" s="10">
        <f t="shared" si="47"/>
        <v>9.7087684068726254E-3</v>
      </c>
      <c r="I221" s="10">
        <f t="shared" si="48"/>
        <v>9.7087102440325257E-3</v>
      </c>
      <c r="J221" s="10">
        <f t="shared" si="49"/>
        <v>9.708724509332356E-3</v>
      </c>
      <c r="K221" s="15" t="str">
        <f t="shared" si="50"/>
        <v>all_sources</v>
      </c>
      <c r="L221" s="15">
        <f t="shared" si="51"/>
        <v>9.7088102022790945E-3</v>
      </c>
      <c r="M221" s="13" t="str">
        <f t="shared" si="54"/>
        <v>All sources</v>
      </c>
      <c r="N221" t="str">
        <f t="shared" si="53"/>
        <v>Facebook</v>
      </c>
      <c r="O221" t="str">
        <f t="shared" si="43"/>
        <v>Twitter</v>
      </c>
      <c r="P221" s="13" t="str">
        <f t="shared" si="54"/>
        <v>All sources</v>
      </c>
      <c r="Q221" s="13" t="str">
        <f t="shared" si="52"/>
        <v>Raise</v>
      </c>
      <c r="R221" t="s">
        <v>44</v>
      </c>
      <c r="S221" s="11" t="str">
        <f t="shared" si="44"/>
        <v>Wednesday</v>
      </c>
      <c r="T221" s="11" t="str">
        <f t="shared" si="45"/>
        <v>August</v>
      </c>
    </row>
    <row r="222" spans="2:20" x14ac:dyDescent="0.25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s="10">
        <f t="shared" si="46"/>
        <v>-5.8823588422601936E-2</v>
      </c>
      <c r="H222" s="10">
        <f t="shared" si="47"/>
        <v>-5.8823549082044568E-2</v>
      </c>
      <c r="I222" s="10">
        <f t="shared" si="48"/>
        <v>-5.8823360426152771E-2</v>
      </c>
      <c r="J222" s="10">
        <f t="shared" si="49"/>
        <v>-5.8823447704446141E-2</v>
      </c>
      <c r="K222" s="15" t="str">
        <f t="shared" si="50"/>
        <v>all_sources</v>
      </c>
      <c r="L222" s="15">
        <f t="shared" si="51"/>
        <v>-5.8823588422601936E-2</v>
      </c>
      <c r="M222" s="13" t="str">
        <f t="shared" si="54"/>
        <v>All sources</v>
      </c>
      <c r="N222" t="str">
        <f t="shared" si="53"/>
        <v>Facebook</v>
      </c>
      <c r="O222" t="str">
        <f t="shared" si="43"/>
        <v>Twitter</v>
      </c>
      <c r="P222" s="13" t="str">
        <f t="shared" si="54"/>
        <v>All sources</v>
      </c>
      <c r="Q222" s="13" t="str">
        <f t="shared" si="52"/>
        <v>Dip</v>
      </c>
      <c r="R222" t="s">
        <v>44</v>
      </c>
      <c r="S222" s="11" t="str">
        <f t="shared" si="44"/>
        <v>Thursday</v>
      </c>
      <c r="T222" s="11" t="str">
        <f t="shared" si="45"/>
        <v>August</v>
      </c>
    </row>
    <row r="223" spans="2:20" x14ac:dyDescent="0.25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s="10">
        <f t="shared" si="46"/>
        <v>-9.5237584774265915E-3</v>
      </c>
      <c r="H223" s="10">
        <f t="shared" si="47"/>
        <v>-9.5238389141488744E-3</v>
      </c>
      <c r="I223" s="10">
        <f t="shared" si="48"/>
        <v>-9.523782945934256E-3</v>
      </c>
      <c r="J223" s="10">
        <f t="shared" si="49"/>
        <v>-9.5237966729708745E-3</v>
      </c>
      <c r="K223" s="15" t="str">
        <f t="shared" si="50"/>
        <v>all_sources</v>
      </c>
      <c r="L223" s="15">
        <f t="shared" si="51"/>
        <v>-9.5238389141488744E-3</v>
      </c>
      <c r="M223" s="13" t="str">
        <f t="shared" si="54"/>
        <v>All sources</v>
      </c>
      <c r="N223" t="str">
        <f t="shared" si="53"/>
        <v>Facebook</v>
      </c>
      <c r="O223" t="str">
        <f t="shared" si="43"/>
        <v>Twitter</v>
      </c>
      <c r="P223" s="13" t="str">
        <f t="shared" si="54"/>
        <v>All sources</v>
      </c>
      <c r="Q223" s="13" t="str">
        <f t="shared" si="52"/>
        <v>Dip</v>
      </c>
      <c r="R223" t="s">
        <v>44</v>
      </c>
      <c r="S223" s="11" t="str">
        <f t="shared" si="44"/>
        <v>Friday</v>
      </c>
      <c r="T223" s="11" t="str">
        <f t="shared" si="45"/>
        <v>August</v>
      </c>
    </row>
    <row r="224" spans="2:20" x14ac:dyDescent="0.25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s="10">
        <f t="shared" si="46"/>
        <v>2.9702952098813462E-2</v>
      </c>
      <c r="H224" s="10">
        <f t="shared" si="47"/>
        <v>2.9702971914648879E-2</v>
      </c>
      <c r="I224" s="10">
        <f t="shared" si="48"/>
        <v>2.9702936547609138E-2</v>
      </c>
      <c r="J224" s="10">
        <f t="shared" si="49"/>
        <v>2.9702966937358966E-2</v>
      </c>
      <c r="K224" s="15" t="str">
        <f t="shared" si="50"/>
        <v>all_sources</v>
      </c>
      <c r="L224" s="15">
        <f t="shared" si="51"/>
        <v>2.9702971914648879E-2</v>
      </c>
      <c r="M224" s="13" t="str">
        <f t="shared" si="54"/>
        <v>All sources</v>
      </c>
      <c r="N224" t="str">
        <f t="shared" si="53"/>
        <v>Facebook</v>
      </c>
      <c r="O224" t="str">
        <f t="shared" si="43"/>
        <v>Twitter</v>
      </c>
      <c r="P224" s="13" t="str">
        <f t="shared" si="54"/>
        <v>All sources</v>
      </c>
      <c r="Q224" s="13" t="str">
        <f t="shared" si="52"/>
        <v>Raise</v>
      </c>
      <c r="R224" t="s">
        <v>44</v>
      </c>
      <c r="S224" s="11" t="str">
        <f t="shared" si="44"/>
        <v>Saturday</v>
      </c>
      <c r="T224" s="11" t="str">
        <f t="shared" si="45"/>
        <v>August</v>
      </c>
    </row>
    <row r="225" spans="2:20" x14ac:dyDescent="0.25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s="10">
        <f t="shared" si="46"/>
        <v>0</v>
      </c>
      <c r="H225" s="10">
        <f t="shared" si="47"/>
        <v>0</v>
      </c>
      <c r="I225" s="10">
        <f t="shared" si="48"/>
        <v>0</v>
      </c>
      <c r="J225" s="10">
        <f t="shared" si="49"/>
        <v>0</v>
      </c>
      <c r="K225" s="15" t="str">
        <f t="shared" si="50"/>
        <v/>
      </c>
      <c r="L225" s="15">
        <f t="shared" si="51"/>
        <v>0</v>
      </c>
      <c r="M225" s="13" t="str">
        <f t="shared" si="54"/>
        <v/>
      </c>
      <c r="N225" t="str">
        <f t="shared" si="53"/>
        <v>Facebook</v>
      </c>
      <c r="O225" t="str">
        <f t="shared" si="43"/>
        <v>Twitter</v>
      </c>
      <c r="P225" s="13" t="str">
        <f t="shared" si="54"/>
        <v/>
      </c>
      <c r="Q225" s="13" t="str">
        <f t="shared" si="52"/>
        <v>Dip</v>
      </c>
      <c r="R225" t="s">
        <v>45</v>
      </c>
      <c r="S225" s="11" t="str">
        <f t="shared" si="44"/>
        <v>Sunday</v>
      </c>
      <c r="T225" s="11" t="str">
        <f t="shared" si="45"/>
        <v>August</v>
      </c>
    </row>
    <row r="226" spans="2:20" x14ac:dyDescent="0.25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s="10">
        <f t="shared" si="46"/>
        <v>-7.7669860715337213E-2</v>
      </c>
      <c r="H226" s="10">
        <f t="shared" si="47"/>
        <v>-7.7669981680881794E-2</v>
      </c>
      <c r="I226" s="10">
        <f t="shared" si="48"/>
        <v>-7.7669681952259872E-2</v>
      </c>
      <c r="J226" s="10">
        <f t="shared" si="49"/>
        <v>-7.7669796074659403E-2</v>
      </c>
      <c r="K226" s="15" t="str">
        <f t="shared" si="50"/>
        <v>all_sources</v>
      </c>
      <c r="L226" s="15">
        <f t="shared" si="51"/>
        <v>-7.7669981680881794E-2</v>
      </c>
      <c r="M226" s="13" t="str">
        <f t="shared" si="54"/>
        <v>All sources</v>
      </c>
      <c r="N226" t="str">
        <f t="shared" si="53"/>
        <v>Facebook</v>
      </c>
      <c r="O226" t="str">
        <f t="shared" si="43"/>
        <v>Twitter</v>
      </c>
      <c r="P226" s="13" t="str">
        <f t="shared" si="54"/>
        <v>All sources</v>
      </c>
      <c r="Q226" s="13" t="str">
        <f t="shared" si="52"/>
        <v>Dip</v>
      </c>
      <c r="R226" t="s">
        <v>44</v>
      </c>
      <c r="S226" s="11" t="str">
        <f t="shared" si="44"/>
        <v>Monday</v>
      </c>
      <c r="T226" s="11" t="str">
        <f t="shared" si="45"/>
        <v>August</v>
      </c>
    </row>
    <row r="227" spans="2:20" x14ac:dyDescent="0.25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s="10">
        <f t="shared" si="46"/>
        <v>-7.6923152607092926E-2</v>
      </c>
      <c r="H227" s="10">
        <f t="shared" si="47"/>
        <v>-7.6923152607092926E-2</v>
      </c>
      <c r="I227" s="10">
        <f t="shared" si="48"/>
        <v>-7.6922860191518283E-2</v>
      </c>
      <c r="J227" s="10">
        <f t="shared" si="49"/>
        <v>-7.6922972129812028E-2</v>
      </c>
      <c r="K227" s="15" t="str">
        <f t="shared" si="50"/>
        <v>all_sources</v>
      </c>
      <c r="L227" s="15">
        <f t="shared" si="51"/>
        <v>-7.6923152607092926E-2</v>
      </c>
      <c r="M227" s="13" t="str">
        <f t="shared" si="54"/>
        <v>All sources</v>
      </c>
      <c r="N227" t="str">
        <f t="shared" si="53"/>
        <v>Facebook</v>
      </c>
      <c r="O227" t="str">
        <f t="shared" si="43"/>
        <v>Twitter</v>
      </c>
      <c r="P227" s="13" t="str">
        <f t="shared" si="54"/>
        <v>All sources</v>
      </c>
      <c r="Q227" s="13" t="str">
        <f t="shared" si="52"/>
        <v>Dip</v>
      </c>
      <c r="R227" t="s">
        <v>44</v>
      </c>
      <c r="S227" s="11" t="str">
        <f t="shared" si="44"/>
        <v>Tuesday</v>
      </c>
      <c r="T227" s="11" t="str">
        <f t="shared" si="45"/>
        <v>August</v>
      </c>
    </row>
    <row r="228" spans="2:20" x14ac:dyDescent="0.25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s="10">
        <f t="shared" si="46"/>
        <v>0</v>
      </c>
      <c r="H228" s="10">
        <f t="shared" si="47"/>
        <v>0</v>
      </c>
      <c r="I228" s="10">
        <f t="shared" si="48"/>
        <v>0</v>
      </c>
      <c r="J228" s="10">
        <f t="shared" si="49"/>
        <v>0</v>
      </c>
      <c r="K228" s="15" t="str">
        <f t="shared" si="50"/>
        <v/>
      </c>
      <c r="L228" s="15">
        <f t="shared" si="51"/>
        <v>0</v>
      </c>
      <c r="M228" s="13" t="str">
        <f t="shared" si="54"/>
        <v/>
      </c>
      <c r="N228" t="str">
        <f t="shared" si="53"/>
        <v>Facebook</v>
      </c>
      <c r="O228" t="str">
        <f t="shared" si="43"/>
        <v>Twitter</v>
      </c>
      <c r="P228" s="13" t="str">
        <f t="shared" si="54"/>
        <v/>
      </c>
      <c r="Q228" s="13" t="str">
        <f t="shared" si="52"/>
        <v>Dip</v>
      </c>
      <c r="R228" t="s">
        <v>44</v>
      </c>
      <c r="S228" s="11" t="str">
        <f t="shared" si="44"/>
        <v>Wednesday</v>
      </c>
      <c r="T228" s="11" t="str">
        <f t="shared" si="45"/>
        <v>August</v>
      </c>
    </row>
    <row r="229" spans="2:20" x14ac:dyDescent="0.25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s="10">
        <f t="shared" si="46"/>
        <v>5.2083322230382256E-2</v>
      </c>
      <c r="H229" s="10">
        <f t="shared" si="47"/>
        <v>5.2083322230382256E-2</v>
      </c>
      <c r="I229" s="10">
        <f t="shared" si="48"/>
        <v>5.2083174359267348E-2</v>
      </c>
      <c r="J229" s="10">
        <f t="shared" si="49"/>
        <v>5.2083256466754602E-2</v>
      </c>
      <c r="K229" s="15" t="str">
        <f t="shared" si="50"/>
        <v>all_sources</v>
      </c>
      <c r="L229" s="15">
        <f t="shared" si="51"/>
        <v>5.2083322230382256E-2</v>
      </c>
      <c r="M229" s="13" t="str">
        <f t="shared" si="54"/>
        <v>All sources</v>
      </c>
      <c r="N229" t="str">
        <f t="shared" si="53"/>
        <v>Facebook</v>
      </c>
      <c r="O229" t="str">
        <f t="shared" si="43"/>
        <v>Twitter</v>
      </c>
      <c r="P229" s="13" t="str">
        <f t="shared" si="54"/>
        <v>All sources</v>
      </c>
      <c r="Q229" s="13" t="str">
        <f t="shared" si="52"/>
        <v>Raise</v>
      </c>
      <c r="R229" t="s">
        <v>44</v>
      </c>
      <c r="S229" s="11" t="str">
        <f t="shared" si="44"/>
        <v>Thursday</v>
      </c>
      <c r="T229" s="11" t="str">
        <f t="shared" si="45"/>
        <v>August</v>
      </c>
    </row>
    <row r="230" spans="2:20" x14ac:dyDescent="0.25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s="10">
        <f t="shared" si="46"/>
        <v>-5.7692364455319778E-2</v>
      </c>
      <c r="H230" s="10">
        <f t="shared" si="47"/>
        <v>-5.7692323459811012E-2</v>
      </c>
      <c r="I230" s="10">
        <f t="shared" si="48"/>
        <v>-5.769214514363874E-2</v>
      </c>
      <c r="J230" s="10">
        <f t="shared" si="49"/>
        <v>-5.7692229097359049E-2</v>
      </c>
      <c r="K230" s="15" t="str">
        <f t="shared" si="50"/>
        <v>all_sources</v>
      </c>
      <c r="L230" s="15">
        <f t="shared" si="51"/>
        <v>-5.7692364455319778E-2</v>
      </c>
      <c r="M230" s="13" t="str">
        <f t="shared" ref="M230:P249" si="55">IF(SUM($G230:$J230)&lt;&gt;0,IF(ROUND(AVERAGE($G230:$J230),2)&lt;&gt;ROUND(IF((SUM($G230:$J230)&gt;0),MAX($G230:$J230),MIN($G230:$J230)),2),IF((SUM($G230:$J230)&lt;&gt;0),IF(IF((SUM($G230:$J230)&gt;0),MAX($G230:$J230),MIN($G230:$J230))=$G230,"Facebook",IF(IF((SUM($G230:$J230)&gt;0),MAX($G230:$J230),MIN($G230:$J230))=$H230,"Youtube",IF(IF((SUM($G230:$J230)&gt;0),MAX($G230:$J230),MIN($G230:$J230))=$I230,"Twitter",IF(IF((SUM($G230:$J230)&gt;0),MAX($G230:$J230),MIN($G230:$J230))=$I230,"Others","")))),""),"All sources"),"")</f>
        <v>All sources</v>
      </c>
      <c r="N230" t="str">
        <f t="shared" si="53"/>
        <v>Facebook</v>
      </c>
      <c r="O230" t="str">
        <f t="shared" si="43"/>
        <v>Twitter</v>
      </c>
      <c r="P230" s="13" t="str">
        <f t="shared" si="55"/>
        <v>All sources</v>
      </c>
      <c r="Q230" s="13" t="str">
        <f t="shared" si="52"/>
        <v>Dip</v>
      </c>
      <c r="R230" t="s">
        <v>44</v>
      </c>
      <c r="S230" s="11" t="str">
        <f t="shared" si="44"/>
        <v>Friday</v>
      </c>
      <c r="T230" s="11" t="str">
        <f t="shared" si="45"/>
        <v>August</v>
      </c>
    </row>
    <row r="231" spans="2:20" x14ac:dyDescent="0.25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s="10">
        <f t="shared" si="46"/>
        <v>0</v>
      </c>
      <c r="H231" s="10">
        <f t="shared" si="47"/>
        <v>0</v>
      </c>
      <c r="I231" s="10">
        <f t="shared" si="48"/>
        <v>0</v>
      </c>
      <c r="J231" s="10">
        <f t="shared" si="49"/>
        <v>0</v>
      </c>
      <c r="K231" s="15" t="str">
        <f t="shared" si="50"/>
        <v/>
      </c>
      <c r="L231" s="15">
        <f t="shared" si="51"/>
        <v>0</v>
      </c>
      <c r="M231" s="13" t="str">
        <f t="shared" si="55"/>
        <v/>
      </c>
      <c r="N231" t="str">
        <f t="shared" si="53"/>
        <v>Facebook</v>
      </c>
      <c r="O231" t="str">
        <f t="shared" si="43"/>
        <v>Twitter</v>
      </c>
      <c r="P231" s="13" t="str">
        <f t="shared" si="55"/>
        <v/>
      </c>
      <c r="Q231" s="13" t="str">
        <f t="shared" si="52"/>
        <v>Dip</v>
      </c>
      <c r="R231" t="s">
        <v>44</v>
      </c>
      <c r="S231" s="11" t="str">
        <f t="shared" si="44"/>
        <v>Saturday</v>
      </c>
      <c r="T231" s="11" t="str">
        <f t="shared" si="45"/>
        <v>August</v>
      </c>
    </row>
    <row r="232" spans="2:20" x14ac:dyDescent="0.25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s="10">
        <f t="shared" si="46"/>
        <v>3.0612225568513063E-2</v>
      </c>
      <c r="H232" s="10">
        <f t="shared" si="47"/>
        <v>3.0612246616132266E-2</v>
      </c>
      <c r="I232" s="10">
        <f t="shared" si="48"/>
        <v>3.0612209050621786E-2</v>
      </c>
      <c r="J232" s="10">
        <f t="shared" si="49"/>
        <v>3.0612241329445844E-2</v>
      </c>
      <c r="K232" s="15" t="str">
        <f t="shared" si="50"/>
        <v>all_sources</v>
      </c>
      <c r="L232" s="15">
        <f t="shared" si="51"/>
        <v>3.0612246616132266E-2</v>
      </c>
      <c r="M232" s="13" t="str">
        <f t="shared" si="55"/>
        <v>All sources</v>
      </c>
      <c r="N232" t="str">
        <f t="shared" si="53"/>
        <v>Facebook</v>
      </c>
      <c r="O232" t="str">
        <f t="shared" si="43"/>
        <v>Twitter</v>
      </c>
      <c r="P232" s="13" t="str">
        <f t="shared" si="55"/>
        <v>All sources</v>
      </c>
      <c r="Q232" s="13" t="str">
        <f t="shared" si="52"/>
        <v>Raise</v>
      </c>
      <c r="R232" t="s">
        <v>46</v>
      </c>
      <c r="S232" s="11" t="str">
        <f t="shared" si="44"/>
        <v>Sunday</v>
      </c>
      <c r="T232" s="11" t="str">
        <f t="shared" si="45"/>
        <v>August</v>
      </c>
    </row>
    <row r="233" spans="2:20" x14ac:dyDescent="0.25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s="10">
        <f t="shared" si="46"/>
        <v>2.1052652837560748E-2</v>
      </c>
      <c r="H233" s="10">
        <f t="shared" si="47"/>
        <v>2.1052699606516345E-2</v>
      </c>
      <c r="I233" s="10">
        <f t="shared" si="48"/>
        <v>2.1052566643548154E-2</v>
      </c>
      <c r="J233" s="10">
        <f t="shared" si="49"/>
        <v>2.1052600181612036E-2</v>
      </c>
      <c r="K233" s="15" t="str">
        <f t="shared" si="50"/>
        <v>all_sources</v>
      </c>
      <c r="L233" s="15">
        <f t="shared" si="51"/>
        <v>2.1052699606516345E-2</v>
      </c>
      <c r="M233" s="13" t="str">
        <f t="shared" si="55"/>
        <v>All sources</v>
      </c>
      <c r="N233" t="str">
        <f t="shared" si="53"/>
        <v>Facebook</v>
      </c>
      <c r="O233" t="str">
        <f t="shared" si="43"/>
        <v>Twitter</v>
      </c>
      <c r="P233" s="13" t="str">
        <f t="shared" si="55"/>
        <v>All sources</v>
      </c>
      <c r="Q233" s="13" t="str">
        <f t="shared" si="52"/>
        <v>Raise</v>
      </c>
      <c r="R233" t="s">
        <v>44</v>
      </c>
      <c r="S233" s="11" t="str">
        <f t="shared" si="44"/>
        <v>Monday</v>
      </c>
      <c r="T233" s="11" t="str">
        <f t="shared" si="45"/>
        <v>August</v>
      </c>
    </row>
    <row r="234" spans="2:20" x14ac:dyDescent="0.25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s="10">
        <f t="shared" si="46"/>
        <v>5.2083322230382256E-2</v>
      </c>
      <c r="H234" s="10">
        <f t="shared" si="47"/>
        <v>5.2083322230382256E-2</v>
      </c>
      <c r="I234" s="10">
        <f t="shared" si="48"/>
        <v>5.2083174359267348E-2</v>
      </c>
      <c r="J234" s="10">
        <f t="shared" si="49"/>
        <v>5.2083256466754602E-2</v>
      </c>
      <c r="K234" s="15" t="str">
        <f t="shared" si="50"/>
        <v>all_sources</v>
      </c>
      <c r="L234" s="15">
        <f t="shared" si="51"/>
        <v>5.2083322230382256E-2</v>
      </c>
      <c r="M234" s="13" t="str">
        <f t="shared" si="55"/>
        <v>All sources</v>
      </c>
      <c r="N234" t="str">
        <f t="shared" si="53"/>
        <v>Facebook</v>
      </c>
      <c r="O234" t="str">
        <f t="shared" si="43"/>
        <v>Twitter</v>
      </c>
      <c r="P234" s="13" t="str">
        <f t="shared" si="55"/>
        <v>All sources</v>
      </c>
      <c r="Q234" s="13" t="str">
        <f t="shared" si="52"/>
        <v>Raise</v>
      </c>
      <c r="R234" t="s">
        <v>44</v>
      </c>
      <c r="S234" s="11" t="str">
        <f t="shared" si="44"/>
        <v>Tuesday</v>
      </c>
      <c r="T234" s="11" t="str">
        <f t="shared" si="45"/>
        <v>August</v>
      </c>
    </row>
    <row r="235" spans="2:20" x14ac:dyDescent="0.25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s="10">
        <f t="shared" si="46"/>
        <v>-9.6154555691496668E-3</v>
      </c>
      <c r="H235" s="10">
        <f t="shared" si="47"/>
        <v>-9.6154145736410124E-3</v>
      </c>
      <c r="I235" s="10">
        <f t="shared" si="48"/>
        <v>-9.615357523939827E-3</v>
      </c>
      <c r="J235" s="10">
        <f t="shared" si="49"/>
        <v>-9.6153715162264897E-3</v>
      </c>
      <c r="K235" s="15" t="str">
        <f t="shared" si="50"/>
        <v>all_sources</v>
      </c>
      <c r="L235" s="15">
        <f t="shared" si="51"/>
        <v>-9.6154555691496668E-3</v>
      </c>
      <c r="M235" s="13" t="str">
        <f t="shared" si="55"/>
        <v>All sources</v>
      </c>
      <c r="N235" t="str">
        <f t="shared" si="53"/>
        <v>Facebook</v>
      </c>
      <c r="O235" t="str">
        <f t="shared" si="43"/>
        <v>Twitter</v>
      </c>
      <c r="P235" s="13" t="str">
        <f t="shared" si="55"/>
        <v>All sources</v>
      </c>
      <c r="Q235" s="13" t="str">
        <f t="shared" si="52"/>
        <v>Dip</v>
      </c>
      <c r="R235" t="s">
        <v>44</v>
      </c>
      <c r="S235" s="11" t="str">
        <f t="shared" si="44"/>
        <v>Wednesday</v>
      </c>
      <c r="T235" s="11" t="str">
        <f t="shared" si="45"/>
        <v>August</v>
      </c>
    </row>
    <row r="236" spans="2:20" x14ac:dyDescent="0.25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s="10">
        <f t="shared" si="46"/>
        <v>0</v>
      </c>
      <c r="H236" s="10">
        <f t="shared" si="47"/>
        <v>0</v>
      </c>
      <c r="I236" s="10">
        <f t="shared" si="48"/>
        <v>0</v>
      </c>
      <c r="J236" s="10">
        <f t="shared" si="49"/>
        <v>0</v>
      </c>
      <c r="K236" s="15" t="str">
        <f t="shared" si="50"/>
        <v/>
      </c>
      <c r="L236" s="15">
        <f t="shared" si="51"/>
        <v>0</v>
      </c>
      <c r="M236" s="13" t="str">
        <f t="shared" si="55"/>
        <v/>
      </c>
      <c r="N236" t="str">
        <f t="shared" si="53"/>
        <v>Facebook</v>
      </c>
      <c r="O236" t="str">
        <f t="shared" si="43"/>
        <v>Twitter</v>
      </c>
      <c r="P236" s="13" t="str">
        <f t="shared" si="55"/>
        <v/>
      </c>
      <c r="Q236" s="13" t="str">
        <f t="shared" si="52"/>
        <v>Dip</v>
      </c>
      <c r="R236" t="s">
        <v>44</v>
      </c>
      <c r="S236" s="11" t="str">
        <f t="shared" si="44"/>
        <v>Thursday</v>
      </c>
      <c r="T236" s="11" t="str">
        <f t="shared" si="45"/>
        <v>August</v>
      </c>
    </row>
    <row r="237" spans="2:20" x14ac:dyDescent="0.25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s="10">
        <f t="shared" si="46"/>
        <v>-2.0408184574093213E-2</v>
      </c>
      <c r="H237" s="10">
        <f t="shared" si="47"/>
        <v>-2.0408227191664796E-2</v>
      </c>
      <c r="I237" s="10">
        <f t="shared" si="48"/>
        <v>-2.0408102244686255E-2</v>
      </c>
      <c r="J237" s="10">
        <f t="shared" si="49"/>
        <v>-2.0408133760832503E-2</v>
      </c>
      <c r="K237" s="15" t="str">
        <f t="shared" si="50"/>
        <v>all_sources</v>
      </c>
      <c r="L237" s="15">
        <f t="shared" si="51"/>
        <v>-2.0408227191664796E-2</v>
      </c>
      <c r="M237" s="13" t="str">
        <f t="shared" si="55"/>
        <v>All sources</v>
      </c>
      <c r="N237" t="str">
        <f t="shared" si="53"/>
        <v>Facebook</v>
      </c>
      <c r="O237" t="str">
        <f t="shared" si="43"/>
        <v>Twitter</v>
      </c>
      <c r="P237" s="13" t="str">
        <f t="shared" si="55"/>
        <v>All sources</v>
      </c>
      <c r="Q237" s="13" t="str">
        <f t="shared" si="52"/>
        <v>Dip</v>
      </c>
      <c r="R237" t="s">
        <v>44</v>
      </c>
      <c r="S237" s="11" t="str">
        <f t="shared" si="44"/>
        <v>Friday</v>
      </c>
      <c r="T237" s="11" t="str">
        <f t="shared" si="45"/>
        <v>August</v>
      </c>
    </row>
    <row r="238" spans="2:20" x14ac:dyDescent="0.25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s="10">
        <f t="shared" si="46"/>
        <v>-7.6923090653846726E-2</v>
      </c>
      <c r="H238" s="10">
        <f t="shared" si="47"/>
        <v>-7.6923107435897475E-2</v>
      </c>
      <c r="I238" s="10">
        <f t="shared" si="48"/>
        <v>-7.6923121860144161E-2</v>
      </c>
      <c r="J238" s="10">
        <f t="shared" si="49"/>
        <v>-7.69230959349122E-2</v>
      </c>
      <c r="K238" s="15" t="str">
        <f t="shared" si="50"/>
        <v>all_sources</v>
      </c>
      <c r="L238" s="15">
        <f t="shared" si="51"/>
        <v>-7.6923121860144161E-2</v>
      </c>
      <c r="M238" s="13" t="str">
        <f t="shared" si="55"/>
        <v>All sources</v>
      </c>
      <c r="N238" t="str">
        <f t="shared" si="53"/>
        <v>Facebook</v>
      </c>
      <c r="O238" t="str">
        <f t="shared" si="43"/>
        <v>Twitter</v>
      </c>
      <c r="P238" s="13" t="str">
        <f t="shared" si="55"/>
        <v>All sources</v>
      </c>
      <c r="Q238" s="13" t="str">
        <f t="shared" si="52"/>
        <v>Dip</v>
      </c>
      <c r="R238" t="s">
        <v>44</v>
      </c>
      <c r="S238" s="11" t="str">
        <f t="shared" si="44"/>
        <v>Saturday</v>
      </c>
      <c r="T238" s="11" t="str">
        <f t="shared" si="45"/>
        <v>August</v>
      </c>
    </row>
    <row r="239" spans="2:20" x14ac:dyDescent="0.25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s="10">
        <f t="shared" si="46"/>
        <v>-1.9801968065875641E-2</v>
      </c>
      <c r="H239" s="10">
        <f t="shared" si="47"/>
        <v>-1.9802008506355717E-2</v>
      </c>
      <c r="I239" s="10">
        <f t="shared" si="48"/>
        <v>-1.980209137258182E-2</v>
      </c>
      <c r="J239" s="10">
        <f t="shared" si="49"/>
        <v>-1.980200623546835E-2</v>
      </c>
      <c r="K239" s="15" t="str">
        <f t="shared" si="50"/>
        <v>all_sources</v>
      </c>
      <c r="L239" s="15">
        <f t="shared" si="51"/>
        <v>-1.980209137258182E-2</v>
      </c>
      <c r="M239" s="13" t="str">
        <f t="shared" si="55"/>
        <v>All sources</v>
      </c>
      <c r="N239" t="str">
        <f t="shared" si="53"/>
        <v>Facebook</v>
      </c>
      <c r="O239" t="str">
        <f t="shared" si="43"/>
        <v>Twitter</v>
      </c>
      <c r="P239" s="13" t="str">
        <f t="shared" si="55"/>
        <v>All sources</v>
      </c>
      <c r="Q239" s="13" t="str">
        <f t="shared" si="52"/>
        <v>Dip</v>
      </c>
      <c r="R239" t="s">
        <v>44</v>
      </c>
      <c r="S239" s="11" t="str">
        <f t="shared" si="44"/>
        <v>Sunday</v>
      </c>
      <c r="T239" s="11" t="str">
        <f t="shared" si="45"/>
        <v>August</v>
      </c>
    </row>
    <row r="240" spans="2:20" x14ac:dyDescent="0.25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s="10">
        <f t="shared" si="46"/>
        <v>6.1855599414269768E-2</v>
      </c>
      <c r="H240" s="10">
        <f t="shared" si="47"/>
        <v>6.1855690040966804E-2</v>
      </c>
      <c r="I240" s="10">
        <f t="shared" si="48"/>
        <v>6.1855483247311493E-2</v>
      </c>
      <c r="J240" s="10">
        <f t="shared" si="49"/>
        <v>6.1855579755246914E-2</v>
      </c>
      <c r="K240" s="15" t="str">
        <f t="shared" si="50"/>
        <v>all_sources</v>
      </c>
      <c r="L240" s="15">
        <f t="shared" si="51"/>
        <v>6.1855690040966804E-2</v>
      </c>
      <c r="M240" s="13" t="str">
        <f t="shared" si="55"/>
        <v>All sources</v>
      </c>
      <c r="N240" t="str">
        <f t="shared" si="53"/>
        <v>Facebook</v>
      </c>
      <c r="O240" t="str">
        <f t="shared" si="43"/>
        <v>Twitter</v>
      </c>
      <c r="P240" s="13" t="str">
        <f t="shared" si="55"/>
        <v>All sources</v>
      </c>
      <c r="Q240" s="13" t="str">
        <f t="shared" si="52"/>
        <v>Raise</v>
      </c>
      <c r="R240" t="s">
        <v>44</v>
      </c>
      <c r="S240" s="11" t="str">
        <f t="shared" si="44"/>
        <v>Monday</v>
      </c>
      <c r="T240" s="11" t="str">
        <f t="shared" si="45"/>
        <v>August</v>
      </c>
    </row>
    <row r="241" spans="2:20" x14ac:dyDescent="0.25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s="10">
        <f t="shared" si="46"/>
        <v>-4.9504940464189851E-2</v>
      </c>
      <c r="H241" s="10">
        <f t="shared" si="47"/>
        <v>-4.9504940464189851E-2</v>
      </c>
      <c r="I241" s="10">
        <f t="shared" si="48"/>
        <v>-4.950480687136416E-2</v>
      </c>
      <c r="J241" s="10">
        <f t="shared" si="49"/>
        <v>-4.9504881050637994E-2</v>
      </c>
      <c r="K241" s="15" t="str">
        <f t="shared" si="50"/>
        <v>all_sources</v>
      </c>
      <c r="L241" s="15">
        <f t="shared" si="51"/>
        <v>-4.9504940464189851E-2</v>
      </c>
      <c r="M241" s="13" t="str">
        <f t="shared" si="55"/>
        <v>All sources</v>
      </c>
      <c r="N241" t="str">
        <f t="shared" si="53"/>
        <v>Facebook</v>
      </c>
      <c r="O241" t="str">
        <f t="shared" si="43"/>
        <v>Twitter</v>
      </c>
      <c r="P241" s="13" t="str">
        <f t="shared" si="55"/>
        <v>All sources</v>
      </c>
      <c r="Q241" s="13" t="str">
        <f t="shared" si="52"/>
        <v>Dip</v>
      </c>
      <c r="R241" t="s">
        <v>44</v>
      </c>
      <c r="S241" s="11" t="str">
        <f t="shared" si="44"/>
        <v>Tuesday</v>
      </c>
      <c r="T241" s="11" t="str">
        <f t="shared" si="45"/>
        <v>August</v>
      </c>
    </row>
    <row r="242" spans="2:20" x14ac:dyDescent="0.25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s="10">
        <f t="shared" si="46"/>
        <v>-1.9417496223979036E-2</v>
      </c>
      <c r="H242" s="10">
        <f t="shared" si="47"/>
        <v>-1.9417536813745029E-2</v>
      </c>
      <c r="I242" s="10">
        <f t="shared" si="48"/>
        <v>-1.941742048806494E-2</v>
      </c>
      <c r="J242" s="10">
        <f t="shared" si="49"/>
        <v>-1.9417449018664823E-2</v>
      </c>
      <c r="K242" s="15" t="str">
        <f t="shared" si="50"/>
        <v>all_sources</v>
      </c>
      <c r="L242" s="15">
        <f t="shared" si="51"/>
        <v>-1.9417536813745029E-2</v>
      </c>
      <c r="M242" s="13" t="str">
        <f t="shared" si="55"/>
        <v>All sources</v>
      </c>
      <c r="N242" t="str">
        <f t="shared" si="53"/>
        <v>Facebook</v>
      </c>
      <c r="O242" t="str">
        <f t="shared" si="43"/>
        <v>Twitter</v>
      </c>
      <c r="P242" s="13" t="str">
        <f t="shared" si="55"/>
        <v>All sources</v>
      </c>
      <c r="Q242" s="13" t="str">
        <f t="shared" si="52"/>
        <v>Dip</v>
      </c>
      <c r="R242" t="s">
        <v>44</v>
      </c>
      <c r="S242" s="11" t="str">
        <f t="shared" si="44"/>
        <v>Wednesday</v>
      </c>
      <c r="T242" s="11" t="str">
        <f t="shared" si="45"/>
        <v>August</v>
      </c>
    </row>
    <row r="243" spans="2:20" x14ac:dyDescent="0.25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s="10">
        <f t="shared" si="46"/>
        <v>-2.9702938950593283E-2</v>
      </c>
      <c r="H243" s="10">
        <f t="shared" si="47"/>
        <v>-2.9702896737392348E-2</v>
      </c>
      <c r="I243" s="10">
        <f t="shared" si="48"/>
        <v>-2.9702884122818518E-2</v>
      </c>
      <c r="J243" s="10">
        <f t="shared" si="49"/>
        <v>-2.9702928630382819E-2</v>
      </c>
      <c r="K243" s="15" t="str">
        <f t="shared" si="50"/>
        <v>all_sources</v>
      </c>
      <c r="L243" s="15">
        <f t="shared" si="51"/>
        <v>-2.9702938950593283E-2</v>
      </c>
      <c r="M243" s="13" t="str">
        <f t="shared" si="55"/>
        <v>All sources</v>
      </c>
      <c r="N243" t="str">
        <f t="shared" si="53"/>
        <v>Facebook</v>
      </c>
      <c r="O243" t="str">
        <f t="shared" si="43"/>
        <v>Twitter</v>
      </c>
      <c r="P243" s="13" t="str">
        <f t="shared" si="55"/>
        <v>All sources</v>
      </c>
      <c r="Q243" s="13" t="str">
        <f t="shared" si="52"/>
        <v>Dip</v>
      </c>
      <c r="R243" t="s">
        <v>44</v>
      </c>
      <c r="S243" s="11" t="str">
        <f t="shared" si="44"/>
        <v>Thursday</v>
      </c>
      <c r="T243" s="11" t="str">
        <f t="shared" si="45"/>
        <v>August</v>
      </c>
    </row>
    <row r="244" spans="2:20" x14ac:dyDescent="0.25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s="10">
        <f t="shared" si="46"/>
        <v>5.2083322230382256E-2</v>
      </c>
      <c r="H244" s="10">
        <f t="shared" si="47"/>
        <v>5.2083322230382256E-2</v>
      </c>
      <c r="I244" s="10">
        <f t="shared" si="48"/>
        <v>5.2083174359267348E-2</v>
      </c>
      <c r="J244" s="10">
        <f t="shared" si="49"/>
        <v>5.2083256466754602E-2</v>
      </c>
      <c r="K244" s="15" t="str">
        <f t="shared" si="50"/>
        <v>all_sources</v>
      </c>
      <c r="L244" s="15">
        <f t="shared" si="51"/>
        <v>5.2083322230382256E-2</v>
      </c>
      <c r="M244" s="13" t="str">
        <f t="shared" si="55"/>
        <v>All sources</v>
      </c>
      <c r="N244" t="str">
        <f t="shared" si="53"/>
        <v>Facebook</v>
      </c>
      <c r="O244" t="str">
        <f t="shared" si="43"/>
        <v>Twitter</v>
      </c>
      <c r="P244" s="13" t="str">
        <f t="shared" si="55"/>
        <v>All sources</v>
      </c>
      <c r="Q244" s="13" t="str">
        <f t="shared" si="52"/>
        <v>Raise</v>
      </c>
      <c r="R244" t="s">
        <v>44</v>
      </c>
      <c r="S244" s="11" t="str">
        <f t="shared" si="44"/>
        <v>Friday</v>
      </c>
      <c r="T244" s="11" t="str">
        <f t="shared" si="45"/>
        <v>August</v>
      </c>
    </row>
    <row r="245" spans="2:20" x14ac:dyDescent="0.25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s="10">
        <f t="shared" si="46"/>
        <v>5.2083367576824857E-2</v>
      </c>
      <c r="H245" s="10">
        <f t="shared" si="47"/>
        <v>5.2083366457755798E-2</v>
      </c>
      <c r="I245" s="10">
        <f t="shared" si="48"/>
        <v>5.2083419033629674E-2</v>
      </c>
      <c r="J245" s="10">
        <f t="shared" si="49"/>
        <v>5.2083358434897642E-2</v>
      </c>
      <c r="K245" s="15" t="str">
        <f t="shared" si="50"/>
        <v>all_sources</v>
      </c>
      <c r="L245" s="15">
        <f t="shared" si="51"/>
        <v>5.2083419033629674E-2</v>
      </c>
      <c r="M245" s="13" t="str">
        <f t="shared" si="55"/>
        <v>All sources</v>
      </c>
      <c r="N245" t="str">
        <f t="shared" si="53"/>
        <v>Facebook</v>
      </c>
      <c r="O245" t="str">
        <f t="shared" si="43"/>
        <v>Twitter</v>
      </c>
      <c r="P245" s="13" t="str">
        <f t="shared" si="55"/>
        <v>All sources</v>
      </c>
      <c r="Q245" s="13" t="str">
        <f t="shared" si="52"/>
        <v>Raise</v>
      </c>
      <c r="R245" t="s">
        <v>44</v>
      </c>
      <c r="S245" s="11" t="str">
        <f t="shared" si="44"/>
        <v>Saturday</v>
      </c>
      <c r="T245" s="11" t="str">
        <f t="shared" si="45"/>
        <v>August</v>
      </c>
    </row>
    <row r="246" spans="2:20" x14ac:dyDescent="0.25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s="10">
        <f t="shared" si="46"/>
        <v>-4.0404077654525472E-2</v>
      </c>
      <c r="H246" s="10">
        <f t="shared" si="47"/>
        <v>-4.0404015991292619E-2</v>
      </c>
      <c r="I246" s="10">
        <f t="shared" si="48"/>
        <v>-4.0404067265719767E-2</v>
      </c>
      <c r="J246" s="10">
        <f t="shared" si="49"/>
        <v>-4.0404008058767094E-2</v>
      </c>
      <c r="K246" s="15" t="str">
        <f t="shared" si="50"/>
        <v>all_sources</v>
      </c>
      <c r="L246" s="15">
        <f t="shared" si="51"/>
        <v>-4.0404077654525472E-2</v>
      </c>
      <c r="M246" s="13" t="str">
        <f t="shared" si="55"/>
        <v>All sources</v>
      </c>
      <c r="N246" t="str">
        <f t="shared" si="53"/>
        <v>Facebook</v>
      </c>
      <c r="O246" t="str">
        <f t="shared" si="43"/>
        <v>Twitter</v>
      </c>
      <c r="P246" s="13" t="str">
        <f t="shared" si="55"/>
        <v>All sources</v>
      </c>
      <c r="Q246" s="13" t="str">
        <f t="shared" si="52"/>
        <v>Dip</v>
      </c>
      <c r="R246" t="s">
        <v>44</v>
      </c>
      <c r="S246" s="11" t="str">
        <f t="shared" si="44"/>
        <v>Sunday</v>
      </c>
      <c r="T246" s="11" t="str">
        <f t="shared" si="45"/>
        <v>September</v>
      </c>
    </row>
    <row r="247" spans="2:20" x14ac:dyDescent="0.25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s="10">
        <f t="shared" si="46"/>
        <v>1.9417496223979036E-2</v>
      </c>
      <c r="H247" s="10">
        <f t="shared" si="47"/>
        <v>1.9417536813745029E-2</v>
      </c>
      <c r="I247" s="10">
        <f t="shared" si="48"/>
        <v>1.9417420488065051E-2</v>
      </c>
      <c r="J247" s="10">
        <f t="shared" si="49"/>
        <v>1.9417449018664934E-2</v>
      </c>
      <c r="K247" s="15" t="str">
        <f t="shared" si="50"/>
        <v>all_sources</v>
      </c>
      <c r="L247" s="15">
        <f t="shared" si="51"/>
        <v>1.9417536813745029E-2</v>
      </c>
      <c r="M247" s="13" t="str">
        <f t="shared" si="55"/>
        <v>All sources</v>
      </c>
      <c r="N247" t="str">
        <f t="shared" si="53"/>
        <v>Facebook</v>
      </c>
      <c r="O247" t="str">
        <f t="shared" si="43"/>
        <v>Twitter</v>
      </c>
      <c r="P247" s="13" t="str">
        <f t="shared" si="55"/>
        <v>All sources</v>
      </c>
      <c r="Q247" s="13" t="str">
        <f t="shared" si="52"/>
        <v>Raise</v>
      </c>
      <c r="R247" t="s">
        <v>44</v>
      </c>
      <c r="S247" s="11" t="str">
        <f t="shared" si="44"/>
        <v>Monday</v>
      </c>
      <c r="T247" s="11" t="str">
        <f t="shared" si="45"/>
        <v>September</v>
      </c>
    </row>
    <row r="248" spans="2:20" x14ac:dyDescent="0.25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s="10">
        <f t="shared" si="46"/>
        <v>8.3333422156942838E-2</v>
      </c>
      <c r="H248" s="10">
        <f t="shared" si="47"/>
        <v>8.3333422156942838E-2</v>
      </c>
      <c r="I248" s="10">
        <f t="shared" si="48"/>
        <v>8.3333078974827668E-2</v>
      </c>
      <c r="J248" s="10">
        <f t="shared" si="49"/>
        <v>8.3333210346807185E-2</v>
      </c>
      <c r="K248" s="15" t="str">
        <f t="shared" si="50"/>
        <v>all_sources</v>
      </c>
      <c r="L248" s="15">
        <f t="shared" si="51"/>
        <v>8.3333422156942838E-2</v>
      </c>
      <c r="M248" s="13" t="str">
        <f t="shared" si="55"/>
        <v>All sources</v>
      </c>
      <c r="N248" t="str">
        <f t="shared" si="53"/>
        <v>Facebook</v>
      </c>
      <c r="O248" t="str">
        <f t="shared" si="43"/>
        <v>Twitter</v>
      </c>
      <c r="P248" s="13" t="str">
        <f t="shared" si="55"/>
        <v>All sources</v>
      </c>
      <c r="Q248" s="13" t="str">
        <f t="shared" si="52"/>
        <v>Raise</v>
      </c>
      <c r="R248" t="s">
        <v>44</v>
      </c>
      <c r="S248" s="11" t="str">
        <f t="shared" si="44"/>
        <v>Tuesday</v>
      </c>
      <c r="T248" s="11" t="str">
        <f t="shared" si="45"/>
        <v>September</v>
      </c>
    </row>
    <row r="249" spans="2:20" x14ac:dyDescent="0.25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s="10">
        <f t="shared" si="46"/>
        <v>1.9802001513596457E-2</v>
      </c>
      <c r="H249" s="10">
        <f t="shared" si="47"/>
        <v>1.9802043726797613E-2</v>
      </c>
      <c r="I249" s="10">
        <f t="shared" si="48"/>
        <v>1.9801922748545753E-2</v>
      </c>
      <c r="J249" s="10">
        <f t="shared" si="49"/>
        <v>1.9801952420255287E-2</v>
      </c>
      <c r="K249" s="15" t="str">
        <f t="shared" si="50"/>
        <v>all_sources</v>
      </c>
      <c r="L249" s="15">
        <f t="shared" si="51"/>
        <v>1.9802043726797613E-2</v>
      </c>
      <c r="M249" s="13" t="str">
        <f t="shared" si="55"/>
        <v>All sources</v>
      </c>
      <c r="N249" t="str">
        <f t="shared" si="53"/>
        <v>Facebook</v>
      </c>
      <c r="O249" t="str">
        <f t="shared" si="43"/>
        <v>Twitter</v>
      </c>
      <c r="P249" s="13" t="str">
        <f t="shared" si="55"/>
        <v>All sources</v>
      </c>
      <c r="Q249" s="13" t="str">
        <f t="shared" si="52"/>
        <v>Raise</v>
      </c>
      <c r="R249" t="s">
        <v>44</v>
      </c>
      <c r="S249" s="11" t="str">
        <f t="shared" si="44"/>
        <v>Wednesday</v>
      </c>
      <c r="T249" s="11" t="str">
        <f t="shared" si="45"/>
        <v>September</v>
      </c>
    </row>
    <row r="250" spans="2:20" x14ac:dyDescent="0.25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s="10">
        <f t="shared" si="46"/>
        <v>-3.0612211602979222E-2</v>
      </c>
      <c r="H250" s="10">
        <f t="shared" si="47"/>
        <v>-3.0612340787497194E-2</v>
      </c>
      <c r="I250" s="10">
        <f t="shared" si="48"/>
        <v>-3.0612153367029271E-2</v>
      </c>
      <c r="J250" s="10">
        <f t="shared" si="49"/>
        <v>-3.0612200641248699E-2</v>
      </c>
      <c r="K250" s="15" t="str">
        <f t="shared" si="50"/>
        <v>all_sources</v>
      </c>
      <c r="L250" s="15">
        <f t="shared" si="51"/>
        <v>-3.0612340787497194E-2</v>
      </c>
      <c r="M250" s="13" t="str">
        <f t="shared" ref="M250:P269" si="56">IF(SUM($G250:$J250)&lt;&gt;0,IF(ROUND(AVERAGE($G250:$J250),2)&lt;&gt;ROUND(IF((SUM($G250:$J250)&gt;0),MAX($G250:$J250),MIN($G250:$J250)),2),IF((SUM($G250:$J250)&lt;&gt;0),IF(IF((SUM($G250:$J250)&gt;0),MAX($G250:$J250),MIN($G250:$J250))=$G250,"Facebook",IF(IF((SUM($G250:$J250)&gt;0),MAX($G250:$J250),MIN($G250:$J250))=$H250,"Youtube",IF(IF((SUM($G250:$J250)&gt;0),MAX($G250:$J250),MIN($G250:$J250))=$I250,"Twitter",IF(IF((SUM($G250:$J250)&gt;0),MAX($G250:$J250),MIN($G250:$J250))=$I250,"Others","")))),""),"All sources"),"")</f>
        <v>All sources</v>
      </c>
      <c r="N250" t="str">
        <f t="shared" si="53"/>
        <v>Facebook</v>
      </c>
      <c r="O250" t="str">
        <f t="shared" si="43"/>
        <v>Twitter</v>
      </c>
      <c r="P250" s="13" t="str">
        <f t="shared" si="56"/>
        <v>All sources</v>
      </c>
      <c r="Q250" s="13" t="str">
        <f t="shared" si="52"/>
        <v>Dip</v>
      </c>
      <c r="R250" t="s">
        <v>44</v>
      </c>
      <c r="S250" s="11" t="str">
        <f t="shared" si="44"/>
        <v>Thursday</v>
      </c>
      <c r="T250" s="11" t="str">
        <f t="shared" si="45"/>
        <v>September</v>
      </c>
    </row>
    <row r="251" spans="2:20" x14ac:dyDescent="0.25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s="10">
        <f t="shared" si="46"/>
        <v>-4.9504940464189851E-2</v>
      </c>
      <c r="H251" s="10">
        <f t="shared" si="47"/>
        <v>-4.9504940464189851E-2</v>
      </c>
      <c r="I251" s="10">
        <f t="shared" si="48"/>
        <v>-4.950480687136416E-2</v>
      </c>
      <c r="J251" s="10">
        <f t="shared" si="49"/>
        <v>-4.9504881050637994E-2</v>
      </c>
      <c r="K251" s="15" t="str">
        <f t="shared" si="50"/>
        <v>all_sources</v>
      </c>
      <c r="L251" s="15">
        <f t="shared" si="51"/>
        <v>-4.9504940464189851E-2</v>
      </c>
      <c r="M251" s="13" t="str">
        <f t="shared" si="56"/>
        <v>All sources</v>
      </c>
      <c r="N251" t="str">
        <f t="shared" si="53"/>
        <v>Facebook</v>
      </c>
      <c r="O251" t="str">
        <f t="shared" si="43"/>
        <v>Twitter</v>
      </c>
      <c r="P251" s="13" t="str">
        <f t="shared" si="56"/>
        <v>All sources</v>
      </c>
      <c r="Q251" s="13" t="str">
        <f t="shared" si="52"/>
        <v>Dip</v>
      </c>
      <c r="R251" t="s">
        <v>44</v>
      </c>
      <c r="S251" s="11" t="str">
        <f t="shared" si="44"/>
        <v>Friday</v>
      </c>
      <c r="T251" s="11" t="str">
        <f t="shared" si="45"/>
        <v>September</v>
      </c>
    </row>
    <row r="252" spans="2:20" x14ac:dyDescent="0.25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s="10">
        <f t="shared" si="46"/>
        <v>2.9702952098813462E-2</v>
      </c>
      <c r="H252" s="10">
        <f t="shared" si="47"/>
        <v>2.9702971914648879E-2</v>
      </c>
      <c r="I252" s="10">
        <f t="shared" si="48"/>
        <v>2.9702936547609138E-2</v>
      </c>
      <c r="J252" s="10">
        <f t="shared" si="49"/>
        <v>2.9702966937358966E-2</v>
      </c>
      <c r="K252" s="15" t="str">
        <f t="shared" si="50"/>
        <v>all_sources</v>
      </c>
      <c r="L252" s="15">
        <f t="shared" si="51"/>
        <v>2.9702971914648879E-2</v>
      </c>
      <c r="M252" s="13" t="str">
        <f t="shared" si="56"/>
        <v>All sources</v>
      </c>
      <c r="N252" t="str">
        <f t="shared" si="53"/>
        <v>Facebook</v>
      </c>
      <c r="O252" t="str">
        <f t="shared" si="43"/>
        <v>Twitter</v>
      </c>
      <c r="P252" s="13" t="str">
        <f t="shared" si="56"/>
        <v>All sources</v>
      </c>
      <c r="Q252" s="13" t="str">
        <f t="shared" si="52"/>
        <v>Raise</v>
      </c>
      <c r="R252" t="s">
        <v>44</v>
      </c>
      <c r="S252" s="11" t="str">
        <f t="shared" si="44"/>
        <v>Saturday</v>
      </c>
      <c r="T252" s="11" t="str">
        <f t="shared" si="45"/>
        <v>September</v>
      </c>
    </row>
    <row r="253" spans="2:20" x14ac:dyDescent="0.25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s="10">
        <f t="shared" si="46"/>
        <v>1.052630961861456E-2</v>
      </c>
      <c r="H253" s="10">
        <f t="shared" si="47"/>
        <v>1.052628744923334E-2</v>
      </c>
      <c r="I253" s="10">
        <f t="shared" si="48"/>
        <v>1.0526376376098989E-2</v>
      </c>
      <c r="J253" s="10">
        <f t="shared" si="49"/>
        <v>1.0526284460497415E-2</v>
      </c>
      <c r="K253" s="15" t="str">
        <f t="shared" si="50"/>
        <v>all_sources</v>
      </c>
      <c r="L253" s="15">
        <f t="shared" si="51"/>
        <v>1.0526376376098989E-2</v>
      </c>
      <c r="M253" s="13" t="str">
        <f t="shared" si="56"/>
        <v>All sources</v>
      </c>
      <c r="N253" t="str">
        <f t="shared" si="53"/>
        <v>Facebook</v>
      </c>
      <c r="O253" t="str">
        <f t="shared" si="43"/>
        <v>Twitter</v>
      </c>
      <c r="P253" s="13" t="str">
        <f t="shared" si="56"/>
        <v>All sources</v>
      </c>
      <c r="Q253" s="13" t="str">
        <f t="shared" si="52"/>
        <v>Raise</v>
      </c>
      <c r="R253" t="s">
        <v>44</v>
      </c>
      <c r="S253" s="11" t="str">
        <f t="shared" si="44"/>
        <v>Sunday</v>
      </c>
      <c r="T253" s="11" t="str">
        <f t="shared" si="45"/>
        <v>September</v>
      </c>
    </row>
    <row r="254" spans="2:20" x14ac:dyDescent="0.25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s="10">
        <f t="shared" si="46"/>
        <v>-4.7619036017596983E-2</v>
      </c>
      <c r="H254" s="10">
        <f t="shared" si="47"/>
        <v>-4.7619194570744261E-2</v>
      </c>
      <c r="I254" s="10">
        <f t="shared" si="48"/>
        <v>-4.7618914729671169E-2</v>
      </c>
      <c r="J254" s="10">
        <f t="shared" si="49"/>
        <v>-4.7618983364854484E-2</v>
      </c>
      <c r="K254" s="15" t="str">
        <f t="shared" si="50"/>
        <v>all_sources</v>
      </c>
      <c r="L254" s="15">
        <f t="shared" si="51"/>
        <v>-4.7619194570744261E-2</v>
      </c>
      <c r="M254" s="13" t="str">
        <f t="shared" si="56"/>
        <v>All sources</v>
      </c>
      <c r="N254" t="str">
        <f t="shared" si="53"/>
        <v>Facebook</v>
      </c>
      <c r="O254" t="str">
        <f t="shared" si="43"/>
        <v>Twitter</v>
      </c>
      <c r="P254" s="13" t="str">
        <f t="shared" si="56"/>
        <v>All sources</v>
      </c>
      <c r="Q254" s="13" t="str">
        <f t="shared" si="52"/>
        <v>Dip</v>
      </c>
      <c r="R254" t="s">
        <v>44</v>
      </c>
      <c r="S254" s="11" t="str">
        <f t="shared" si="44"/>
        <v>Monday</v>
      </c>
      <c r="T254" s="11" t="str">
        <f t="shared" si="45"/>
        <v>September</v>
      </c>
    </row>
    <row r="255" spans="2:20" x14ac:dyDescent="0.25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s="10">
        <f t="shared" si="46"/>
        <v>-9.6154555691496668E-3</v>
      </c>
      <c r="H255" s="10">
        <f t="shared" si="47"/>
        <v>-9.6154145736410124E-3</v>
      </c>
      <c r="I255" s="10">
        <f t="shared" si="48"/>
        <v>-9.615357523939827E-3</v>
      </c>
      <c r="J255" s="10">
        <f t="shared" si="49"/>
        <v>-9.6153715162264897E-3</v>
      </c>
      <c r="K255" s="15" t="str">
        <f t="shared" si="50"/>
        <v>all_sources</v>
      </c>
      <c r="L255" s="15">
        <f t="shared" si="51"/>
        <v>-9.6154555691496668E-3</v>
      </c>
      <c r="M255" s="13" t="str">
        <f t="shared" si="56"/>
        <v>All sources</v>
      </c>
      <c r="N255" t="str">
        <f t="shared" si="53"/>
        <v>Facebook</v>
      </c>
      <c r="O255" t="str">
        <f t="shared" si="43"/>
        <v>Twitter</v>
      </c>
      <c r="P255" s="13" t="str">
        <f t="shared" si="56"/>
        <v>All sources</v>
      </c>
      <c r="Q255" s="13" t="str">
        <f t="shared" si="52"/>
        <v>Dip</v>
      </c>
      <c r="R255" t="s">
        <v>44</v>
      </c>
      <c r="S255" s="11" t="str">
        <f t="shared" si="44"/>
        <v>Tuesday</v>
      </c>
      <c r="T255" s="11" t="str">
        <f t="shared" si="45"/>
        <v>September</v>
      </c>
    </row>
    <row r="256" spans="2:20" x14ac:dyDescent="0.25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s="10">
        <f t="shared" si="46"/>
        <v>-5.8252364491358177E-2</v>
      </c>
      <c r="H256" s="10">
        <f t="shared" si="47"/>
        <v>-5.8252444867136766E-2</v>
      </c>
      <c r="I256" s="10">
        <f t="shared" si="48"/>
        <v>-5.8252261464194932E-2</v>
      </c>
      <c r="J256" s="10">
        <f t="shared" si="49"/>
        <v>-5.825234705599458E-2</v>
      </c>
      <c r="K256" s="15" t="str">
        <f t="shared" si="50"/>
        <v>all_sources</v>
      </c>
      <c r="L256" s="15">
        <f t="shared" si="51"/>
        <v>-5.8252444867136766E-2</v>
      </c>
      <c r="M256" s="13" t="str">
        <f t="shared" si="56"/>
        <v>All sources</v>
      </c>
      <c r="N256" t="str">
        <f t="shared" si="53"/>
        <v>Facebook</v>
      </c>
      <c r="O256" t="str">
        <f t="shared" si="43"/>
        <v>Twitter</v>
      </c>
      <c r="P256" s="13" t="str">
        <f t="shared" si="56"/>
        <v>All sources</v>
      </c>
      <c r="Q256" s="13" t="str">
        <f t="shared" si="52"/>
        <v>Dip</v>
      </c>
      <c r="R256" t="s">
        <v>44</v>
      </c>
      <c r="S256" s="11" t="str">
        <f t="shared" si="44"/>
        <v>Wednesday</v>
      </c>
      <c r="T256" s="11" t="str">
        <f t="shared" si="45"/>
        <v>September</v>
      </c>
    </row>
    <row r="257" spans="2:20" x14ac:dyDescent="0.25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s="10">
        <f t="shared" si="46"/>
        <v>1.0526259099838065E-2</v>
      </c>
      <c r="H257" s="10">
        <f t="shared" si="47"/>
        <v>1.0526349803258173E-2</v>
      </c>
      <c r="I257" s="10">
        <f t="shared" si="48"/>
        <v>1.0526283321774077E-2</v>
      </c>
      <c r="J257" s="10">
        <f t="shared" si="49"/>
        <v>1.0526300090806018E-2</v>
      </c>
      <c r="K257" s="15" t="str">
        <f t="shared" si="50"/>
        <v>all_sources</v>
      </c>
      <c r="L257" s="15">
        <f t="shared" si="51"/>
        <v>1.0526349803258173E-2</v>
      </c>
      <c r="M257" s="13" t="str">
        <f t="shared" si="56"/>
        <v>All sources</v>
      </c>
      <c r="N257" t="str">
        <f t="shared" si="53"/>
        <v>Facebook</v>
      </c>
      <c r="O257" t="str">
        <f t="shared" si="43"/>
        <v>Twitter</v>
      </c>
      <c r="P257" s="13" t="str">
        <f t="shared" si="56"/>
        <v>All sources</v>
      </c>
      <c r="Q257" s="13" t="str">
        <f t="shared" si="52"/>
        <v>Raise</v>
      </c>
      <c r="R257" t="s">
        <v>44</v>
      </c>
      <c r="S257" s="11" t="str">
        <f t="shared" si="44"/>
        <v>Thursday</v>
      </c>
      <c r="T257" s="11" t="str">
        <f t="shared" si="45"/>
        <v>September</v>
      </c>
    </row>
    <row r="258" spans="2:20" x14ac:dyDescent="0.25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s="10">
        <f t="shared" si="46"/>
        <v>9.3750033308853453E-2</v>
      </c>
      <c r="H258" s="10">
        <f t="shared" si="47"/>
        <v>9.3750122132463032E-2</v>
      </c>
      <c r="I258" s="10">
        <f t="shared" si="48"/>
        <v>9.3749713846681182E-2</v>
      </c>
      <c r="J258" s="10">
        <f t="shared" si="49"/>
        <v>9.3749861640158194E-2</v>
      </c>
      <c r="K258" s="15" t="str">
        <f t="shared" si="50"/>
        <v>all_sources</v>
      </c>
      <c r="L258" s="15">
        <f t="shared" si="51"/>
        <v>9.3750122132463032E-2</v>
      </c>
      <c r="M258" s="13" t="str">
        <f t="shared" si="56"/>
        <v>All sources</v>
      </c>
      <c r="N258" t="str">
        <f t="shared" si="53"/>
        <v>Facebook</v>
      </c>
      <c r="O258" t="str">
        <f t="shared" si="43"/>
        <v>Twitter</v>
      </c>
      <c r="P258" s="13" t="str">
        <f t="shared" si="56"/>
        <v>All sources</v>
      </c>
      <c r="Q258" s="13" t="str">
        <f t="shared" si="52"/>
        <v>Raise</v>
      </c>
      <c r="R258" t="s">
        <v>44</v>
      </c>
      <c r="S258" s="11" t="str">
        <f t="shared" si="44"/>
        <v>Friday</v>
      </c>
      <c r="T258" s="11" t="str">
        <f t="shared" si="45"/>
        <v>September</v>
      </c>
    </row>
    <row r="259" spans="2:20" x14ac:dyDescent="0.25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s="10">
        <f t="shared" si="46"/>
        <v>-4.8076894471152709E-2</v>
      </c>
      <c r="H259" s="10">
        <f t="shared" si="47"/>
        <v>-4.8076952064102563E-2</v>
      </c>
      <c r="I259" s="10">
        <f t="shared" si="48"/>
        <v>-4.8076999844412938E-2</v>
      </c>
      <c r="J259" s="10">
        <f t="shared" si="49"/>
        <v>-4.8076945257397585E-2</v>
      </c>
      <c r="K259" s="15" t="str">
        <f t="shared" si="50"/>
        <v>all_sources</v>
      </c>
      <c r="L259" s="15">
        <f t="shared" si="51"/>
        <v>-4.8076999844412938E-2</v>
      </c>
      <c r="M259" s="13" t="str">
        <f t="shared" si="56"/>
        <v>All sources</v>
      </c>
      <c r="N259" t="str">
        <f t="shared" si="53"/>
        <v>Facebook</v>
      </c>
      <c r="O259" t="str">
        <f t="shared" si="43"/>
        <v>Twitter</v>
      </c>
      <c r="P259" s="13" t="str">
        <f t="shared" si="56"/>
        <v>All sources</v>
      </c>
      <c r="Q259" s="13" t="str">
        <f t="shared" si="52"/>
        <v>Dip</v>
      </c>
      <c r="R259" t="s">
        <v>45</v>
      </c>
      <c r="S259" s="11" t="str">
        <f t="shared" si="44"/>
        <v>Saturday</v>
      </c>
      <c r="T259" s="11" t="str">
        <f t="shared" si="45"/>
        <v>September</v>
      </c>
    </row>
    <row r="260" spans="2:20" x14ac:dyDescent="0.25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s="10">
        <f t="shared" si="46"/>
        <v>7.2916688824220088E-2</v>
      </c>
      <c r="H260" s="10">
        <f t="shared" si="47"/>
        <v>7.2916644285300203E-2</v>
      </c>
      <c r="I260" s="10">
        <f t="shared" si="48"/>
        <v>7.2916660074336281E-2</v>
      </c>
      <c r="J260" s="10">
        <f t="shared" si="49"/>
        <v>7.291671965885782E-2</v>
      </c>
      <c r="K260" s="15" t="str">
        <f t="shared" si="50"/>
        <v>all_sources</v>
      </c>
      <c r="L260" s="15">
        <f t="shared" si="51"/>
        <v>7.291671965885782E-2</v>
      </c>
      <c r="M260" s="13" t="str">
        <f t="shared" si="56"/>
        <v>All sources</v>
      </c>
      <c r="N260" t="str">
        <f t="shared" si="53"/>
        <v>Facebook</v>
      </c>
      <c r="O260" t="str">
        <f t="shared" ref="O260:O323" si="57">IF(MIN($C260:$F260)=$C260,"Facebook",IF(MIN($C260:$F260)=$D260,"YouTube",IF(MIN($C260:$F260)=$E260,"Twitter","Others")))</f>
        <v>Twitter</v>
      </c>
      <c r="P260" s="13" t="str">
        <f t="shared" si="56"/>
        <v>All sources</v>
      </c>
      <c r="Q260" s="13" t="str">
        <f t="shared" si="52"/>
        <v>Raise</v>
      </c>
      <c r="R260" t="s">
        <v>44</v>
      </c>
      <c r="S260" s="11" t="str">
        <f t="shared" ref="S260:S323" si="58">TEXT($B260,"dddd")</f>
        <v>Sunday</v>
      </c>
      <c r="T260" s="11" t="str">
        <f t="shared" ref="T260:T323" si="59">TEXT($B260,"mmmm")</f>
        <v>September</v>
      </c>
    </row>
    <row r="261" spans="2:20" x14ac:dyDescent="0.25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s="10">
        <f t="shared" si="46"/>
        <v>-4.9999987209400798E-2</v>
      </c>
      <c r="H261" s="10">
        <f t="shared" si="47"/>
        <v>-4.9999991472933103E-2</v>
      </c>
      <c r="I261" s="10">
        <f t="shared" si="48"/>
        <v>-4.9999853489482882E-2</v>
      </c>
      <c r="J261" s="10">
        <f t="shared" si="49"/>
        <v>-4.9999929159756817E-2</v>
      </c>
      <c r="K261" s="15" t="str">
        <f t="shared" si="50"/>
        <v>all_sources</v>
      </c>
      <c r="L261" s="15">
        <f t="shared" si="51"/>
        <v>-4.9999991472933103E-2</v>
      </c>
      <c r="M261" s="13" t="str">
        <f t="shared" si="56"/>
        <v>All sources</v>
      </c>
      <c r="N261" t="str">
        <f t="shared" si="53"/>
        <v>Facebook</v>
      </c>
      <c r="O261" t="str">
        <f t="shared" si="57"/>
        <v>Twitter</v>
      </c>
      <c r="P261" s="13" t="str">
        <f t="shared" si="56"/>
        <v>All sources</v>
      </c>
      <c r="Q261" s="13" t="str">
        <f t="shared" si="52"/>
        <v>Dip</v>
      </c>
      <c r="R261" t="s">
        <v>44</v>
      </c>
      <c r="S261" s="11" t="str">
        <f t="shared" si="58"/>
        <v>Monday</v>
      </c>
      <c r="T261" s="11" t="str">
        <f t="shared" si="59"/>
        <v>September</v>
      </c>
    </row>
    <row r="262" spans="2:20" x14ac:dyDescent="0.25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s="10">
        <f t="shared" si="46"/>
        <v>0</v>
      </c>
      <c r="H262" s="10">
        <f t="shared" si="47"/>
        <v>0</v>
      </c>
      <c r="I262" s="10">
        <f t="shared" si="48"/>
        <v>0</v>
      </c>
      <c r="J262" s="10">
        <f t="shared" si="49"/>
        <v>0</v>
      </c>
      <c r="K262" s="15" t="str">
        <f t="shared" si="50"/>
        <v/>
      </c>
      <c r="L262" s="15">
        <f t="shared" si="51"/>
        <v>0</v>
      </c>
      <c r="M262" s="13" t="str">
        <f t="shared" si="56"/>
        <v/>
      </c>
      <c r="N262" t="str">
        <f t="shared" si="53"/>
        <v>Facebook</v>
      </c>
      <c r="O262" t="str">
        <f t="shared" si="57"/>
        <v>Twitter</v>
      </c>
      <c r="P262" s="13" t="str">
        <f t="shared" si="56"/>
        <v/>
      </c>
      <c r="Q262" s="13" t="str">
        <f t="shared" si="52"/>
        <v>Dip</v>
      </c>
      <c r="R262" t="s">
        <v>44</v>
      </c>
      <c r="S262" s="11" t="str">
        <f t="shared" si="58"/>
        <v>Tuesday</v>
      </c>
      <c r="T262" s="11" t="str">
        <f t="shared" si="59"/>
        <v>September</v>
      </c>
    </row>
    <row r="263" spans="2:20" x14ac:dyDescent="0.25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s="10">
        <f t="shared" si="46"/>
        <v>2.0618577092037516E-2</v>
      </c>
      <c r="H263" s="10">
        <f t="shared" si="47"/>
        <v>2.0618621952255056E-2</v>
      </c>
      <c r="I263" s="10">
        <f t="shared" si="48"/>
        <v>2.0618494415770572E-2</v>
      </c>
      <c r="J263" s="10">
        <f t="shared" si="49"/>
        <v>2.0618526585082231E-2</v>
      </c>
      <c r="K263" s="15" t="str">
        <f t="shared" si="50"/>
        <v>all_sources</v>
      </c>
      <c r="L263" s="15">
        <f t="shared" si="51"/>
        <v>2.0618621952255056E-2</v>
      </c>
      <c r="M263" s="13" t="str">
        <f t="shared" si="56"/>
        <v>All sources</v>
      </c>
      <c r="N263" t="str">
        <f t="shared" si="53"/>
        <v>Facebook</v>
      </c>
      <c r="O263" t="str">
        <f t="shared" si="57"/>
        <v>Twitter</v>
      </c>
      <c r="P263" s="13" t="str">
        <f t="shared" si="56"/>
        <v>All sources</v>
      </c>
      <c r="Q263" s="13" t="str">
        <f t="shared" si="52"/>
        <v>Raise</v>
      </c>
      <c r="R263" t="s">
        <v>44</v>
      </c>
      <c r="S263" s="11" t="str">
        <f t="shared" si="58"/>
        <v>Wednesday</v>
      </c>
      <c r="T263" s="11" t="str">
        <f t="shared" si="59"/>
        <v>September</v>
      </c>
    </row>
    <row r="264" spans="2:20" x14ac:dyDescent="0.25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s="10">
        <f t="shared" si="46"/>
        <v>2.0833355539235709E-2</v>
      </c>
      <c r="H264" s="10">
        <f t="shared" si="47"/>
        <v>2.0833399951040388E-2</v>
      </c>
      <c r="I264" s="10">
        <f t="shared" si="48"/>
        <v>2.0833269743706806E-2</v>
      </c>
      <c r="J264" s="10">
        <f t="shared" si="49"/>
        <v>2.0833302586701796E-2</v>
      </c>
      <c r="K264" s="15" t="str">
        <f t="shared" si="50"/>
        <v>all_sources</v>
      </c>
      <c r="L264" s="15">
        <f t="shared" si="51"/>
        <v>2.0833399951040388E-2</v>
      </c>
      <c r="M264" s="13" t="str">
        <f t="shared" si="56"/>
        <v>All sources</v>
      </c>
      <c r="N264" t="str">
        <f t="shared" si="53"/>
        <v>Facebook</v>
      </c>
      <c r="O264" t="str">
        <f t="shared" si="57"/>
        <v>Twitter</v>
      </c>
      <c r="P264" s="13" t="str">
        <f t="shared" si="56"/>
        <v>All sources</v>
      </c>
      <c r="Q264" s="13" t="str">
        <f t="shared" si="52"/>
        <v>Raise</v>
      </c>
      <c r="R264" t="s">
        <v>44</v>
      </c>
      <c r="S264" s="11" t="str">
        <f t="shared" si="58"/>
        <v>Thursday</v>
      </c>
      <c r="T264" s="11" t="str">
        <f t="shared" si="59"/>
        <v>September</v>
      </c>
    </row>
    <row r="265" spans="2:20" x14ac:dyDescent="0.25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s="10">
        <f t="shared" si="46"/>
        <v>-6.6666674787682179E-2</v>
      </c>
      <c r="H265" s="10">
        <f t="shared" si="47"/>
        <v>-6.6666709978745686E-2</v>
      </c>
      <c r="I265" s="10">
        <f t="shared" si="48"/>
        <v>-6.666648062153957E-2</v>
      </c>
      <c r="J265" s="10">
        <f t="shared" si="49"/>
        <v>-6.6666576710796233E-2</v>
      </c>
      <c r="K265" s="15" t="str">
        <f t="shared" si="50"/>
        <v>all_sources</v>
      </c>
      <c r="L265" s="15">
        <f t="shared" si="51"/>
        <v>-6.6666709978745686E-2</v>
      </c>
      <c r="M265" s="13" t="str">
        <f t="shared" si="56"/>
        <v>All sources</v>
      </c>
      <c r="N265" t="str">
        <f t="shared" si="53"/>
        <v>Facebook</v>
      </c>
      <c r="O265" t="str">
        <f t="shared" si="57"/>
        <v>Twitter</v>
      </c>
      <c r="P265" s="13" t="str">
        <f t="shared" si="56"/>
        <v>All sources</v>
      </c>
      <c r="Q265" s="13" t="str">
        <f t="shared" si="52"/>
        <v>Dip</v>
      </c>
      <c r="R265" t="s">
        <v>44</v>
      </c>
      <c r="S265" s="11" t="str">
        <f t="shared" si="58"/>
        <v>Friday</v>
      </c>
      <c r="T265" s="11" t="str">
        <f t="shared" si="59"/>
        <v>September</v>
      </c>
    </row>
    <row r="266" spans="2:20" x14ac:dyDescent="0.25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s="10">
        <f t="shared" ref="G266:G329" si="60">C266/C259-1</f>
        <v>-1.0101003787368557E-2</v>
      </c>
      <c r="H266" s="10">
        <f t="shared" ref="H266:H329" si="61">D266/D259-1</f>
        <v>-1.010098316280561E-2</v>
      </c>
      <c r="I266" s="10">
        <f t="shared" ref="I266:I329" si="62">E266/E259-1</f>
        <v>-1.0100863394915338E-2</v>
      </c>
      <c r="J266" s="10">
        <f t="shared" ref="J266:J329" si="63">F266/F259-1</f>
        <v>-1.0100980378326518E-2</v>
      </c>
      <c r="K266" s="15" t="str">
        <f t="shared" ref="K266:K329" si="64">IF(SUM($G266:$J266)&lt;&gt;0,IF(ROUND(AVERAGE($G266:$J266),2)&lt;&gt;ROUND(IF((SUM($G266:$J266)&gt;0),MAX($G266:$J266),MIN($G266:$J266)),2),"condition","all_sources"),"")</f>
        <v>all_sources</v>
      </c>
      <c r="L266" s="15">
        <f t="shared" ref="L266:L329" si="65">IF((SUM($G266:$J266)&gt;0),MAX($G266:$J266),MIN($G266:$J266))</f>
        <v>-1.0101003787368557E-2</v>
      </c>
      <c r="M266" s="13" t="str">
        <f t="shared" si="56"/>
        <v>All sources</v>
      </c>
      <c r="N266" t="str">
        <f t="shared" si="53"/>
        <v>Facebook</v>
      </c>
      <c r="O266" t="str">
        <f t="shared" si="57"/>
        <v>Twitter</v>
      </c>
      <c r="P266" s="13" t="str">
        <f t="shared" si="56"/>
        <v>All sources</v>
      </c>
      <c r="Q266" s="13" t="str">
        <f t="shared" si="52"/>
        <v>Dip</v>
      </c>
      <c r="R266" t="s">
        <v>46</v>
      </c>
      <c r="S266" s="11" t="str">
        <f t="shared" si="58"/>
        <v>Saturday</v>
      </c>
      <c r="T266" s="11" t="str">
        <f t="shared" si="59"/>
        <v>September</v>
      </c>
    </row>
    <row r="267" spans="2:20" x14ac:dyDescent="0.25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s="10">
        <f t="shared" si="60"/>
        <v>-9.7087320312939651E-3</v>
      </c>
      <c r="H267" s="10">
        <f t="shared" si="61"/>
        <v>-9.7087121998289394E-3</v>
      </c>
      <c r="I267" s="10">
        <f t="shared" si="62"/>
        <v>-9.7085966046455141E-3</v>
      </c>
      <c r="J267" s="10">
        <f t="shared" si="63"/>
        <v>-9.708791974362585E-3</v>
      </c>
      <c r="K267" s="15" t="str">
        <f t="shared" si="64"/>
        <v>all_sources</v>
      </c>
      <c r="L267" s="15">
        <f t="shared" si="65"/>
        <v>-9.708791974362585E-3</v>
      </c>
      <c r="M267" s="13" t="str">
        <f t="shared" si="56"/>
        <v>All sources</v>
      </c>
      <c r="N267" t="str">
        <f t="shared" si="53"/>
        <v>Facebook</v>
      </c>
      <c r="O267" t="str">
        <f t="shared" si="57"/>
        <v>Twitter</v>
      </c>
      <c r="P267" s="13" t="str">
        <f t="shared" si="56"/>
        <v>All sources</v>
      </c>
      <c r="Q267" s="13" t="str">
        <f t="shared" ref="Q267:Q330" si="66">IF((SUM($G267:$J267)&gt;0),"Raise","Dip")</f>
        <v>Dip</v>
      </c>
      <c r="R267" t="s">
        <v>44</v>
      </c>
      <c r="S267" s="11" t="str">
        <f t="shared" si="58"/>
        <v>Sunday</v>
      </c>
      <c r="T267" s="11" t="str">
        <f t="shared" si="59"/>
        <v>September</v>
      </c>
    </row>
    <row r="268" spans="2:20" x14ac:dyDescent="0.25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s="10">
        <f t="shared" si="60"/>
        <v>1.0526259099838065E-2</v>
      </c>
      <c r="H268" s="10">
        <f t="shared" si="61"/>
        <v>1.0526349803258173E-2</v>
      </c>
      <c r="I268" s="10">
        <f t="shared" si="62"/>
        <v>1.0526283321774077E-2</v>
      </c>
      <c r="J268" s="10">
        <f t="shared" si="63"/>
        <v>1.0526300090806018E-2</v>
      </c>
      <c r="K268" s="15" t="str">
        <f t="shared" si="64"/>
        <v>all_sources</v>
      </c>
      <c r="L268" s="15">
        <f t="shared" si="65"/>
        <v>1.0526349803258173E-2</v>
      </c>
      <c r="M268" s="13" t="str">
        <f t="shared" si="56"/>
        <v>All sources</v>
      </c>
      <c r="N268" t="str">
        <f t="shared" si="53"/>
        <v>Facebook</v>
      </c>
      <c r="O268" t="str">
        <f t="shared" si="57"/>
        <v>Twitter</v>
      </c>
      <c r="P268" s="13" t="str">
        <f t="shared" si="56"/>
        <v>All sources</v>
      </c>
      <c r="Q268" s="13" t="str">
        <f t="shared" si="66"/>
        <v>Raise</v>
      </c>
      <c r="R268" t="s">
        <v>44</v>
      </c>
      <c r="S268" s="11" t="str">
        <f t="shared" si="58"/>
        <v>Monday</v>
      </c>
      <c r="T268" s="11" t="str">
        <f t="shared" si="59"/>
        <v>September</v>
      </c>
    </row>
    <row r="269" spans="2:20" x14ac:dyDescent="0.25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s="10">
        <f t="shared" si="60"/>
        <v>-1.9417496223979036E-2</v>
      </c>
      <c r="H269" s="10">
        <f t="shared" si="61"/>
        <v>-1.9417536813745029E-2</v>
      </c>
      <c r="I269" s="10">
        <f t="shared" si="62"/>
        <v>-1.941742048806494E-2</v>
      </c>
      <c r="J269" s="10">
        <f t="shared" si="63"/>
        <v>-1.9417449018664823E-2</v>
      </c>
      <c r="K269" s="15" t="str">
        <f t="shared" si="64"/>
        <v>all_sources</v>
      </c>
      <c r="L269" s="15">
        <f t="shared" si="65"/>
        <v>-1.9417536813745029E-2</v>
      </c>
      <c r="M269" s="13" t="str">
        <f t="shared" si="56"/>
        <v>All sources</v>
      </c>
      <c r="N269" t="str">
        <f t="shared" ref="N269:N332" si="67">IF(MAX($C269:$F269)=$C269,"Facebook",IF(MAX($C269:$F269)=$D269,"YouTube",IF(MAX($C269:$F269)=$E269,"Twitter","Others")))</f>
        <v>Facebook</v>
      </c>
      <c r="O269" t="str">
        <f t="shared" si="57"/>
        <v>Twitter</v>
      </c>
      <c r="P269" s="13" t="str">
        <f t="shared" si="56"/>
        <v>All sources</v>
      </c>
      <c r="Q269" s="13" t="str">
        <f t="shared" si="66"/>
        <v>Dip</v>
      </c>
      <c r="R269" t="s">
        <v>44</v>
      </c>
      <c r="S269" s="11" t="str">
        <f t="shared" si="58"/>
        <v>Tuesday</v>
      </c>
      <c r="T269" s="11" t="str">
        <f t="shared" si="59"/>
        <v>September</v>
      </c>
    </row>
    <row r="270" spans="2:20" x14ac:dyDescent="0.25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s="10">
        <f t="shared" si="60"/>
        <v>-1.0101084487717182E-2</v>
      </c>
      <c r="H270" s="10">
        <f t="shared" si="61"/>
        <v>-1.0101041421728851E-2</v>
      </c>
      <c r="I270" s="10">
        <f t="shared" si="62"/>
        <v>-1.0100980203956111E-2</v>
      </c>
      <c r="J270" s="10">
        <f t="shared" si="63"/>
        <v>-1.0100995645292876E-2</v>
      </c>
      <c r="K270" s="15" t="str">
        <f t="shared" si="64"/>
        <v>all_sources</v>
      </c>
      <c r="L270" s="15">
        <f t="shared" si="65"/>
        <v>-1.0101084487717182E-2</v>
      </c>
      <c r="M270" s="13" t="str">
        <f t="shared" ref="M270:P289" si="68">IF(SUM($G270:$J270)&lt;&gt;0,IF(ROUND(AVERAGE($G270:$J270),2)&lt;&gt;ROUND(IF((SUM($G270:$J270)&gt;0),MAX($G270:$J270),MIN($G270:$J270)),2),IF((SUM($G270:$J270)&lt;&gt;0),IF(IF((SUM($G270:$J270)&gt;0),MAX($G270:$J270),MIN($G270:$J270))=$G270,"Facebook",IF(IF((SUM($G270:$J270)&gt;0),MAX($G270:$J270),MIN($G270:$J270))=$H270,"Youtube",IF(IF((SUM($G270:$J270)&gt;0),MAX($G270:$J270),MIN($G270:$J270))=$I270,"Twitter",IF(IF((SUM($G270:$J270)&gt;0),MAX($G270:$J270),MIN($G270:$J270))=$I270,"Others","")))),""),"All sources"),"")</f>
        <v>All sources</v>
      </c>
      <c r="N270" t="str">
        <f t="shared" si="67"/>
        <v>Facebook</v>
      </c>
      <c r="O270" t="str">
        <f t="shared" si="57"/>
        <v>Twitter</v>
      </c>
      <c r="P270" s="13" t="str">
        <f t="shared" si="68"/>
        <v>All sources</v>
      </c>
      <c r="Q270" s="13" t="str">
        <f t="shared" si="66"/>
        <v>Dip</v>
      </c>
      <c r="R270" t="s">
        <v>44</v>
      </c>
      <c r="S270" s="11" t="str">
        <f t="shared" si="58"/>
        <v>Wednesday</v>
      </c>
      <c r="T270" s="11" t="str">
        <f t="shared" si="59"/>
        <v>September</v>
      </c>
    </row>
    <row r="271" spans="2:20" x14ac:dyDescent="0.25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s="10">
        <f t="shared" si="60"/>
        <v>5.1020396177072547E-2</v>
      </c>
      <c r="H271" s="10">
        <f t="shared" si="61"/>
        <v>5.1020393957407872E-2</v>
      </c>
      <c r="I271" s="10">
        <f t="shared" si="62"/>
        <v>5.1020255611715637E-2</v>
      </c>
      <c r="J271" s="10">
        <f t="shared" si="63"/>
        <v>5.1020334402081202E-2</v>
      </c>
      <c r="K271" s="15" t="str">
        <f t="shared" si="64"/>
        <v>all_sources</v>
      </c>
      <c r="L271" s="15">
        <f t="shared" si="65"/>
        <v>5.1020396177072547E-2</v>
      </c>
      <c r="M271" s="13" t="str">
        <f t="shared" si="68"/>
        <v>All sources</v>
      </c>
      <c r="N271" t="str">
        <f t="shared" si="67"/>
        <v>Facebook</v>
      </c>
      <c r="O271" t="str">
        <f t="shared" si="57"/>
        <v>Twitter</v>
      </c>
      <c r="P271" s="13" t="str">
        <f t="shared" si="68"/>
        <v>All sources</v>
      </c>
      <c r="Q271" s="13" t="str">
        <f t="shared" si="66"/>
        <v>Raise</v>
      </c>
      <c r="R271" t="s">
        <v>44</v>
      </c>
      <c r="S271" s="11" t="str">
        <f t="shared" si="58"/>
        <v>Thursday</v>
      </c>
      <c r="T271" s="11" t="str">
        <f t="shared" si="59"/>
        <v>September</v>
      </c>
    </row>
    <row r="272" spans="2:20" x14ac:dyDescent="0.25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s="10">
        <f t="shared" si="60"/>
        <v>-2.0408184574093213E-2</v>
      </c>
      <c r="H272" s="10">
        <f t="shared" si="61"/>
        <v>-2.0408227191664796E-2</v>
      </c>
      <c r="I272" s="10">
        <f t="shared" si="62"/>
        <v>-2.0408102244686255E-2</v>
      </c>
      <c r="J272" s="10">
        <f t="shared" si="63"/>
        <v>-2.0408133760832503E-2</v>
      </c>
      <c r="K272" s="15" t="str">
        <f t="shared" si="64"/>
        <v>all_sources</v>
      </c>
      <c r="L272" s="15">
        <f t="shared" si="65"/>
        <v>-2.0408227191664796E-2</v>
      </c>
      <c r="M272" s="13" t="str">
        <f t="shared" si="68"/>
        <v>All sources</v>
      </c>
      <c r="N272" t="str">
        <f t="shared" si="67"/>
        <v>Facebook</v>
      </c>
      <c r="O272" t="str">
        <f t="shared" si="57"/>
        <v>Twitter</v>
      </c>
      <c r="P272" s="13" t="str">
        <f t="shared" si="68"/>
        <v>All sources</v>
      </c>
      <c r="Q272" s="13" t="str">
        <f t="shared" si="66"/>
        <v>Dip</v>
      </c>
      <c r="R272" t="s">
        <v>44</v>
      </c>
      <c r="S272" s="11" t="str">
        <f t="shared" si="58"/>
        <v>Friday</v>
      </c>
      <c r="T272" s="11" t="str">
        <f t="shared" si="59"/>
        <v>September</v>
      </c>
    </row>
    <row r="273" spans="2:20" x14ac:dyDescent="0.25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s="10">
        <f t="shared" si="60"/>
        <v>0</v>
      </c>
      <c r="H273" s="10">
        <f t="shared" si="61"/>
        <v>0</v>
      </c>
      <c r="I273" s="10">
        <f t="shared" si="62"/>
        <v>0</v>
      </c>
      <c r="J273" s="10">
        <f t="shared" si="63"/>
        <v>0</v>
      </c>
      <c r="K273" s="15" t="str">
        <f t="shared" si="64"/>
        <v/>
      </c>
      <c r="L273" s="15">
        <f t="shared" si="65"/>
        <v>0</v>
      </c>
      <c r="M273" s="13" t="str">
        <f t="shared" si="68"/>
        <v/>
      </c>
      <c r="N273" t="str">
        <f t="shared" si="67"/>
        <v>Facebook</v>
      </c>
      <c r="O273" t="str">
        <f t="shared" si="57"/>
        <v>Twitter</v>
      </c>
      <c r="P273" s="13" t="str">
        <f t="shared" si="68"/>
        <v/>
      </c>
      <c r="Q273" s="13" t="str">
        <f t="shared" si="66"/>
        <v>Dip</v>
      </c>
      <c r="R273" t="s">
        <v>44</v>
      </c>
      <c r="S273" s="11" t="str">
        <f t="shared" si="58"/>
        <v>Saturday</v>
      </c>
      <c r="T273" s="11" t="str">
        <f t="shared" si="59"/>
        <v>September</v>
      </c>
    </row>
    <row r="274" spans="2:20" x14ac:dyDescent="0.25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s="10">
        <f t="shared" si="60"/>
        <v>-6.8627470013072456E-2</v>
      </c>
      <c r="H274" s="10">
        <f t="shared" si="61"/>
        <v>-6.8627429568626774E-2</v>
      </c>
      <c r="I274" s="10">
        <f t="shared" si="62"/>
        <v>-6.8627633953655565E-2</v>
      </c>
      <c r="J274" s="10">
        <f t="shared" si="63"/>
        <v>-6.8627417215683661E-2</v>
      </c>
      <c r="K274" s="15" t="str">
        <f t="shared" si="64"/>
        <v>all_sources</v>
      </c>
      <c r="L274" s="15">
        <f t="shared" si="65"/>
        <v>-6.8627633953655565E-2</v>
      </c>
      <c r="M274" s="13" t="str">
        <f t="shared" si="68"/>
        <v>All sources</v>
      </c>
      <c r="N274" t="str">
        <f t="shared" si="67"/>
        <v>Facebook</v>
      </c>
      <c r="O274" t="str">
        <f t="shared" si="57"/>
        <v>Twitter</v>
      </c>
      <c r="P274" s="13" t="str">
        <f t="shared" si="68"/>
        <v>All sources</v>
      </c>
      <c r="Q274" s="13" t="str">
        <f t="shared" si="66"/>
        <v>Dip</v>
      </c>
      <c r="R274" t="s">
        <v>44</v>
      </c>
      <c r="S274" s="11" t="str">
        <f t="shared" si="58"/>
        <v>Sunday</v>
      </c>
      <c r="T274" s="11" t="str">
        <f t="shared" si="59"/>
        <v>September</v>
      </c>
    </row>
    <row r="275" spans="2:20" x14ac:dyDescent="0.25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s="10">
        <f t="shared" si="60"/>
        <v>4.1666711078471419E-2</v>
      </c>
      <c r="H275" s="10">
        <f t="shared" si="61"/>
        <v>4.166662225486184E-2</v>
      </c>
      <c r="I275" s="10">
        <f t="shared" si="62"/>
        <v>4.1666539487413834E-2</v>
      </c>
      <c r="J275" s="10">
        <f t="shared" si="63"/>
        <v>4.1666605173403592E-2</v>
      </c>
      <c r="K275" s="15" t="str">
        <f t="shared" si="64"/>
        <v>all_sources</v>
      </c>
      <c r="L275" s="15">
        <f t="shared" si="65"/>
        <v>4.1666711078471419E-2</v>
      </c>
      <c r="M275" s="13" t="str">
        <f t="shared" si="68"/>
        <v>All sources</v>
      </c>
      <c r="N275" t="str">
        <f t="shared" si="67"/>
        <v>Facebook</v>
      </c>
      <c r="O275" t="str">
        <f t="shared" si="57"/>
        <v>Twitter</v>
      </c>
      <c r="P275" s="13" t="str">
        <f t="shared" si="68"/>
        <v>All sources</v>
      </c>
      <c r="Q275" s="13" t="str">
        <f t="shared" si="66"/>
        <v>Raise</v>
      </c>
      <c r="R275" t="s">
        <v>44</v>
      </c>
      <c r="S275" s="11" t="str">
        <f t="shared" si="58"/>
        <v>Monday</v>
      </c>
      <c r="T275" s="11" t="str">
        <f t="shared" si="59"/>
        <v>September</v>
      </c>
    </row>
    <row r="276" spans="2:20" x14ac:dyDescent="0.25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s="10">
        <f t="shared" si="60"/>
        <v>0</v>
      </c>
      <c r="H276" s="10">
        <f t="shared" si="61"/>
        <v>0</v>
      </c>
      <c r="I276" s="10">
        <f t="shared" si="62"/>
        <v>0</v>
      </c>
      <c r="J276" s="10">
        <f t="shared" si="63"/>
        <v>0</v>
      </c>
      <c r="K276" s="15" t="str">
        <f t="shared" si="64"/>
        <v/>
      </c>
      <c r="L276" s="15">
        <f t="shared" si="65"/>
        <v>0</v>
      </c>
      <c r="M276" s="13" t="str">
        <f t="shared" si="68"/>
        <v/>
      </c>
      <c r="N276" t="str">
        <f t="shared" si="67"/>
        <v>Facebook</v>
      </c>
      <c r="O276" t="str">
        <f t="shared" si="57"/>
        <v>Twitter</v>
      </c>
      <c r="P276" s="13" t="str">
        <f t="shared" si="68"/>
        <v/>
      </c>
      <c r="Q276" s="13" t="str">
        <f t="shared" si="66"/>
        <v>Dip</v>
      </c>
      <c r="R276" t="s">
        <v>44</v>
      </c>
      <c r="S276" s="11" t="str">
        <f t="shared" si="58"/>
        <v>Tuesday</v>
      </c>
      <c r="T276" s="11" t="str">
        <f t="shared" si="59"/>
        <v>October</v>
      </c>
    </row>
    <row r="277" spans="2:20" x14ac:dyDescent="0.25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s="10">
        <f t="shared" si="60"/>
        <v>1.0204157545207204E-2</v>
      </c>
      <c r="H277" s="10">
        <f t="shared" si="61"/>
        <v>1.0204113595832398E-2</v>
      </c>
      <c r="I277" s="10">
        <f t="shared" si="62"/>
        <v>1.0204051122343127E-2</v>
      </c>
      <c r="J277" s="10">
        <f t="shared" si="63"/>
        <v>1.0204066880416196E-2</v>
      </c>
      <c r="K277" s="15" t="str">
        <f t="shared" si="64"/>
        <v>all_sources</v>
      </c>
      <c r="L277" s="15">
        <f t="shared" si="65"/>
        <v>1.0204157545207204E-2</v>
      </c>
      <c r="M277" s="13" t="str">
        <f t="shared" si="68"/>
        <v>All sources</v>
      </c>
      <c r="N277" t="str">
        <f t="shared" si="67"/>
        <v>Facebook</v>
      </c>
      <c r="O277" t="str">
        <f t="shared" si="57"/>
        <v>Twitter</v>
      </c>
      <c r="P277" s="13" t="str">
        <f t="shared" si="68"/>
        <v>All sources</v>
      </c>
      <c r="Q277" s="13" t="str">
        <f t="shared" si="66"/>
        <v>Raise</v>
      </c>
      <c r="R277" t="s">
        <v>44</v>
      </c>
      <c r="S277" s="11" t="str">
        <f t="shared" si="58"/>
        <v>Wednesday</v>
      </c>
      <c r="T277" s="11" t="str">
        <f t="shared" si="59"/>
        <v>October</v>
      </c>
    </row>
    <row r="278" spans="2:20" x14ac:dyDescent="0.25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s="10">
        <f t="shared" si="60"/>
        <v>-4.8543678469658125E-2</v>
      </c>
      <c r="H278" s="10">
        <f t="shared" si="61"/>
        <v>-4.8543676460264251E-2</v>
      </c>
      <c r="I278" s="10">
        <f t="shared" si="62"/>
        <v>-4.8543551220162406E-2</v>
      </c>
      <c r="J278" s="10">
        <f t="shared" si="63"/>
        <v>-4.8543622546662113E-2</v>
      </c>
      <c r="K278" s="15" t="str">
        <f t="shared" si="64"/>
        <v>all_sources</v>
      </c>
      <c r="L278" s="15">
        <f t="shared" si="65"/>
        <v>-4.8543678469658125E-2</v>
      </c>
      <c r="M278" s="13" t="str">
        <f t="shared" si="68"/>
        <v>All sources</v>
      </c>
      <c r="N278" t="str">
        <f t="shared" si="67"/>
        <v>Facebook</v>
      </c>
      <c r="O278" t="str">
        <f t="shared" si="57"/>
        <v>Twitter</v>
      </c>
      <c r="P278" s="13" t="str">
        <f t="shared" si="68"/>
        <v>All sources</v>
      </c>
      <c r="Q278" s="13" t="str">
        <f t="shared" si="66"/>
        <v>Dip</v>
      </c>
      <c r="R278" t="s">
        <v>44</v>
      </c>
      <c r="S278" s="11" t="str">
        <f t="shared" si="58"/>
        <v>Thursday</v>
      </c>
      <c r="T278" s="11" t="str">
        <f t="shared" si="59"/>
        <v>October</v>
      </c>
    </row>
    <row r="279" spans="2:20" x14ac:dyDescent="0.25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s="10">
        <f t="shared" si="60"/>
        <v>1.0416744387324872E-2</v>
      </c>
      <c r="H279" s="10">
        <f t="shared" si="61"/>
        <v>1.0416699975520194E-2</v>
      </c>
      <c r="I279" s="10">
        <f t="shared" si="62"/>
        <v>1.0416634871853514E-2</v>
      </c>
      <c r="J279" s="10">
        <f t="shared" si="63"/>
        <v>1.0416651293351009E-2</v>
      </c>
      <c r="K279" s="15" t="str">
        <f t="shared" si="64"/>
        <v>all_sources</v>
      </c>
      <c r="L279" s="15">
        <f t="shared" si="65"/>
        <v>1.0416744387324872E-2</v>
      </c>
      <c r="M279" s="13" t="str">
        <f t="shared" si="68"/>
        <v>All sources</v>
      </c>
      <c r="N279" t="str">
        <f t="shared" si="67"/>
        <v>Facebook</v>
      </c>
      <c r="O279" t="str">
        <f t="shared" si="57"/>
        <v>Twitter</v>
      </c>
      <c r="P279" s="13" t="str">
        <f t="shared" si="68"/>
        <v>All sources</v>
      </c>
      <c r="Q279" s="13" t="str">
        <f t="shared" si="66"/>
        <v>Raise</v>
      </c>
      <c r="R279" t="s">
        <v>44</v>
      </c>
      <c r="S279" s="11" t="str">
        <f t="shared" si="58"/>
        <v>Friday</v>
      </c>
      <c r="T279" s="11" t="str">
        <f t="shared" si="59"/>
        <v>October</v>
      </c>
    </row>
    <row r="280" spans="2:20" x14ac:dyDescent="0.25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s="10">
        <f t="shared" si="60"/>
        <v>5.1020375947521623E-2</v>
      </c>
      <c r="H280" s="10">
        <f t="shared" si="61"/>
        <v>5.1020354899902642E-2</v>
      </c>
      <c r="I280" s="10">
        <f t="shared" si="62"/>
        <v>5.1020279534584212E-2</v>
      </c>
      <c r="J280" s="10">
        <f t="shared" si="63"/>
        <v>5.102043135860157E-2</v>
      </c>
      <c r="K280" s="15" t="str">
        <f t="shared" si="64"/>
        <v>all_sources</v>
      </c>
      <c r="L280" s="15">
        <f t="shared" si="65"/>
        <v>5.102043135860157E-2</v>
      </c>
      <c r="M280" s="13" t="str">
        <f t="shared" si="68"/>
        <v>All sources</v>
      </c>
      <c r="N280" t="str">
        <f t="shared" si="67"/>
        <v>Facebook</v>
      </c>
      <c r="O280" t="str">
        <f t="shared" si="57"/>
        <v>Twitter</v>
      </c>
      <c r="P280" s="13" t="str">
        <f t="shared" si="68"/>
        <v>All sources</v>
      </c>
      <c r="Q280" s="13" t="str">
        <f t="shared" si="66"/>
        <v>Raise</v>
      </c>
      <c r="R280" t="s">
        <v>44</v>
      </c>
      <c r="S280" s="11" t="str">
        <f t="shared" si="58"/>
        <v>Saturday</v>
      </c>
      <c r="T280" s="11" t="str">
        <f t="shared" si="59"/>
        <v>October</v>
      </c>
    </row>
    <row r="281" spans="2:20" x14ac:dyDescent="0.25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s="10">
        <f t="shared" si="60"/>
        <v>2.1052619237229342E-2</v>
      </c>
      <c r="H281" s="10">
        <f t="shared" si="61"/>
        <v>2.1052574898466903E-2</v>
      </c>
      <c r="I281" s="10">
        <f t="shared" si="62"/>
        <v>2.1052752752197978E-2</v>
      </c>
      <c r="J281" s="10">
        <f t="shared" si="63"/>
        <v>2.105265911047205E-2</v>
      </c>
      <c r="K281" s="15" t="str">
        <f t="shared" si="64"/>
        <v>all_sources</v>
      </c>
      <c r="L281" s="15">
        <f t="shared" si="65"/>
        <v>2.1052752752197978E-2</v>
      </c>
      <c r="M281" s="13" t="str">
        <f t="shared" si="68"/>
        <v>All sources</v>
      </c>
      <c r="N281" t="str">
        <f t="shared" si="67"/>
        <v>Facebook</v>
      </c>
      <c r="O281" t="str">
        <f t="shared" si="57"/>
        <v>Twitter</v>
      </c>
      <c r="P281" s="13" t="str">
        <f t="shared" si="68"/>
        <v>All sources</v>
      </c>
      <c r="Q281" s="13" t="str">
        <f t="shared" si="66"/>
        <v>Raise</v>
      </c>
      <c r="R281" t="s">
        <v>44</v>
      </c>
      <c r="S281" s="11" t="str">
        <f t="shared" si="58"/>
        <v>Sunday</v>
      </c>
      <c r="T281" s="11" t="str">
        <f t="shared" si="59"/>
        <v>October</v>
      </c>
    </row>
    <row r="282" spans="2:20" x14ac:dyDescent="0.25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s="10">
        <f t="shared" si="60"/>
        <v>-9.9999462794833072E-3</v>
      </c>
      <c r="H282" s="10">
        <f t="shared" si="61"/>
        <v>-9.9998618615166901E-3</v>
      </c>
      <c r="I282" s="10">
        <f t="shared" si="62"/>
        <v>-9.9999706978965985E-3</v>
      </c>
      <c r="J282" s="10">
        <f t="shared" si="63"/>
        <v>-9.9999858319513857E-3</v>
      </c>
      <c r="K282" s="15" t="str">
        <f t="shared" si="64"/>
        <v>all_sources</v>
      </c>
      <c r="L282" s="15">
        <f t="shared" si="65"/>
        <v>-9.9999858319513857E-3</v>
      </c>
      <c r="M282" s="13" t="str">
        <f t="shared" si="68"/>
        <v>All sources</v>
      </c>
      <c r="N282" t="str">
        <f t="shared" si="67"/>
        <v>Facebook</v>
      </c>
      <c r="O282" t="str">
        <f t="shared" si="57"/>
        <v>Twitter</v>
      </c>
      <c r="P282" s="13" t="str">
        <f t="shared" si="68"/>
        <v>All sources</v>
      </c>
      <c r="Q282" s="13" t="str">
        <f t="shared" si="66"/>
        <v>Dip</v>
      </c>
      <c r="R282" t="s">
        <v>44</v>
      </c>
      <c r="S282" s="11" t="str">
        <f t="shared" si="58"/>
        <v>Monday</v>
      </c>
      <c r="T282" s="11" t="str">
        <f t="shared" si="59"/>
        <v>October</v>
      </c>
    </row>
    <row r="283" spans="2:20" x14ac:dyDescent="0.25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s="10">
        <f t="shared" si="60"/>
        <v>1.9802001513596457E-2</v>
      </c>
      <c r="H283" s="10">
        <f t="shared" si="61"/>
        <v>1.9802043726797613E-2</v>
      </c>
      <c r="I283" s="10">
        <f t="shared" si="62"/>
        <v>1.9801922748545753E-2</v>
      </c>
      <c r="J283" s="10">
        <f t="shared" si="63"/>
        <v>1.9801952420255287E-2</v>
      </c>
      <c r="K283" s="15" t="str">
        <f t="shared" si="64"/>
        <v>all_sources</v>
      </c>
      <c r="L283" s="15">
        <f t="shared" si="65"/>
        <v>1.9802043726797613E-2</v>
      </c>
      <c r="M283" s="13" t="str">
        <f t="shared" si="68"/>
        <v>All sources</v>
      </c>
      <c r="N283" t="str">
        <f t="shared" si="67"/>
        <v>Facebook</v>
      </c>
      <c r="O283" t="str">
        <f t="shared" si="57"/>
        <v>Twitter</v>
      </c>
      <c r="P283" s="13" t="str">
        <f t="shared" si="68"/>
        <v>All sources</v>
      </c>
      <c r="Q283" s="13" t="str">
        <f t="shared" si="66"/>
        <v>Raise</v>
      </c>
      <c r="R283" t="s">
        <v>44</v>
      </c>
      <c r="S283" s="11" t="str">
        <f t="shared" si="58"/>
        <v>Tuesday</v>
      </c>
      <c r="T283" s="11" t="str">
        <f t="shared" si="59"/>
        <v>October</v>
      </c>
    </row>
    <row r="284" spans="2:20" x14ac:dyDescent="0.25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s="10">
        <f t="shared" si="60"/>
        <v>-4.0404079554938854E-2</v>
      </c>
      <c r="H284" s="10">
        <f t="shared" si="61"/>
        <v>-4.0404165686915405E-2</v>
      </c>
      <c r="I284" s="10">
        <f t="shared" si="62"/>
        <v>-4.0403920815824668E-2</v>
      </c>
      <c r="J284" s="10">
        <f t="shared" si="63"/>
        <v>-4.0403982581171505E-2</v>
      </c>
      <c r="K284" s="15" t="str">
        <f t="shared" si="64"/>
        <v>all_sources</v>
      </c>
      <c r="L284" s="15">
        <f t="shared" si="65"/>
        <v>-4.0404165686915405E-2</v>
      </c>
      <c r="M284" s="13" t="str">
        <f t="shared" si="68"/>
        <v>All sources</v>
      </c>
      <c r="N284" t="str">
        <f t="shared" si="67"/>
        <v>Facebook</v>
      </c>
      <c r="O284" t="str">
        <f t="shared" si="57"/>
        <v>Twitter</v>
      </c>
      <c r="P284" s="13" t="str">
        <f t="shared" si="68"/>
        <v>All sources</v>
      </c>
      <c r="Q284" s="13" t="str">
        <f t="shared" si="66"/>
        <v>Dip</v>
      </c>
      <c r="R284" t="s">
        <v>46</v>
      </c>
      <c r="S284" s="11" t="str">
        <f t="shared" si="58"/>
        <v>Wednesday</v>
      </c>
      <c r="T284" s="11" t="str">
        <f t="shared" si="59"/>
        <v>October</v>
      </c>
    </row>
    <row r="285" spans="2:20" x14ac:dyDescent="0.25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s="10">
        <f t="shared" si="60"/>
        <v>0</v>
      </c>
      <c r="H285" s="10">
        <f t="shared" si="61"/>
        <v>0</v>
      </c>
      <c r="I285" s="10">
        <f t="shared" si="62"/>
        <v>0</v>
      </c>
      <c r="J285" s="10">
        <f t="shared" si="63"/>
        <v>0</v>
      </c>
      <c r="K285" s="15" t="str">
        <f t="shared" si="64"/>
        <v/>
      </c>
      <c r="L285" s="15">
        <f t="shared" si="65"/>
        <v>0</v>
      </c>
      <c r="M285" s="13" t="str">
        <f t="shared" si="68"/>
        <v/>
      </c>
      <c r="N285" t="str">
        <f t="shared" si="67"/>
        <v>Facebook</v>
      </c>
      <c r="O285" t="str">
        <f t="shared" si="57"/>
        <v>Twitter</v>
      </c>
      <c r="P285" s="13" t="str">
        <f t="shared" si="68"/>
        <v/>
      </c>
      <c r="Q285" s="13" t="str">
        <f t="shared" si="66"/>
        <v>Dip</v>
      </c>
      <c r="R285" t="s">
        <v>44</v>
      </c>
      <c r="S285" s="11" t="str">
        <f t="shared" si="58"/>
        <v>Thursday</v>
      </c>
      <c r="T285" s="11" t="str">
        <f t="shared" si="59"/>
        <v>October</v>
      </c>
    </row>
    <row r="286" spans="2:20" x14ac:dyDescent="0.25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s="10">
        <f t="shared" si="60"/>
        <v>1.0309222615097369E-2</v>
      </c>
      <c r="H286" s="10">
        <f t="shared" si="61"/>
        <v>1.0309310976127639E-2</v>
      </c>
      <c r="I286" s="10">
        <f t="shared" si="62"/>
        <v>1.0309247207885175E-2</v>
      </c>
      <c r="J286" s="10">
        <f t="shared" si="63"/>
        <v>1.0309263292541226E-2</v>
      </c>
      <c r="K286" s="15" t="str">
        <f t="shared" si="64"/>
        <v>all_sources</v>
      </c>
      <c r="L286" s="15">
        <f t="shared" si="65"/>
        <v>1.0309310976127639E-2</v>
      </c>
      <c r="M286" s="13" t="str">
        <f t="shared" si="68"/>
        <v>All sources</v>
      </c>
      <c r="N286" t="str">
        <f t="shared" si="67"/>
        <v>Facebook</v>
      </c>
      <c r="O286" t="str">
        <f t="shared" si="57"/>
        <v>Twitter</v>
      </c>
      <c r="P286" s="13" t="str">
        <f t="shared" si="68"/>
        <v>All sources</v>
      </c>
      <c r="Q286" s="13" t="str">
        <f t="shared" si="66"/>
        <v>Raise</v>
      </c>
      <c r="R286" t="s">
        <v>44</v>
      </c>
      <c r="S286" s="11" t="str">
        <f t="shared" si="58"/>
        <v>Friday</v>
      </c>
      <c r="T286" s="11" t="str">
        <f t="shared" si="59"/>
        <v>October</v>
      </c>
    </row>
    <row r="287" spans="2:20" x14ac:dyDescent="0.25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s="10">
        <f t="shared" si="60"/>
        <v>-1.941746406258793E-2</v>
      </c>
      <c r="H287" s="10">
        <f t="shared" si="61"/>
        <v>-1.9417424399657879E-2</v>
      </c>
      <c r="I287" s="10">
        <f t="shared" si="62"/>
        <v>-1.9417389827149356E-2</v>
      </c>
      <c r="J287" s="10">
        <f t="shared" si="63"/>
        <v>-1.9417500764257301E-2</v>
      </c>
      <c r="K287" s="15" t="str">
        <f t="shared" si="64"/>
        <v>all_sources</v>
      </c>
      <c r="L287" s="15">
        <f t="shared" si="65"/>
        <v>-1.9417500764257301E-2</v>
      </c>
      <c r="M287" s="13" t="str">
        <f t="shared" si="68"/>
        <v>All sources</v>
      </c>
      <c r="N287" t="str">
        <f t="shared" si="67"/>
        <v>Facebook</v>
      </c>
      <c r="O287" t="str">
        <f t="shared" si="57"/>
        <v>Twitter</v>
      </c>
      <c r="P287" s="13" t="str">
        <f t="shared" si="68"/>
        <v>All sources</v>
      </c>
      <c r="Q287" s="13" t="str">
        <f t="shared" si="66"/>
        <v>Dip</v>
      </c>
      <c r="R287" t="s">
        <v>44</v>
      </c>
      <c r="S287" s="11" t="str">
        <f t="shared" si="58"/>
        <v>Saturday</v>
      </c>
      <c r="T287" s="11" t="str">
        <f t="shared" si="59"/>
        <v>October</v>
      </c>
    </row>
    <row r="288" spans="2:20" x14ac:dyDescent="0.25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s="10">
        <f t="shared" si="60"/>
        <v>0</v>
      </c>
      <c r="H288" s="10">
        <f t="shared" si="61"/>
        <v>0</v>
      </c>
      <c r="I288" s="10">
        <f t="shared" si="62"/>
        <v>0</v>
      </c>
      <c r="J288" s="10">
        <f t="shared" si="63"/>
        <v>0</v>
      </c>
      <c r="K288" s="15" t="str">
        <f t="shared" si="64"/>
        <v/>
      </c>
      <c r="L288" s="15">
        <f t="shared" si="65"/>
        <v>0</v>
      </c>
      <c r="M288" s="13" t="str">
        <f t="shared" si="68"/>
        <v/>
      </c>
      <c r="N288" t="str">
        <f t="shared" si="67"/>
        <v>Facebook</v>
      </c>
      <c r="O288" t="str">
        <f t="shared" si="57"/>
        <v>Twitter</v>
      </c>
      <c r="P288" s="13" t="str">
        <f t="shared" si="68"/>
        <v/>
      </c>
      <c r="Q288" s="13" t="str">
        <f t="shared" si="66"/>
        <v>Dip</v>
      </c>
      <c r="R288" t="s">
        <v>44</v>
      </c>
      <c r="S288" s="11" t="str">
        <f t="shared" si="58"/>
        <v>Sunday</v>
      </c>
      <c r="T288" s="11" t="str">
        <f t="shared" si="59"/>
        <v>October</v>
      </c>
    </row>
    <row r="289" spans="2:20" x14ac:dyDescent="0.25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s="10">
        <f t="shared" si="60"/>
        <v>-3.0303124265186554E-2</v>
      </c>
      <c r="H289" s="10">
        <f t="shared" si="61"/>
        <v>-3.0303124265186554E-2</v>
      </c>
      <c r="I289" s="10">
        <f t="shared" si="62"/>
        <v>-3.0302940611868445E-2</v>
      </c>
      <c r="J289" s="10">
        <f t="shared" si="63"/>
        <v>-3.0302986935878629E-2</v>
      </c>
      <c r="K289" s="15" t="str">
        <f t="shared" si="64"/>
        <v>all_sources</v>
      </c>
      <c r="L289" s="15">
        <f t="shared" si="65"/>
        <v>-3.0303124265186554E-2</v>
      </c>
      <c r="M289" s="13" t="str">
        <f t="shared" si="68"/>
        <v>All sources</v>
      </c>
      <c r="N289" t="str">
        <f t="shared" si="67"/>
        <v>Facebook</v>
      </c>
      <c r="O289" t="str">
        <f t="shared" si="57"/>
        <v>Twitter</v>
      </c>
      <c r="P289" s="13" t="str">
        <f t="shared" si="68"/>
        <v>All sources</v>
      </c>
      <c r="Q289" s="13" t="str">
        <f t="shared" si="66"/>
        <v>Dip</v>
      </c>
      <c r="R289" t="s">
        <v>44</v>
      </c>
      <c r="S289" s="11" t="str">
        <f t="shared" si="58"/>
        <v>Monday</v>
      </c>
      <c r="T289" s="11" t="str">
        <f t="shared" si="59"/>
        <v>October</v>
      </c>
    </row>
    <row r="290" spans="2:20" x14ac:dyDescent="0.25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s="10">
        <f t="shared" si="60"/>
        <v>-1.9417496223979036E-2</v>
      </c>
      <c r="H290" s="10">
        <f t="shared" si="61"/>
        <v>-1.9417536813745029E-2</v>
      </c>
      <c r="I290" s="10">
        <f t="shared" si="62"/>
        <v>-1.941742048806494E-2</v>
      </c>
      <c r="J290" s="10">
        <f t="shared" si="63"/>
        <v>-1.9417449018664823E-2</v>
      </c>
      <c r="K290" s="15" t="str">
        <f t="shared" si="64"/>
        <v>all_sources</v>
      </c>
      <c r="L290" s="15">
        <f t="shared" si="65"/>
        <v>-1.9417536813745029E-2</v>
      </c>
      <c r="M290" s="13" t="str">
        <f t="shared" ref="M290:P309" si="69">IF(SUM($G290:$J290)&lt;&gt;0,IF(ROUND(AVERAGE($G290:$J290),2)&lt;&gt;ROUND(IF((SUM($G290:$J290)&gt;0),MAX($G290:$J290),MIN($G290:$J290)),2),IF((SUM($G290:$J290)&lt;&gt;0),IF(IF((SUM($G290:$J290)&gt;0),MAX($G290:$J290),MIN($G290:$J290))=$G290,"Facebook",IF(IF((SUM($G290:$J290)&gt;0),MAX($G290:$J290),MIN($G290:$J290))=$H290,"Youtube",IF(IF((SUM($G290:$J290)&gt;0),MAX($G290:$J290),MIN($G290:$J290))=$I290,"Twitter",IF(IF((SUM($G290:$J290)&gt;0),MAX($G290:$J290),MIN($G290:$J290))=$I290,"Others","")))),""),"All sources"),"")</f>
        <v>All sources</v>
      </c>
      <c r="N290" t="str">
        <f t="shared" si="67"/>
        <v>Facebook</v>
      </c>
      <c r="O290" t="str">
        <f t="shared" si="57"/>
        <v>Twitter</v>
      </c>
      <c r="P290" s="13" t="str">
        <f t="shared" si="69"/>
        <v>All sources</v>
      </c>
      <c r="Q290" s="13" t="str">
        <f t="shared" si="66"/>
        <v>Dip</v>
      </c>
      <c r="R290" t="s">
        <v>44</v>
      </c>
      <c r="S290" s="11" t="str">
        <f t="shared" si="58"/>
        <v>Tuesday</v>
      </c>
      <c r="T290" s="11" t="str">
        <f t="shared" si="59"/>
        <v>October</v>
      </c>
    </row>
    <row r="291" spans="2:20" x14ac:dyDescent="0.25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s="10">
        <f t="shared" si="60"/>
        <v>0</v>
      </c>
      <c r="H291" s="10">
        <f t="shared" si="61"/>
        <v>0</v>
      </c>
      <c r="I291" s="10">
        <f t="shared" si="62"/>
        <v>0</v>
      </c>
      <c r="J291" s="10">
        <f t="shared" si="63"/>
        <v>0</v>
      </c>
      <c r="K291" s="15" t="str">
        <f t="shared" si="64"/>
        <v/>
      </c>
      <c r="L291" s="15">
        <f t="shared" si="65"/>
        <v>0</v>
      </c>
      <c r="M291" s="13" t="str">
        <f t="shared" si="69"/>
        <v/>
      </c>
      <c r="N291" t="str">
        <f t="shared" si="67"/>
        <v>Facebook</v>
      </c>
      <c r="O291" t="str">
        <f t="shared" si="57"/>
        <v>Twitter</v>
      </c>
      <c r="P291" s="13" t="str">
        <f t="shared" si="69"/>
        <v/>
      </c>
      <c r="Q291" s="13" t="str">
        <f t="shared" si="66"/>
        <v>Dip</v>
      </c>
      <c r="R291" t="s">
        <v>44</v>
      </c>
      <c r="S291" s="11" t="str">
        <f t="shared" si="58"/>
        <v>Wednesday</v>
      </c>
      <c r="T291" s="11" t="str">
        <f t="shared" si="59"/>
        <v>October</v>
      </c>
    </row>
    <row r="292" spans="2:20" x14ac:dyDescent="0.25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s="10">
        <f t="shared" si="60"/>
        <v>4.0816369148186427E-2</v>
      </c>
      <c r="H292" s="10">
        <f t="shared" si="61"/>
        <v>4.0816280361575474E-2</v>
      </c>
      <c r="I292" s="10">
        <f t="shared" si="62"/>
        <v>4.081620448937251E-2</v>
      </c>
      <c r="J292" s="10">
        <f t="shared" si="63"/>
        <v>4.0816267521665006E-2</v>
      </c>
      <c r="K292" s="15" t="str">
        <f t="shared" si="64"/>
        <v>all_sources</v>
      </c>
      <c r="L292" s="15">
        <f t="shared" si="65"/>
        <v>4.0816369148186427E-2</v>
      </c>
      <c r="M292" s="13" t="str">
        <f t="shared" si="69"/>
        <v>All sources</v>
      </c>
      <c r="N292" t="str">
        <f t="shared" si="67"/>
        <v>Facebook</v>
      </c>
      <c r="O292" t="str">
        <f t="shared" si="57"/>
        <v>Twitter</v>
      </c>
      <c r="P292" s="13" t="str">
        <f t="shared" si="69"/>
        <v>All sources</v>
      </c>
      <c r="Q292" s="13" t="str">
        <f t="shared" si="66"/>
        <v>Raise</v>
      </c>
      <c r="R292" t="s">
        <v>44</v>
      </c>
      <c r="S292" s="11" t="str">
        <f t="shared" si="58"/>
        <v>Thursday</v>
      </c>
      <c r="T292" s="11" t="str">
        <f t="shared" si="59"/>
        <v>October</v>
      </c>
    </row>
    <row r="293" spans="2:20" x14ac:dyDescent="0.25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s="10">
        <f t="shared" si="60"/>
        <v>-2.0408184574093213E-2</v>
      </c>
      <c r="H293" s="10">
        <f t="shared" si="61"/>
        <v>-2.0408227191664796E-2</v>
      </c>
      <c r="I293" s="10">
        <f t="shared" si="62"/>
        <v>-2.0408102244686255E-2</v>
      </c>
      <c r="J293" s="10">
        <f t="shared" si="63"/>
        <v>-2.0408133760832503E-2</v>
      </c>
      <c r="K293" s="15" t="str">
        <f t="shared" si="64"/>
        <v>all_sources</v>
      </c>
      <c r="L293" s="15">
        <f t="shared" si="65"/>
        <v>-2.0408227191664796E-2</v>
      </c>
      <c r="M293" s="13" t="str">
        <f t="shared" si="69"/>
        <v>All sources</v>
      </c>
      <c r="N293" t="str">
        <f t="shared" si="67"/>
        <v>Facebook</v>
      </c>
      <c r="O293" t="str">
        <f t="shared" si="57"/>
        <v>Twitter</v>
      </c>
      <c r="P293" s="13" t="str">
        <f t="shared" si="69"/>
        <v>All sources</v>
      </c>
      <c r="Q293" s="13" t="str">
        <f t="shared" si="66"/>
        <v>Dip</v>
      </c>
      <c r="R293" t="s">
        <v>44</v>
      </c>
      <c r="S293" s="11" t="str">
        <f t="shared" si="58"/>
        <v>Friday</v>
      </c>
      <c r="T293" s="11" t="str">
        <f t="shared" si="59"/>
        <v>October</v>
      </c>
    </row>
    <row r="294" spans="2:20" x14ac:dyDescent="0.25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s="10">
        <f t="shared" si="60"/>
        <v>1.9801968065875641E-2</v>
      </c>
      <c r="H294" s="10">
        <f t="shared" si="61"/>
        <v>1.9801926816586546E-2</v>
      </c>
      <c r="I294" s="10">
        <f t="shared" si="62"/>
        <v>1.9801890861318228E-2</v>
      </c>
      <c r="J294" s="10">
        <f t="shared" si="63"/>
        <v>1.9802006235468239E-2</v>
      </c>
      <c r="K294" s="15" t="str">
        <f t="shared" si="64"/>
        <v>all_sources</v>
      </c>
      <c r="L294" s="15">
        <f t="shared" si="65"/>
        <v>1.9802006235468239E-2</v>
      </c>
      <c r="M294" s="13" t="str">
        <f t="shared" si="69"/>
        <v>All sources</v>
      </c>
      <c r="N294" t="str">
        <f t="shared" si="67"/>
        <v>Facebook</v>
      </c>
      <c r="O294" t="str">
        <f t="shared" si="57"/>
        <v>Twitter</v>
      </c>
      <c r="P294" s="13" t="str">
        <f t="shared" si="69"/>
        <v>All sources</v>
      </c>
      <c r="Q294" s="13" t="str">
        <f t="shared" si="66"/>
        <v>Raise</v>
      </c>
      <c r="R294" t="s">
        <v>44</v>
      </c>
      <c r="S294" s="11" t="str">
        <f t="shared" si="58"/>
        <v>Saturday</v>
      </c>
      <c r="T294" s="11" t="str">
        <f t="shared" si="59"/>
        <v>October</v>
      </c>
    </row>
    <row r="295" spans="2:20" x14ac:dyDescent="0.25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s="10">
        <f t="shared" si="60"/>
        <v>-1.0309272431501371E-2</v>
      </c>
      <c r="H295" s="10">
        <f t="shared" si="61"/>
        <v>-1.0309251166895295E-2</v>
      </c>
      <c r="I295" s="10">
        <f t="shared" si="62"/>
        <v>-1.0309336464473184E-2</v>
      </c>
      <c r="J295" s="10">
        <f t="shared" si="63"/>
        <v>-1.0309335719418278E-2</v>
      </c>
      <c r="K295" s="15" t="str">
        <f t="shared" si="64"/>
        <v>all_sources</v>
      </c>
      <c r="L295" s="15">
        <f t="shared" si="65"/>
        <v>-1.0309336464473184E-2</v>
      </c>
      <c r="M295" s="13" t="str">
        <f t="shared" si="69"/>
        <v>All sources</v>
      </c>
      <c r="N295" t="str">
        <f t="shared" si="67"/>
        <v>Facebook</v>
      </c>
      <c r="O295" t="str">
        <f t="shared" si="57"/>
        <v>Twitter</v>
      </c>
      <c r="P295" s="13" t="str">
        <f t="shared" si="69"/>
        <v>All sources</v>
      </c>
      <c r="Q295" s="13" t="str">
        <f t="shared" si="66"/>
        <v>Dip</v>
      </c>
      <c r="R295" t="s">
        <v>44</v>
      </c>
      <c r="S295" s="11" t="str">
        <f t="shared" si="58"/>
        <v>Sunday</v>
      </c>
      <c r="T295" s="11" t="str">
        <f t="shared" si="59"/>
        <v>October</v>
      </c>
    </row>
    <row r="296" spans="2:20" x14ac:dyDescent="0.25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s="10">
        <f t="shared" si="60"/>
        <v>9.3750033308853453E-2</v>
      </c>
      <c r="H296" s="10">
        <f t="shared" si="61"/>
        <v>9.3750122132463032E-2</v>
      </c>
      <c r="I296" s="10">
        <f t="shared" si="62"/>
        <v>9.3749713846681182E-2</v>
      </c>
      <c r="J296" s="10">
        <f t="shared" si="63"/>
        <v>9.3749861640158194E-2</v>
      </c>
      <c r="K296" s="15" t="str">
        <f t="shared" si="64"/>
        <v>all_sources</v>
      </c>
      <c r="L296" s="15">
        <f t="shared" si="65"/>
        <v>9.3750122132463032E-2</v>
      </c>
      <c r="M296" s="13" t="str">
        <f t="shared" si="69"/>
        <v>All sources</v>
      </c>
      <c r="N296" t="str">
        <f t="shared" si="67"/>
        <v>Facebook</v>
      </c>
      <c r="O296" t="str">
        <f t="shared" si="57"/>
        <v>Twitter</v>
      </c>
      <c r="P296" s="13" t="str">
        <f t="shared" si="69"/>
        <v>All sources</v>
      </c>
      <c r="Q296" s="13" t="str">
        <f t="shared" si="66"/>
        <v>Raise</v>
      </c>
      <c r="R296" t="s">
        <v>46</v>
      </c>
      <c r="S296" s="11" t="str">
        <f t="shared" si="58"/>
        <v>Monday</v>
      </c>
      <c r="T296" s="11" t="str">
        <f t="shared" si="59"/>
        <v>October</v>
      </c>
    </row>
    <row r="297" spans="2:20" x14ac:dyDescent="0.25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s="10">
        <f t="shared" si="60"/>
        <v>-9.9009374369968262E-3</v>
      </c>
      <c r="H297" s="10">
        <f t="shared" si="61"/>
        <v>-9.9010218633988067E-3</v>
      </c>
      <c r="I297" s="10">
        <f t="shared" si="62"/>
        <v>-9.9009613742728764E-3</v>
      </c>
      <c r="J297" s="10">
        <f t="shared" si="63"/>
        <v>-9.9009762101276433E-3</v>
      </c>
      <c r="K297" s="15" t="str">
        <f t="shared" si="64"/>
        <v>all_sources</v>
      </c>
      <c r="L297" s="15">
        <f t="shared" si="65"/>
        <v>-9.9010218633988067E-3</v>
      </c>
      <c r="M297" s="13" t="str">
        <f t="shared" si="69"/>
        <v>All sources</v>
      </c>
      <c r="N297" t="str">
        <f t="shared" si="67"/>
        <v>Facebook</v>
      </c>
      <c r="O297" t="str">
        <f t="shared" si="57"/>
        <v>Twitter</v>
      </c>
      <c r="P297" s="13" t="str">
        <f t="shared" si="69"/>
        <v>All sources</v>
      </c>
      <c r="Q297" s="13" t="str">
        <f t="shared" si="66"/>
        <v>Dip</v>
      </c>
      <c r="R297" t="s">
        <v>44</v>
      </c>
      <c r="S297" s="11" t="str">
        <f t="shared" si="58"/>
        <v>Tuesday</v>
      </c>
      <c r="T297" s="11" t="str">
        <f t="shared" si="59"/>
        <v>October</v>
      </c>
    </row>
    <row r="298" spans="2:20" x14ac:dyDescent="0.25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s="10">
        <f t="shared" si="60"/>
        <v>5.2631564774959561E-2</v>
      </c>
      <c r="H298" s="10">
        <f t="shared" si="61"/>
        <v>5.2631569499094866E-2</v>
      </c>
      <c r="I298" s="10">
        <f t="shared" si="62"/>
        <v>5.2631416608870385E-2</v>
      </c>
      <c r="J298" s="10">
        <f t="shared" si="63"/>
        <v>5.2631500454030089E-2</v>
      </c>
      <c r="K298" s="15" t="str">
        <f t="shared" si="64"/>
        <v>all_sources</v>
      </c>
      <c r="L298" s="15">
        <f t="shared" si="65"/>
        <v>5.2631569499094866E-2</v>
      </c>
      <c r="M298" s="13" t="str">
        <f t="shared" si="69"/>
        <v>All sources</v>
      </c>
      <c r="N298" t="str">
        <f t="shared" si="67"/>
        <v>Facebook</v>
      </c>
      <c r="O298" t="str">
        <f t="shared" si="57"/>
        <v>Twitter</v>
      </c>
      <c r="P298" s="13" t="str">
        <f t="shared" si="69"/>
        <v>All sources</v>
      </c>
      <c r="Q298" s="13" t="str">
        <f t="shared" si="66"/>
        <v>Raise</v>
      </c>
      <c r="R298" t="s">
        <v>44</v>
      </c>
      <c r="S298" s="11" t="str">
        <f t="shared" si="58"/>
        <v>Wednesday</v>
      </c>
      <c r="T298" s="11" t="str">
        <f t="shared" si="59"/>
        <v>October</v>
      </c>
    </row>
    <row r="299" spans="2:20" x14ac:dyDescent="0.25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s="10">
        <f t="shared" si="60"/>
        <v>-4.9019594319820392E-2</v>
      </c>
      <c r="H299" s="10">
        <f t="shared" si="61"/>
        <v>-4.9019596368807372E-2</v>
      </c>
      <c r="I299" s="10">
        <f t="shared" si="62"/>
        <v>-4.9019467021793939E-2</v>
      </c>
      <c r="J299" s="10">
        <f t="shared" si="63"/>
        <v>-4.9019539753705099E-2</v>
      </c>
      <c r="K299" s="15" t="str">
        <f t="shared" si="64"/>
        <v>all_sources</v>
      </c>
      <c r="L299" s="15">
        <f t="shared" si="65"/>
        <v>-4.9019596368807372E-2</v>
      </c>
      <c r="M299" s="13" t="str">
        <f t="shared" si="69"/>
        <v>All sources</v>
      </c>
      <c r="N299" t="str">
        <f t="shared" si="67"/>
        <v>Facebook</v>
      </c>
      <c r="O299" t="str">
        <f t="shared" si="57"/>
        <v>Twitter</v>
      </c>
      <c r="P299" s="13" t="str">
        <f t="shared" si="69"/>
        <v>All sources</v>
      </c>
      <c r="Q299" s="13" t="str">
        <f t="shared" si="66"/>
        <v>Dip</v>
      </c>
      <c r="R299" t="s">
        <v>44</v>
      </c>
      <c r="S299" s="11" t="str">
        <f t="shared" si="58"/>
        <v>Thursday</v>
      </c>
      <c r="T299" s="11" t="str">
        <f t="shared" si="59"/>
        <v>October</v>
      </c>
    </row>
    <row r="300" spans="2:20" x14ac:dyDescent="0.25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s="10">
        <f t="shared" si="60"/>
        <v>3.1250099926560582E-2</v>
      </c>
      <c r="H300" s="10">
        <f t="shared" si="61"/>
        <v>3.1250099926560582E-2</v>
      </c>
      <c r="I300" s="10">
        <f t="shared" si="62"/>
        <v>3.124990461556032E-2</v>
      </c>
      <c r="J300" s="10">
        <f t="shared" si="63"/>
        <v>3.1249953880052805E-2</v>
      </c>
      <c r="K300" s="15" t="str">
        <f t="shared" si="64"/>
        <v>all_sources</v>
      </c>
      <c r="L300" s="15">
        <f t="shared" si="65"/>
        <v>3.1250099926560582E-2</v>
      </c>
      <c r="M300" s="13" t="str">
        <f t="shared" si="69"/>
        <v>All sources</v>
      </c>
      <c r="N300" t="str">
        <f t="shared" si="67"/>
        <v>Facebook</v>
      </c>
      <c r="O300" t="str">
        <f t="shared" si="57"/>
        <v>Twitter</v>
      </c>
      <c r="P300" s="13" t="str">
        <f t="shared" si="69"/>
        <v>All sources</v>
      </c>
      <c r="Q300" s="13" t="str">
        <f t="shared" si="66"/>
        <v>Raise</v>
      </c>
      <c r="R300" t="s">
        <v>44</v>
      </c>
      <c r="S300" s="11" t="str">
        <f t="shared" si="58"/>
        <v>Friday</v>
      </c>
      <c r="T300" s="11" t="str">
        <f t="shared" si="59"/>
        <v>October</v>
      </c>
    </row>
    <row r="301" spans="2:20" x14ac:dyDescent="0.25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s="10">
        <f t="shared" si="60"/>
        <v>-4.8543660156469937E-2</v>
      </c>
      <c r="H301" s="10">
        <f t="shared" si="61"/>
        <v>-4.8543641102708923E-2</v>
      </c>
      <c r="I301" s="10">
        <f t="shared" si="62"/>
        <v>-4.8543572876802443E-2</v>
      </c>
      <c r="J301" s="10">
        <f t="shared" si="63"/>
        <v>-4.8543710318409317E-2</v>
      </c>
      <c r="K301" s="15" t="str">
        <f t="shared" si="64"/>
        <v>all_sources</v>
      </c>
      <c r="L301" s="15">
        <f t="shared" si="65"/>
        <v>-4.8543710318409317E-2</v>
      </c>
      <c r="M301" s="13" t="str">
        <f t="shared" si="69"/>
        <v>All sources</v>
      </c>
      <c r="N301" t="str">
        <f t="shared" si="67"/>
        <v>Facebook</v>
      </c>
      <c r="O301" t="str">
        <f t="shared" si="57"/>
        <v>Twitter</v>
      </c>
      <c r="P301" s="13" t="str">
        <f t="shared" si="69"/>
        <v>All sources</v>
      </c>
      <c r="Q301" s="13" t="str">
        <f t="shared" si="66"/>
        <v>Dip</v>
      </c>
      <c r="R301" t="s">
        <v>44</v>
      </c>
      <c r="S301" s="11" t="str">
        <f t="shared" si="58"/>
        <v>Saturday</v>
      </c>
      <c r="T301" s="11" t="str">
        <f t="shared" si="59"/>
        <v>October</v>
      </c>
    </row>
    <row r="302" spans="2:20" x14ac:dyDescent="0.25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s="10">
        <f t="shared" si="60"/>
        <v>0</v>
      </c>
      <c r="H302" s="10">
        <f t="shared" si="61"/>
        <v>0</v>
      </c>
      <c r="I302" s="10">
        <f t="shared" si="62"/>
        <v>0</v>
      </c>
      <c r="J302" s="10">
        <f t="shared" si="63"/>
        <v>0</v>
      </c>
      <c r="K302" s="15" t="str">
        <f t="shared" si="64"/>
        <v/>
      </c>
      <c r="L302" s="15">
        <f t="shared" si="65"/>
        <v>0</v>
      </c>
      <c r="M302" s="13" t="str">
        <f t="shared" si="69"/>
        <v/>
      </c>
      <c r="N302" t="str">
        <f t="shared" si="67"/>
        <v>Facebook</v>
      </c>
      <c r="O302" t="str">
        <f t="shared" si="57"/>
        <v>Twitter</v>
      </c>
      <c r="P302" s="13" t="str">
        <f t="shared" si="69"/>
        <v/>
      </c>
      <c r="Q302" s="13" t="str">
        <f t="shared" si="66"/>
        <v>Dip</v>
      </c>
      <c r="R302" t="s">
        <v>44</v>
      </c>
      <c r="S302" s="11" t="str">
        <f t="shared" si="58"/>
        <v>Sunday</v>
      </c>
      <c r="T302" s="11" t="str">
        <f t="shared" si="59"/>
        <v>October</v>
      </c>
    </row>
    <row r="303" spans="2:20" x14ac:dyDescent="0.25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s="10">
        <f t="shared" si="60"/>
        <v>-7.6190433265108659E-2</v>
      </c>
      <c r="H303" s="10">
        <f t="shared" si="61"/>
        <v>-7.6190548892894561E-2</v>
      </c>
      <c r="I303" s="10">
        <f t="shared" si="62"/>
        <v>-7.6190263567473826E-2</v>
      </c>
      <c r="J303" s="10">
        <f t="shared" si="63"/>
        <v>-7.6190373383767107E-2</v>
      </c>
      <c r="K303" s="15" t="str">
        <f t="shared" si="64"/>
        <v>all_sources</v>
      </c>
      <c r="L303" s="15">
        <f t="shared" si="65"/>
        <v>-7.6190548892894561E-2</v>
      </c>
      <c r="M303" s="13" t="str">
        <f t="shared" si="69"/>
        <v>All sources</v>
      </c>
      <c r="N303" t="str">
        <f t="shared" si="67"/>
        <v>Facebook</v>
      </c>
      <c r="O303" t="str">
        <f t="shared" si="57"/>
        <v>Twitter</v>
      </c>
      <c r="P303" s="13" t="str">
        <f t="shared" si="69"/>
        <v>All sources</v>
      </c>
      <c r="Q303" s="13" t="str">
        <f t="shared" si="66"/>
        <v>Dip</v>
      </c>
      <c r="R303" t="s">
        <v>44</v>
      </c>
      <c r="S303" s="11" t="str">
        <f t="shared" si="58"/>
        <v>Monday</v>
      </c>
      <c r="T303" s="11" t="str">
        <f t="shared" si="59"/>
        <v>October</v>
      </c>
    </row>
    <row r="304" spans="2:20" x14ac:dyDescent="0.25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s="10">
        <f t="shared" si="60"/>
        <v>2.0000020464958856E-2</v>
      </c>
      <c r="H304" s="10">
        <f t="shared" si="61"/>
        <v>2.0000064805708151E-2</v>
      </c>
      <c r="I304" s="10">
        <f t="shared" si="62"/>
        <v>1.9999941395793197E-2</v>
      </c>
      <c r="J304" s="10">
        <f t="shared" si="63"/>
        <v>1.9999971663902771E-2</v>
      </c>
      <c r="K304" s="15" t="str">
        <f t="shared" si="64"/>
        <v>all_sources</v>
      </c>
      <c r="L304" s="15">
        <f t="shared" si="65"/>
        <v>2.0000064805708151E-2</v>
      </c>
      <c r="M304" s="13" t="str">
        <f t="shared" si="69"/>
        <v>All sources</v>
      </c>
      <c r="N304" t="str">
        <f t="shared" si="67"/>
        <v>Facebook</v>
      </c>
      <c r="O304" t="str">
        <f t="shared" si="57"/>
        <v>Twitter</v>
      </c>
      <c r="P304" s="13" t="str">
        <f t="shared" si="69"/>
        <v>All sources</v>
      </c>
      <c r="Q304" s="13" t="str">
        <f t="shared" si="66"/>
        <v>Raise</v>
      </c>
      <c r="R304" t="s">
        <v>44</v>
      </c>
      <c r="S304" s="11" t="str">
        <f t="shared" si="58"/>
        <v>Tuesday</v>
      </c>
      <c r="T304" s="11" t="str">
        <f t="shared" si="59"/>
        <v>October</v>
      </c>
    </row>
    <row r="305" spans="2:20" x14ac:dyDescent="0.25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s="10">
        <f t="shared" si="60"/>
        <v>-9.9999462794833072E-3</v>
      </c>
      <c r="H305" s="10">
        <f t="shared" si="61"/>
        <v>-9.9998618615166901E-3</v>
      </c>
      <c r="I305" s="10">
        <f t="shared" si="62"/>
        <v>-9.9999706978965985E-3</v>
      </c>
      <c r="J305" s="10">
        <f t="shared" si="63"/>
        <v>-9.9999858319513857E-3</v>
      </c>
      <c r="K305" s="15" t="str">
        <f t="shared" si="64"/>
        <v>all_sources</v>
      </c>
      <c r="L305" s="15">
        <f t="shared" si="65"/>
        <v>-9.9999858319513857E-3</v>
      </c>
      <c r="M305" s="13" t="str">
        <f t="shared" si="69"/>
        <v>All sources</v>
      </c>
      <c r="N305" t="str">
        <f t="shared" si="67"/>
        <v>Facebook</v>
      </c>
      <c r="O305" t="str">
        <f t="shared" si="57"/>
        <v>Twitter</v>
      </c>
      <c r="P305" s="13" t="str">
        <f t="shared" si="69"/>
        <v>All sources</v>
      </c>
      <c r="Q305" s="13" t="str">
        <f t="shared" si="66"/>
        <v>Dip</v>
      </c>
      <c r="R305" t="s">
        <v>44</v>
      </c>
      <c r="S305" s="11" t="str">
        <f t="shared" si="58"/>
        <v>Wednesday</v>
      </c>
      <c r="T305" s="11" t="str">
        <f t="shared" si="59"/>
        <v>October</v>
      </c>
    </row>
    <row r="306" spans="2:20" x14ac:dyDescent="0.25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s="10">
        <f t="shared" si="60"/>
        <v>-2.0618577092037627E-2</v>
      </c>
      <c r="H306" s="10">
        <f t="shared" si="61"/>
        <v>-2.0618621952255056E-2</v>
      </c>
      <c r="I306" s="10">
        <f t="shared" si="62"/>
        <v>-2.0618494415770461E-2</v>
      </c>
      <c r="J306" s="10">
        <f t="shared" si="63"/>
        <v>-2.0618526585082342E-2</v>
      </c>
      <c r="K306" s="15" t="str">
        <f t="shared" si="64"/>
        <v>all_sources</v>
      </c>
      <c r="L306" s="15">
        <f t="shared" si="65"/>
        <v>-2.0618621952255056E-2</v>
      </c>
      <c r="M306" s="13" t="str">
        <f t="shared" si="69"/>
        <v>All sources</v>
      </c>
      <c r="N306" t="str">
        <f t="shared" si="67"/>
        <v>Facebook</v>
      </c>
      <c r="O306" t="str">
        <f t="shared" si="57"/>
        <v>Twitter</v>
      </c>
      <c r="P306" s="13" t="str">
        <f t="shared" si="69"/>
        <v>All sources</v>
      </c>
      <c r="Q306" s="13" t="str">
        <f t="shared" si="66"/>
        <v>Dip</v>
      </c>
      <c r="R306" t="s">
        <v>44</v>
      </c>
      <c r="S306" s="11" t="str">
        <f t="shared" si="58"/>
        <v>Thursday</v>
      </c>
      <c r="T306" s="11" t="str">
        <f t="shared" si="59"/>
        <v>October</v>
      </c>
    </row>
    <row r="307" spans="2:20" x14ac:dyDescent="0.25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s="10">
        <f t="shared" si="60"/>
        <v>-2.0202039777469372E-2</v>
      </c>
      <c r="H307" s="10">
        <f t="shared" si="61"/>
        <v>-2.0202082843457703E-2</v>
      </c>
      <c r="I307" s="10">
        <f t="shared" si="62"/>
        <v>-2.0201960407912334E-2</v>
      </c>
      <c r="J307" s="10">
        <f t="shared" si="63"/>
        <v>-2.0201991290585752E-2</v>
      </c>
      <c r="K307" s="15" t="str">
        <f t="shared" si="64"/>
        <v>all_sources</v>
      </c>
      <c r="L307" s="15">
        <f t="shared" si="65"/>
        <v>-2.0202082843457703E-2</v>
      </c>
      <c r="M307" s="13" t="str">
        <f t="shared" si="69"/>
        <v>All sources</v>
      </c>
      <c r="N307" t="str">
        <f t="shared" si="67"/>
        <v>Facebook</v>
      </c>
      <c r="O307" t="str">
        <f t="shared" si="57"/>
        <v>Twitter</v>
      </c>
      <c r="P307" s="13" t="str">
        <f t="shared" si="69"/>
        <v>All sources</v>
      </c>
      <c r="Q307" s="13" t="str">
        <f t="shared" si="66"/>
        <v>Dip</v>
      </c>
      <c r="R307" t="s">
        <v>44</v>
      </c>
      <c r="S307" s="11" t="str">
        <f t="shared" si="58"/>
        <v>Friday</v>
      </c>
      <c r="T307" s="11" t="str">
        <f t="shared" si="59"/>
        <v>November</v>
      </c>
    </row>
    <row r="308" spans="2:20" x14ac:dyDescent="0.25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s="10">
        <f t="shared" si="60"/>
        <v>-3.061228871137045E-2</v>
      </c>
      <c r="H308" s="10">
        <f t="shared" si="61"/>
        <v>-3.0612246616132155E-2</v>
      </c>
      <c r="I308" s="10">
        <f t="shared" si="62"/>
        <v>-3.061241569997819E-2</v>
      </c>
      <c r="J308" s="10">
        <f t="shared" si="63"/>
        <v>-3.0612241329445955E-2</v>
      </c>
      <c r="K308" s="15" t="str">
        <f t="shared" si="64"/>
        <v>all_sources</v>
      </c>
      <c r="L308" s="15">
        <f t="shared" si="65"/>
        <v>-3.061241569997819E-2</v>
      </c>
      <c r="M308" s="13" t="str">
        <f t="shared" si="69"/>
        <v>All sources</v>
      </c>
      <c r="N308" t="str">
        <f t="shared" si="67"/>
        <v>Facebook</v>
      </c>
      <c r="O308" t="str">
        <f t="shared" si="57"/>
        <v>Twitter</v>
      </c>
      <c r="P308" s="13" t="str">
        <f t="shared" si="69"/>
        <v>All sources</v>
      </c>
      <c r="Q308" s="13" t="str">
        <f t="shared" si="66"/>
        <v>Dip</v>
      </c>
      <c r="R308" t="s">
        <v>44</v>
      </c>
      <c r="S308" s="11" t="str">
        <f t="shared" si="58"/>
        <v>Saturday</v>
      </c>
      <c r="T308" s="11" t="str">
        <f t="shared" si="59"/>
        <v>November</v>
      </c>
    </row>
    <row r="309" spans="2:20" x14ac:dyDescent="0.25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s="10">
        <f t="shared" si="60"/>
        <v>6.2500028200522362E-2</v>
      </c>
      <c r="H309" s="10">
        <f t="shared" si="61"/>
        <v>6.2500005371527889E-2</v>
      </c>
      <c r="I309" s="10">
        <f t="shared" si="62"/>
        <v>6.2500145031270771E-2</v>
      </c>
      <c r="J309" s="10">
        <f t="shared" si="63"/>
        <v>6.2499994421874705E-2</v>
      </c>
      <c r="K309" s="15" t="str">
        <f t="shared" si="64"/>
        <v>all_sources</v>
      </c>
      <c r="L309" s="15">
        <f t="shared" si="65"/>
        <v>6.2500145031270771E-2</v>
      </c>
      <c r="M309" s="13" t="str">
        <f t="shared" si="69"/>
        <v>All sources</v>
      </c>
      <c r="N309" t="str">
        <f t="shared" si="67"/>
        <v>Facebook</v>
      </c>
      <c r="O309" t="str">
        <f t="shared" si="57"/>
        <v>Twitter</v>
      </c>
      <c r="P309" s="13" t="str">
        <f t="shared" si="69"/>
        <v>All sources</v>
      </c>
      <c r="Q309" s="13" t="str">
        <f t="shared" si="66"/>
        <v>Raise</v>
      </c>
      <c r="R309" t="s">
        <v>44</v>
      </c>
      <c r="S309" s="11" t="str">
        <f t="shared" si="58"/>
        <v>Sunday</v>
      </c>
      <c r="T309" s="11" t="str">
        <f t="shared" si="59"/>
        <v>November</v>
      </c>
    </row>
    <row r="310" spans="2:20" x14ac:dyDescent="0.25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s="10">
        <f t="shared" si="60"/>
        <v>1.0309222615097369E-2</v>
      </c>
      <c r="H310" s="10">
        <f t="shared" si="61"/>
        <v>1.0309310976127639E-2</v>
      </c>
      <c r="I310" s="10">
        <f t="shared" si="62"/>
        <v>1.0309247207885175E-2</v>
      </c>
      <c r="J310" s="10">
        <f t="shared" si="63"/>
        <v>1.0309263292541226E-2</v>
      </c>
      <c r="K310" s="15" t="str">
        <f t="shared" si="64"/>
        <v>all_sources</v>
      </c>
      <c r="L310" s="15">
        <f t="shared" si="65"/>
        <v>1.0309310976127639E-2</v>
      </c>
      <c r="M310" s="13" t="str">
        <f t="shared" ref="M310:P329" si="70">IF(SUM($G310:$J310)&lt;&gt;0,IF(ROUND(AVERAGE($G310:$J310),2)&lt;&gt;ROUND(IF((SUM($G310:$J310)&gt;0),MAX($G310:$J310),MIN($G310:$J310)),2),IF((SUM($G310:$J310)&lt;&gt;0),IF(IF((SUM($G310:$J310)&gt;0),MAX($G310:$J310),MIN($G310:$J310))=$G310,"Facebook",IF(IF((SUM($G310:$J310)&gt;0),MAX($G310:$J310),MIN($G310:$J310))=$H310,"Youtube",IF(IF((SUM($G310:$J310)&gt;0),MAX($G310:$J310),MIN($G310:$J310))=$I310,"Twitter",IF(IF((SUM($G310:$J310)&gt;0),MAX($G310:$J310),MIN($G310:$J310))=$I310,"Others","")))),""),"All sources"),"")</f>
        <v>All sources</v>
      </c>
      <c r="N310" t="str">
        <f t="shared" si="67"/>
        <v>Facebook</v>
      </c>
      <c r="O310" t="str">
        <f t="shared" si="57"/>
        <v>Twitter</v>
      </c>
      <c r="P310" s="13" t="str">
        <f t="shared" si="70"/>
        <v>All sources</v>
      </c>
      <c r="Q310" s="13" t="str">
        <f t="shared" si="66"/>
        <v>Raise</v>
      </c>
      <c r="R310" t="s">
        <v>44</v>
      </c>
      <c r="S310" s="11" t="str">
        <f t="shared" si="58"/>
        <v>Monday</v>
      </c>
      <c r="T310" s="11" t="str">
        <f t="shared" si="59"/>
        <v>November</v>
      </c>
    </row>
    <row r="311" spans="2:20" x14ac:dyDescent="0.25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s="10">
        <f t="shared" si="60"/>
        <v>-5.8823588422601936E-2</v>
      </c>
      <c r="H311" s="10">
        <f t="shared" si="61"/>
        <v>-5.8823549082044568E-2</v>
      </c>
      <c r="I311" s="10">
        <f t="shared" si="62"/>
        <v>-5.8823360426152771E-2</v>
      </c>
      <c r="J311" s="10">
        <f t="shared" si="63"/>
        <v>-5.8823447704446141E-2</v>
      </c>
      <c r="K311" s="15" t="str">
        <f t="shared" si="64"/>
        <v>all_sources</v>
      </c>
      <c r="L311" s="15">
        <f t="shared" si="65"/>
        <v>-5.8823588422601936E-2</v>
      </c>
      <c r="M311" s="13" t="str">
        <f t="shared" si="70"/>
        <v>All sources</v>
      </c>
      <c r="N311" t="str">
        <f t="shared" si="67"/>
        <v>Facebook</v>
      </c>
      <c r="O311" t="str">
        <f t="shared" si="57"/>
        <v>Twitter</v>
      </c>
      <c r="P311" s="13" t="str">
        <f t="shared" si="70"/>
        <v>All sources</v>
      </c>
      <c r="Q311" s="13" t="str">
        <f t="shared" si="66"/>
        <v>Dip</v>
      </c>
      <c r="R311" t="s">
        <v>44</v>
      </c>
      <c r="S311" s="11" t="str">
        <f t="shared" si="58"/>
        <v>Tuesday</v>
      </c>
      <c r="T311" s="11" t="str">
        <f t="shared" si="59"/>
        <v>November</v>
      </c>
    </row>
    <row r="312" spans="2:20" x14ac:dyDescent="0.25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s="10">
        <f t="shared" si="60"/>
        <v>0</v>
      </c>
      <c r="H312" s="10">
        <f t="shared" si="61"/>
        <v>0</v>
      </c>
      <c r="I312" s="10">
        <f t="shared" si="62"/>
        <v>0</v>
      </c>
      <c r="J312" s="10">
        <f t="shared" si="63"/>
        <v>0</v>
      </c>
      <c r="K312" s="15" t="str">
        <f t="shared" si="64"/>
        <v/>
      </c>
      <c r="L312" s="15">
        <f t="shared" si="65"/>
        <v>0</v>
      </c>
      <c r="M312" s="13" t="str">
        <f t="shared" si="70"/>
        <v/>
      </c>
      <c r="N312" t="str">
        <f t="shared" si="67"/>
        <v>Facebook</v>
      </c>
      <c r="O312" t="str">
        <f t="shared" si="57"/>
        <v>Twitter</v>
      </c>
      <c r="P312" s="13" t="str">
        <f t="shared" si="70"/>
        <v/>
      </c>
      <c r="Q312" s="13" t="str">
        <f t="shared" si="66"/>
        <v>Dip</v>
      </c>
      <c r="R312" t="s">
        <v>44</v>
      </c>
      <c r="S312" s="11" t="str">
        <f t="shared" si="58"/>
        <v>Wednesday</v>
      </c>
      <c r="T312" s="11" t="str">
        <f t="shared" si="59"/>
        <v>November</v>
      </c>
    </row>
    <row r="313" spans="2:20" x14ac:dyDescent="0.25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s="10">
        <f t="shared" si="60"/>
        <v>1.0526259099838065E-2</v>
      </c>
      <c r="H313" s="10">
        <f t="shared" si="61"/>
        <v>1.0526349803258173E-2</v>
      </c>
      <c r="I313" s="10">
        <f t="shared" si="62"/>
        <v>1.0526283321774077E-2</v>
      </c>
      <c r="J313" s="10">
        <f t="shared" si="63"/>
        <v>1.0526300090806018E-2</v>
      </c>
      <c r="K313" s="15" t="str">
        <f t="shared" si="64"/>
        <v>all_sources</v>
      </c>
      <c r="L313" s="15">
        <f t="shared" si="65"/>
        <v>1.0526349803258173E-2</v>
      </c>
      <c r="M313" s="13" t="str">
        <f t="shared" si="70"/>
        <v>All sources</v>
      </c>
      <c r="N313" t="str">
        <f t="shared" si="67"/>
        <v>Facebook</v>
      </c>
      <c r="O313" t="str">
        <f t="shared" si="57"/>
        <v>Twitter</v>
      </c>
      <c r="P313" s="13" t="str">
        <f t="shared" si="70"/>
        <v>All sources</v>
      </c>
      <c r="Q313" s="13" t="str">
        <f t="shared" si="66"/>
        <v>Raise</v>
      </c>
      <c r="R313" t="s">
        <v>44</v>
      </c>
      <c r="S313" s="11" t="str">
        <f t="shared" si="58"/>
        <v>Thursday</v>
      </c>
      <c r="T313" s="11" t="str">
        <f t="shared" si="59"/>
        <v>November</v>
      </c>
    </row>
    <row r="314" spans="2:20" x14ac:dyDescent="0.25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s="10">
        <f t="shared" si="60"/>
        <v>0</v>
      </c>
      <c r="H314" s="10">
        <f t="shared" si="61"/>
        <v>0</v>
      </c>
      <c r="I314" s="10">
        <f t="shared" si="62"/>
        <v>0</v>
      </c>
      <c r="J314" s="10">
        <f t="shared" si="63"/>
        <v>0</v>
      </c>
      <c r="K314" s="15" t="str">
        <f t="shared" si="64"/>
        <v/>
      </c>
      <c r="L314" s="15">
        <f t="shared" si="65"/>
        <v>0</v>
      </c>
      <c r="M314" s="13" t="str">
        <f t="shared" si="70"/>
        <v/>
      </c>
      <c r="N314" t="str">
        <f t="shared" si="67"/>
        <v>Facebook</v>
      </c>
      <c r="O314" t="str">
        <f t="shared" si="57"/>
        <v>Twitter</v>
      </c>
      <c r="P314" s="13" t="str">
        <f t="shared" si="70"/>
        <v/>
      </c>
      <c r="Q314" s="13" t="str">
        <f t="shared" si="66"/>
        <v>Dip</v>
      </c>
      <c r="R314" t="s">
        <v>44</v>
      </c>
      <c r="S314" s="11" t="str">
        <f t="shared" si="58"/>
        <v>Friday</v>
      </c>
      <c r="T314" s="11" t="str">
        <f t="shared" si="59"/>
        <v>November</v>
      </c>
    </row>
    <row r="315" spans="2:20" x14ac:dyDescent="0.25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s="10">
        <f t="shared" si="60"/>
        <v>7.3684232467147837E-2</v>
      </c>
      <c r="H315" s="10">
        <f t="shared" si="61"/>
        <v>7.3684185842880723E-2</v>
      </c>
      <c r="I315" s="10">
        <f t="shared" si="62"/>
        <v>7.3684421457529847E-2</v>
      </c>
      <c r="J315" s="10">
        <f t="shared" si="63"/>
        <v>7.3684171602436122E-2</v>
      </c>
      <c r="K315" s="15" t="str">
        <f t="shared" si="64"/>
        <v>all_sources</v>
      </c>
      <c r="L315" s="15">
        <f t="shared" si="65"/>
        <v>7.3684421457529847E-2</v>
      </c>
      <c r="M315" s="13" t="str">
        <f t="shared" si="70"/>
        <v>All sources</v>
      </c>
      <c r="N315" t="str">
        <f t="shared" si="67"/>
        <v>Facebook</v>
      </c>
      <c r="O315" t="str">
        <f t="shared" si="57"/>
        <v>Twitter</v>
      </c>
      <c r="P315" s="13" t="str">
        <f t="shared" si="70"/>
        <v>All sources</v>
      </c>
      <c r="Q315" s="13" t="str">
        <f t="shared" si="66"/>
        <v>Raise</v>
      </c>
      <c r="R315" t="s">
        <v>46</v>
      </c>
      <c r="S315" s="11" t="str">
        <f t="shared" si="58"/>
        <v>Saturday</v>
      </c>
      <c r="T315" s="11" t="str">
        <f t="shared" si="59"/>
        <v>November</v>
      </c>
    </row>
    <row r="316" spans="2:20" x14ac:dyDescent="0.25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s="10">
        <f t="shared" si="60"/>
        <v>2.9411746862744614E-2</v>
      </c>
      <c r="H316" s="10">
        <f t="shared" si="61"/>
        <v>2.94117670849674E-2</v>
      </c>
      <c r="I316" s="10">
        <f t="shared" si="62"/>
        <v>2.9411729668448849E-2</v>
      </c>
      <c r="J316" s="10">
        <f t="shared" si="63"/>
        <v>2.9411762235293848E-2</v>
      </c>
      <c r="K316" s="15" t="str">
        <f t="shared" si="64"/>
        <v>all_sources</v>
      </c>
      <c r="L316" s="15">
        <f t="shared" si="65"/>
        <v>2.94117670849674E-2</v>
      </c>
      <c r="M316" s="13" t="str">
        <f t="shared" si="70"/>
        <v>All sources</v>
      </c>
      <c r="N316" t="str">
        <f t="shared" si="67"/>
        <v>Facebook</v>
      </c>
      <c r="O316" t="str">
        <f t="shared" si="57"/>
        <v>Twitter</v>
      </c>
      <c r="P316" s="13" t="str">
        <f t="shared" si="70"/>
        <v>All sources</v>
      </c>
      <c r="Q316" s="13" t="str">
        <f t="shared" si="66"/>
        <v>Raise</v>
      </c>
      <c r="R316" t="s">
        <v>44</v>
      </c>
      <c r="S316" s="11" t="str">
        <f t="shared" si="58"/>
        <v>Sunday</v>
      </c>
      <c r="T316" s="11" t="str">
        <f t="shared" si="59"/>
        <v>November</v>
      </c>
    </row>
    <row r="317" spans="2:20" x14ac:dyDescent="0.25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s="10">
        <f t="shared" si="60"/>
        <v>1.0204157545207204E-2</v>
      </c>
      <c r="H317" s="10">
        <f t="shared" si="61"/>
        <v>1.0204113595832398E-2</v>
      </c>
      <c r="I317" s="10">
        <f t="shared" si="62"/>
        <v>1.0204051122343127E-2</v>
      </c>
      <c r="J317" s="10">
        <f t="shared" si="63"/>
        <v>1.0204066880416196E-2</v>
      </c>
      <c r="K317" s="15" t="str">
        <f t="shared" si="64"/>
        <v>all_sources</v>
      </c>
      <c r="L317" s="15">
        <f t="shared" si="65"/>
        <v>1.0204157545207204E-2</v>
      </c>
      <c r="M317" s="13" t="str">
        <f t="shared" si="70"/>
        <v>All sources</v>
      </c>
      <c r="N317" t="str">
        <f t="shared" si="67"/>
        <v>Facebook</v>
      </c>
      <c r="O317" t="str">
        <f t="shared" si="57"/>
        <v>Twitter</v>
      </c>
      <c r="P317" s="13" t="str">
        <f t="shared" si="70"/>
        <v>All sources</v>
      </c>
      <c r="Q317" s="13" t="str">
        <f t="shared" si="66"/>
        <v>Raise</v>
      </c>
      <c r="R317" t="s">
        <v>44</v>
      </c>
      <c r="S317" s="11" t="str">
        <f t="shared" si="58"/>
        <v>Monday</v>
      </c>
      <c r="T317" s="11" t="str">
        <f t="shared" si="59"/>
        <v>November</v>
      </c>
    </row>
    <row r="318" spans="2:20" x14ac:dyDescent="0.25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s="10">
        <f t="shared" si="60"/>
        <v>-1.0416611151910726E-2</v>
      </c>
      <c r="H318" s="10">
        <f t="shared" si="61"/>
        <v>-1.0416699975520194E-2</v>
      </c>
      <c r="I318" s="10">
        <f t="shared" si="62"/>
        <v>-1.0416634871853403E-2</v>
      </c>
      <c r="J318" s="10">
        <f t="shared" si="63"/>
        <v>-1.0416651293350898E-2</v>
      </c>
      <c r="K318" s="15" t="str">
        <f t="shared" si="64"/>
        <v>all_sources</v>
      </c>
      <c r="L318" s="15">
        <f t="shared" si="65"/>
        <v>-1.0416699975520194E-2</v>
      </c>
      <c r="M318" s="13" t="str">
        <f t="shared" si="70"/>
        <v>All sources</v>
      </c>
      <c r="N318" t="str">
        <f t="shared" si="67"/>
        <v>Facebook</v>
      </c>
      <c r="O318" t="str">
        <f t="shared" si="57"/>
        <v>Twitter</v>
      </c>
      <c r="P318" s="13" t="str">
        <f t="shared" si="70"/>
        <v>All sources</v>
      </c>
      <c r="Q318" s="13" t="str">
        <f t="shared" si="66"/>
        <v>Dip</v>
      </c>
      <c r="R318" t="s">
        <v>44</v>
      </c>
      <c r="S318" s="11" t="str">
        <f t="shared" si="58"/>
        <v>Tuesday</v>
      </c>
      <c r="T318" s="11" t="str">
        <f t="shared" si="59"/>
        <v>November</v>
      </c>
    </row>
    <row r="319" spans="2:20" x14ac:dyDescent="0.25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s="10">
        <f t="shared" si="60"/>
        <v>0</v>
      </c>
      <c r="H319" s="10">
        <f t="shared" si="61"/>
        <v>0</v>
      </c>
      <c r="I319" s="10">
        <f t="shared" si="62"/>
        <v>0</v>
      </c>
      <c r="J319" s="10">
        <f t="shared" si="63"/>
        <v>0</v>
      </c>
      <c r="K319" s="15" t="str">
        <f t="shared" si="64"/>
        <v/>
      </c>
      <c r="L319" s="15">
        <f t="shared" si="65"/>
        <v>0</v>
      </c>
      <c r="M319" s="13" t="str">
        <f t="shared" si="70"/>
        <v/>
      </c>
      <c r="N319" t="str">
        <f t="shared" si="67"/>
        <v>Facebook</v>
      </c>
      <c r="O319" t="str">
        <f t="shared" si="57"/>
        <v>Twitter</v>
      </c>
      <c r="P319" s="13" t="str">
        <f t="shared" si="70"/>
        <v/>
      </c>
      <c r="Q319" s="13" t="str">
        <f t="shared" si="66"/>
        <v>Dip</v>
      </c>
      <c r="R319" t="s">
        <v>44</v>
      </c>
      <c r="S319" s="11" t="str">
        <f t="shared" si="58"/>
        <v>Wednesday</v>
      </c>
      <c r="T319" s="11" t="str">
        <f t="shared" si="59"/>
        <v>November</v>
      </c>
    </row>
    <row r="320" spans="2:20" x14ac:dyDescent="0.25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s="10">
        <f t="shared" si="60"/>
        <v>0</v>
      </c>
      <c r="H320" s="10">
        <f t="shared" si="61"/>
        <v>0</v>
      </c>
      <c r="I320" s="10">
        <f t="shared" si="62"/>
        <v>0</v>
      </c>
      <c r="J320" s="10">
        <f t="shared" si="63"/>
        <v>0</v>
      </c>
      <c r="K320" s="15" t="str">
        <f t="shared" si="64"/>
        <v/>
      </c>
      <c r="L320" s="15">
        <f t="shared" si="65"/>
        <v>0</v>
      </c>
      <c r="M320" s="13" t="str">
        <f t="shared" si="70"/>
        <v/>
      </c>
      <c r="N320" t="str">
        <f t="shared" si="67"/>
        <v>Facebook</v>
      </c>
      <c r="O320" t="str">
        <f t="shared" si="57"/>
        <v>Twitter</v>
      </c>
      <c r="P320" s="13" t="str">
        <f t="shared" si="70"/>
        <v/>
      </c>
      <c r="Q320" s="13" t="str">
        <f t="shared" si="66"/>
        <v>Dip</v>
      </c>
      <c r="R320" t="s">
        <v>44</v>
      </c>
      <c r="S320" s="11" t="str">
        <f t="shared" si="58"/>
        <v>Thursday</v>
      </c>
      <c r="T320" s="11" t="str">
        <f t="shared" si="59"/>
        <v>November</v>
      </c>
    </row>
    <row r="321" spans="2:20" x14ac:dyDescent="0.25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s="10">
        <f t="shared" si="60"/>
        <v>3.0927799707134884E-2</v>
      </c>
      <c r="H321" s="10">
        <f t="shared" si="61"/>
        <v>3.0927757112584109E-2</v>
      </c>
      <c r="I321" s="10">
        <f t="shared" si="62"/>
        <v>3.0927741623655747E-2</v>
      </c>
      <c r="J321" s="10">
        <f t="shared" si="63"/>
        <v>3.0927789877623457E-2</v>
      </c>
      <c r="K321" s="15" t="str">
        <f t="shared" si="64"/>
        <v>all_sources</v>
      </c>
      <c r="L321" s="15">
        <f t="shared" si="65"/>
        <v>3.0927799707134884E-2</v>
      </c>
      <c r="M321" s="13" t="str">
        <f t="shared" si="70"/>
        <v>All sources</v>
      </c>
      <c r="N321" t="str">
        <f t="shared" si="67"/>
        <v>Facebook</v>
      </c>
      <c r="O321" t="str">
        <f t="shared" si="57"/>
        <v>Twitter</v>
      </c>
      <c r="P321" s="13" t="str">
        <f t="shared" si="70"/>
        <v>All sources</v>
      </c>
      <c r="Q321" s="13" t="str">
        <f t="shared" si="66"/>
        <v>Raise</v>
      </c>
      <c r="R321" t="s">
        <v>44</v>
      </c>
      <c r="S321" s="11" t="str">
        <f t="shared" si="58"/>
        <v>Friday</v>
      </c>
      <c r="T321" s="11" t="str">
        <f t="shared" si="59"/>
        <v>November</v>
      </c>
    </row>
    <row r="322" spans="2:20" x14ac:dyDescent="0.25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s="10">
        <f t="shared" si="60"/>
        <v>2.9411746862744614E-2</v>
      </c>
      <c r="H322" s="10">
        <f t="shared" si="61"/>
        <v>2.94117670849674E-2</v>
      </c>
      <c r="I322" s="10">
        <f t="shared" si="62"/>
        <v>2.9411729668448849E-2</v>
      </c>
      <c r="J322" s="10">
        <f t="shared" si="63"/>
        <v>2.9411762235293848E-2</v>
      </c>
      <c r="K322" s="15" t="str">
        <f t="shared" si="64"/>
        <v>all_sources</v>
      </c>
      <c r="L322" s="15">
        <f t="shared" si="65"/>
        <v>2.94117670849674E-2</v>
      </c>
      <c r="M322" s="13" t="str">
        <f t="shared" si="70"/>
        <v>All sources</v>
      </c>
      <c r="N322" t="str">
        <f t="shared" si="67"/>
        <v>Facebook</v>
      </c>
      <c r="O322" t="str">
        <f t="shared" si="57"/>
        <v>Twitter</v>
      </c>
      <c r="P322" s="13" t="str">
        <f t="shared" si="70"/>
        <v>All sources</v>
      </c>
      <c r="Q322" s="13" t="str">
        <f t="shared" si="66"/>
        <v>Raise</v>
      </c>
      <c r="R322" t="s">
        <v>44</v>
      </c>
      <c r="S322" s="11" t="str">
        <f t="shared" si="58"/>
        <v>Saturday</v>
      </c>
      <c r="T322" s="11" t="str">
        <f t="shared" si="59"/>
        <v>November</v>
      </c>
    </row>
    <row r="323" spans="2:20" x14ac:dyDescent="0.25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s="10">
        <f t="shared" si="60"/>
        <v>-6.6666627377775955E-2</v>
      </c>
      <c r="H323" s="10">
        <f t="shared" si="61"/>
        <v>-6.6666645712592065E-2</v>
      </c>
      <c r="I323" s="10">
        <f t="shared" si="62"/>
        <v>-6.6666653808484355E-2</v>
      </c>
      <c r="J323" s="10">
        <f t="shared" si="63"/>
        <v>-6.6666634026664062E-2</v>
      </c>
      <c r="K323" s="15" t="str">
        <f t="shared" si="64"/>
        <v>all_sources</v>
      </c>
      <c r="L323" s="15">
        <f t="shared" si="65"/>
        <v>-6.6666653808484355E-2</v>
      </c>
      <c r="M323" s="13" t="str">
        <f t="shared" si="70"/>
        <v>All sources</v>
      </c>
      <c r="N323" t="str">
        <f t="shared" si="67"/>
        <v>Facebook</v>
      </c>
      <c r="O323" t="str">
        <f t="shared" si="57"/>
        <v>Twitter</v>
      </c>
      <c r="P323" s="13" t="str">
        <f t="shared" si="70"/>
        <v>All sources</v>
      </c>
      <c r="Q323" s="13" t="str">
        <f t="shared" si="66"/>
        <v>Dip</v>
      </c>
      <c r="R323" t="s">
        <v>45</v>
      </c>
      <c r="S323" s="11" t="str">
        <f t="shared" si="58"/>
        <v>Sunday</v>
      </c>
      <c r="T323" s="11" t="str">
        <f t="shared" si="59"/>
        <v>November</v>
      </c>
    </row>
    <row r="324" spans="2:20" x14ac:dyDescent="0.25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s="10">
        <f t="shared" si="60"/>
        <v>6.0605990134443344E-2</v>
      </c>
      <c r="H324" s="10">
        <f t="shared" si="61"/>
        <v>6.0606076266420006E-2</v>
      </c>
      <c r="I324" s="10">
        <f t="shared" si="62"/>
        <v>6.060588122373689E-2</v>
      </c>
      <c r="J324" s="10">
        <f t="shared" si="63"/>
        <v>6.0605973871757257E-2</v>
      </c>
      <c r="K324" s="15" t="str">
        <f t="shared" si="64"/>
        <v>all_sources</v>
      </c>
      <c r="L324" s="15">
        <f t="shared" si="65"/>
        <v>6.0606076266420006E-2</v>
      </c>
      <c r="M324" s="13" t="str">
        <f t="shared" si="70"/>
        <v>All sources</v>
      </c>
      <c r="N324" t="str">
        <f t="shared" si="67"/>
        <v>Facebook</v>
      </c>
      <c r="O324" t="str">
        <f t="shared" ref="O324:O368" si="71">IF(MIN($C324:$F324)=$C324,"Facebook",IF(MIN($C324:$F324)=$D324,"YouTube",IF(MIN($C324:$F324)=$E324,"Twitter","Others")))</f>
        <v>Twitter</v>
      </c>
      <c r="P324" s="13" t="str">
        <f t="shared" si="70"/>
        <v>All sources</v>
      </c>
      <c r="Q324" s="13" t="str">
        <f t="shared" si="66"/>
        <v>Raise</v>
      </c>
      <c r="R324" t="s">
        <v>44</v>
      </c>
      <c r="S324" s="11" t="str">
        <f t="shared" ref="S324:S368" si="72">TEXT($B324,"dddd")</f>
        <v>Monday</v>
      </c>
      <c r="T324" s="11" t="str">
        <f t="shared" ref="T324:T368" si="73">TEXT($B324,"mmmm")</f>
        <v>November</v>
      </c>
    </row>
    <row r="325" spans="2:20" x14ac:dyDescent="0.25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s="10">
        <f t="shared" si="60"/>
        <v>3.1578911937398813E-2</v>
      </c>
      <c r="H325" s="10">
        <f t="shared" si="61"/>
        <v>3.1579049409774296E-2</v>
      </c>
      <c r="I325" s="10">
        <f t="shared" si="62"/>
        <v>3.1578849965322231E-2</v>
      </c>
      <c r="J325" s="10">
        <f t="shared" si="63"/>
        <v>3.1578900272418053E-2</v>
      </c>
      <c r="K325" s="15" t="str">
        <f t="shared" si="64"/>
        <v>all_sources</v>
      </c>
      <c r="L325" s="15">
        <f t="shared" si="65"/>
        <v>3.1579049409774296E-2</v>
      </c>
      <c r="M325" s="13" t="str">
        <f t="shared" si="70"/>
        <v>All sources</v>
      </c>
      <c r="N325" t="str">
        <f t="shared" si="67"/>
        <v>Facebook</v>
      </c>
      <c r="O325" t="str">
        <f t="shared" si="71"/>
        <v>Twitter</v>
      </c>
      <c r="P325" s="13" t="str">
        <f t="shared" si="70"/>
        <v>All sources</v>
      </c>
      <c r="Q325" s="13" t="str">
        <f t="shared" si="66"/>
        <v>Raise</v>
      </c>
      <c r="R325" t="s">
        <v>44</v>
      </c>
      <c r="S325" s="11" t="str">
        <f t="shared" si="72"/>
        <v>Tuesday</v>
      </c>
      <c r="T325" s="11" t="str">
        <f t="shared" si="73"/>
        <v>November</v>
      </c>
    </row>
    <row r="326" spans="2:20" x14ac:dyDescent="0.25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s="10">
        <f t="shared" si="60"/>
        <v>4.0403950356973972E-2</v>
      </c>
      <c r="H326" s="10">
        <f t="shared" si="61"/>
        <v>4.0403993422962303E-2</v>
      </c>
      <c r="I326" s="10">
        <f t="shared" si="62"/>
        <v>4.0403920815824668E-2</v>
      </c>
      <c r="J326" s="10">
        <f t="shared" si="63"/>
        <v>4.0403982581171505E-2</v>
      </c>
      <c r="K326" s="15" t="str">
        <f t="shared" si="64"/>
        <v>all_sources</v>
      </c>
      <c r="L326" s="15">
        <f t="shared" si="65"/>
        <v>4.0403993422962303E-2</v>
      </c>
      <c r="M326" s="13" t="str">
        <f t="shared" si="70"/>
        <v>All sources</v>
      </c>
      <c r="N326" t="str">
        <f t="shared" si="67"/>
        <v>Facebook</v>
      </c>
      <c r="O326" t="str">
        <f t="shared" si="71"/>
        <v>Twitter</v>
      </c>
      <c r="P326" s="13" t="str">
        <f t="shared" si="70"/>
        <v>All sources</v>
      </c>
      <c r="Q326" s="13" t="str">
        <f t="shared" si="66"/>
        <v>Raise</v>
      </c>
      <c r="R326" t="s">
        <v>44</v>
      </c>
      <c r="S326" s="11" t="str">
        <f t="shared" si="72"/>
        <v>Wednesday</v>
      </c>
      <c r="T326" s="11" t="str">
        <f t="shared" si="73"/>
        <v>November</v>
      </c>
    </row>
    <row r="327" spans="2:20" x14ac:dyDescent="0.25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s="10">
        <f t="shared" si="60"/>
        <v>2.0833355539235709E-2</v>
      </c>
      <c r="H327" s="10">
        <f t="shared" si="61"/>
        <v>2.0833399951040388E-2</v>
      </c>
      <c r="I327" s="10">
        <f t="shared" si="62"/>
        <v>2.0833269743706806E-2</v>
      </c>
      <c r="J327" s="10">
        <f t="shared" si="63"/>
        <v>2.0833302586701796E-2</v>
      </c>
      <c r="K327" s="15" t="str">
        <f t="shared" si="64"/>
        <v>all_sources</v>
      </c>
      <c r="L327" s="15">
        <f t="shared" si="65"/>
        <v>2.0833399951040388E-2</v>
      </c>
      <c r="M327" s="13" t="str">
        <f t="shared" si="70"/>
        <v>All sources</v>
      </c>
      <c r="N327" t="str">
        <f t="shared" si="67"/>
        <v>Facebook</v>
      </c>
      <c r="O327" t="str">
        <f t="shared" si="71"/>
        <v>Twitter</v>
      </c>
      <c r="P327" s="13" t="str">
        <f t="shared" si="70"/>
        <v>All sources</v>
      </c>
      <c r="Q327" s="13" t="str">
        <f t="shared" si="66"/>
        <v>Raise</v>
      </c>
      <c r="R327" t="s">
        <v>44</v>
      </c>
      <c r="S327" s="11" t="str">
        <f t="shared" si="72"/>
        <v>Thursday</v>
      </c>
      <c r="T327" s="11" t="str">
        <f t="shared" si="73"/>
        <v>November</v>
      </c>
    </row>
    <row r="328" spans="2:20" x14ac:dyDescent="0.25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s="10">
        <f t="shared" si="60"/>
        <v>4.9999987209400798E-2</v>
      </c>
      <c r="H328" s="10">
        <f t="shared" si="61"/>
        <v>5.0000162014270488E-2</v>
      </c>
      <c r="I328" s="10">
        <f t="shared" si="62"/>
        <v>4.9999853489482771E-2</v>
      </c>
      <c r="J328" s="10">
        <f t="shared" si="63"/>
        <v>4.9999929159756817E-2</v>
      </c>
      <c r="K328" s="15" t="str">
        <f t="shared" si="64"/>
        <v>all_sources</v>
      </c>
      <c r="L328" s="15">
        <f t="shared" si="65"/>
        <v>5.0000162014270488E-2</v>
      </c>
      <c r="M328" s="13" t="str">
        <f t="shared" si="70"/>
        <v>All sources</v>
      </c>
      <c r="N328" t="str">
        <f t="shared" si="67"/>
        <v>Facebook</v>
      </c>
      <c r="O328" t="str">
        <f t="shared" si="71"/>
        <v>Twitter</v>
      </c>
      <c r="P328" s="13" t="str">
        <f t="shared" si="70"/>
        <v>All sources</v>
      </c>
      <c r="Q328" s="13" t="str">
        <f t="shared" si="66"/>
        <v>Raise</v>
      </c>
      <c r="R328" t="s">
        <v>44</v>
      </c>
      <c r="S328" s="11" t="str">
        <f t="shared" si="72"/>
        <v>Friday</v>
      </c>
      <c r="T328" s="11" t="str">
        <f t="shared" si="73"/>
        <v>November</v>
      </c>
    </row>
    <row r="329" spans="2:20" x14ac:dyDescent="0.25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s="10">
        <f t="shared" si="60"/>
        <v>-2.8571411733332552E-2</v>
      </c>
      <c r="H329" s="10">
        <f t="shared" si="61"/>
        <v>-2.8571430816508037E-2</v>
      </c>
      <c r="I329" s="10">
        <f t="shared" si="62"/>
        <v>-2.8571395507531072E-2</v>
      </c>
      <c r="J329" s="10">
        <f t="shared" si="63"/>
        <v>-2.8571426239999864E-2</v>
      </c>
      <c r="K329" s="15" t="str">
        <f t="shared" si="64"/>
        <v>all_sources</v>
      </c>
      <c r="L329" s="15">
        <f t="shared" si="65"/>
        <v>-2.8571430816508037E-2</v>
      </c>
      <c r="M329" s="13" t="str">
        <f t="shared" si="70"/>
        <v>All sources</v>
      </c>
      <c r="N329" t="str">
        <f t="shared" si="67"/>
        <v>Facebook</v>
      </c>
      <c r="O329" t="str">
        <f t="shared" si="71"/>
        <v>Twitter</v>
      </c>
      <c r="P329" s="13" t="str">
        <f t="shared" si="70"/>
        <v>All sources</v>
      </c>
      <c r="Q329" s="13" t="str">
        <f t="shared" si="66"/>
        <v>Dip</v>
      </c>
      <c r="R329" t="s">
        <v>44</v>
      </c>
      <c r="S329" s="11" t="str">
        <f t="shared" si="72"/>
        <v>Saturday</v>
      </c>
      <c r="T329" s="11" t="str">
        <f t="shared" si="73"/>
        <v>November</v>
      </c>
    </row>
    <row r="330" spans="2:20" x14ac:dyDescent="0.25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s="10">
        <f t="shared" ref="G330:G368" si="74">C330/C323-1</f>
        <v>5.1020375947521623E-2</v>
      </c>
      <c r="H330" s="10">
        <f t="shared" ref="H330:H368" si="75">D330/D323-1</f>
        <v>5.1020354899902642E-2</v>
      </c>
      <c r="I330" s="10">
        <f t="shared" ref="I330:I368" si="76">E330/E323-1</f>
        <v>5.1020279534584212E-2</v>
      </c>
      <c r="J330" s="10">
        <f t="shared" ref="J330:J368" si="77">F330/F323-1</f>
        <v>5.102043135860157E-2</v>
      </c>
      <c r="K330" s="15" t="str">
        <f t="shared" ref="K330:K368" si="78">IF(SUM($G330:$J330)&lt;&gt;0,IF(ROUND(AVERAGE($G330:$J330),2)&lt;&gt;ROUND(IF((SUM($G330:$J330)&gt;0),MAX($G330:$J330),MIN($G330:$J330)),2),"condition","all_sources"),"")</f>
        <v>all_sources</v>
      </c>
      <c r="L330" s="15">
        <f t="shared" ref="L330:L368" si="79">IF((SUM($G330:$J330)&gt;0),MAX($G330:$J330),MIN($G330:$J330))</f>
        <v>5.102043135860157E-2</v>
      </c>
      <c r="M330" s="13" t="str">
        <f t="shared" ref="M330:P349" si="80">IF(SUM($G330:$J330)&lt;&gt;0,IF(ROUND(AVERAGE($G330:$J330),2)&lt;&gt;ROUND(IF((SUM($G330:$J330)&gt;0),MAX($G330:$J330),MIN($G330:$J330)),2),IF((SUM($G330:$J330)&lt;&gt;0),IF(IF((SUM($G330:$J330)&gt;0),MAX($G330:$J330),MIN($G330:$J330))=$G330,"Facebook",IF(IF((SUM($G330:$J330)&gt;0),MAX($G330:$J330),MIN($G330:$J330))=$H330,"Youtube",IF(IF((SUM($G330:$J330)&gt;0),MAX($G330:$J330),MIN($G330:$J330))=$I330,"Twitter",IF(IF((SUM($G330:$J330)&gt;0),MAX($G330:$J330),MIN($G330:$J330))=$I330,"Others","")))),""),"All sources"),"")</f>
        <v>All sources</v>
      </c>
      <c r="N330" t="str">
        <f t="shared" si="67"/>
        <v>Facebook</v>
      </c>
      <c r="O330" t="str">
        <f t="shared" si="71"/>
        <v>Twitter</v>
      </c>
      <c r="P330" s="13" t="str">
        <f t="shared" si="80"/>
        <v>All sources</v>
      </c>
      <c r="Q330" s="13" t="str">
        <f t="shared" si="66"/>
        <v>Raise</v>
      </c>
      <c r="R330" t="s">
        <v>46</v>
      </c>
      <c r="S330" s="11" t="str">
        <f t="shared" si="72"/>
        <v>Sunday</v>
      </c>
      <c r="T330" s="11" t="str">
        <f t="shared" si="73"/>
        <v>November</v>
      </c>
    </row>
    <row r="331" spans="2:20" x14ac:dyDescent="0.25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s="10">
        <f t="shared" si="74"/>
        <v>-2.8571397247511787E-2</v>
      </c>
      <c r="H331" s="10">
        <f t="shared" si="75"/>
        <v>-2.8571516742446512E-2</v>
      </c>
      <c r="I331" s="10">
        <f t="shared" si="76"/>
        <v>-2.8571348837802657E-2</v>
      </c>
      <c r="J331" s="10">
        <f t="shared" si="77"/>
        <v>-2.8571390018912624E-2</v>
      </c>
      <c r="K331" s="15" t="str">
        <f t="shared" si="78"/>
        <v>all_sources</v>
      </c>
      <c r="L331" s="15">
        <f t="shared" si="79"/>
        <v>-2.8571516742446512E-2</v>
      </c>
      <c r="M331" s="13" t="str">
        <f t="shared" si="80"/>
        <v>All sources</v>
      </c>
      <c r="N331" t="str">
        <f t="shared" si="67"/>
        <v>Facebook</v>
      </c>
      <c r="O331" t="str">
        <f t="shared" si="71"/>
        <v>Twitter</v>
      </c>
      <c r="P331" s="13" t="str">
        <f t="shared" si="80"/>
        <v>All sources</v>
      </c>
      <c r="Q331" s="13" t="str">
        <f t="shared" ref="Q331:Q368" si="81">IF((SUM($G331:$J331)&gt;0),"Raise","Dip")</f>
        <v>Dip</v>
      </c>
      <c r="R331" t="s">
        <v>44</v>
      </c>
      <c r="S331" s="11" t="str">
        <f t="shared" si="72"/>
        <v>Monday</v>
      </c>
      <c r="T331" s="11" t="str">
        <f t="shared" si="73"/>
        <v>November</v>
      </c>
    </row>
    <row r="332" spans="2:20" x14ac:dyDescent="0.25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s="10">
        <f t="shared" si="74"/>
        <v>-1.0204027028886009E-2</v>
      </c>
      <c r="H332" s="10">
        <f t="shared" si="75"/>
        <v>-1.0204113595832398E-2</v>
      </c>
      <c r="I332" s="10">
        <f t="shared" si="76"/>
        <v>-1.0204051122343127E-2</v>
      </c>
      <c r="J332" s="10">
        <f t="shared" si="77"/>
        <v>-1.0204066880416196E-2</v>
      </c>
      <c r="K332" s="15" t="str">
        <f t="shared" si="78"/>
        <v>all_sources</v>
      </c>
      <c r="L332" s="15">
        <f t="shared" si="79"/>
        <v>-1.0204113595832398E-2</v>
      </c>
      <c r="M332" s="13" t="str">
        <f t="shared" si="80"/>
        <v>All sources</v>
      </c>
      <c r="N332" t="str">
        <f t="shared" si="67"/>
        <v>Facebook</v>
      </c>
      <c r="O332" t="str">
        <f t="shared" si="71"/>
        <v>Twitter</v>
      </c>
      <c r="P332" s="13" t="str">
        <f t="shared" si="80"/>
        <v>All sources</v>
      </c>
      <c r="Q332" s="13" t="str">
        <f t="shared" si="81"/>
        <v>Dip</v>
      </c>
      <c r="R332" t="s">
        <v>44</v>
      </c>
      <c r="S332" s="11" t="str">
        <f t="shared" si="72"/>
        <v>Tuesday</v>
      </c>
      <c r="T332" s="11" t="str">
        <f t="shared" si="73"/>
        <v>November</v>
      </c>
    </row>
    <row r="333" spans="2:20" x14ac:dyDescent="0.25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s="10">
        <f t="shared" si="74"/>
        <v>1.9417496223979036E-2</v>
      </c>
      <c r="H333" s="10">
        <f t="shared" si="75"/>
        <v>1.9417536813745029E-2</v>
      </c>
      <c r="I333" s="10">
        <f t="shared" si="76"/>
        <v>1.9417420488065051E-2</v>
      </c>
      <c r="J333" s="10">
        <f t="shared" si="77"/>
        <v>1.9417449018664934E-2</v>
      </c>
      <c r="K333" s="15" t="str">
        <f t="shared" si="78"/>
        <v>all_sources</v>
      </c>
      <c r="L333" s="15">
        <f t="shared" si="79"/>
        <v>1.9417536813745029E-2</v>
      </c>
      <c r="M333" s="13" t="str">
        <f t="shared" si="80"/>
        <v>All sources</v>
      </c>
      <c r="N333" t="str">
        <f t="shared" ref="N333:N368" si="82">IF(MAX($C333:$F333)=$C333,"Facebook",IF(MAX($C333:$F333)=$D333,"YouTube",IF(MAX($C333:$F333)=$E333,"Twitter","Others")))</f>
        <v>Facebook</v>
      </c>
      <c r="O333" t="str">
        <f t="shared" si="71"/>
        <v>Twitter</v>
      </c>
      <c r="P333" s="13" t="str">
        <f t="shared" si="80"/>
        <v>All sources</v>
      </c>
      <c r="Q333" s="13" t="str">
        <f t="shared" si="81"/>
        <v>Raise</v>
      </c>
      <c r="R333" t="s">
        <v>44</v>
      </c>
      <c r="S333" s="11" t="str">
        <f t="shared" si="72"/>
        <v>Wednesday</v>
      </c>
      <c r="T333" s="11" t="str">
        <f t="shared" si="73"/>
        <v>November</v>
      </c>
    </row>
    <row r="334" spans="2:20" x14ac:dyDescent="0.25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s="10">
        <f t="shared" si="74"/>
        <v>7.1428580751165871E-2</v>
      </c>
      <c r="H334" s="10">
        <f t="shared" si="75"/>
        <v>7.1428621149072669E-2</v>
      </c>
      <c r="I334" s="10">
        <f t="shared" si="76"/>
        <v>7.142835785640167E-2</v>
      </c>
      <c r="J334" s="10">
        <f t="shared" si="77"/>
        <v>7.1428468162913816E-2</v>
      </c>
      <c r="K334" s="15" t="str">
        <f t="shared" si="78"/>
        <v>all_sources</v>
      </c>
      <c r="L334" s="15">
        <f t="shared" si="79"/>
        <v>7.1428621149072669E-2</v>
      </c>
      <c r="M334" s="13" t="str">
        <f t="shared" si="80"/>
        <v>All sources</v>
      </c>
      <c r="N334" t="str">
        <f t="shared" si="82"/>
        <v>Facebook</v>
      </c>
      <c r="O334" t="str">
        <f t="shared" si="71"/>
        <v>Twitter</v>
      </c>
      <c r="P334" s="13" t="str">
        <f t="shared" si="80"/>
        <v>All sources</v>
      </c>
      <c r="Q334" s="13" t="str">
        <f t="shared" si="81"/>
        <v>Raise</v>
      </c>
      <c r="R334" t="s">
        <v>44</v>
      </c>
      <c r="S334" s="11" t="str">
        <f t="shared" si="72"/>
        <v>Thursday</v>
      </c>
      <c r="T334" s="11" t="str">
        <f t="shared" si="73"/>
        <v>November</v>
      </c>
    </row>
    <row r="335" spans="2:20" x14ac:dyDescent="0.25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s="10">
        <f t="shared" si="74"/>
        <v>-4.7619036017596983E-2</v>
      </c>
      <c r="H335" s="10">
        <f t="shared" si="75"/>
        <v>-4.7619194570744261E-2</v>
      </c>
      <c r="I335" s="10">
        <f t="shared" si="76"/>
        <v>-4.7618914729671169E-2</v>
      </c>
      <c r="J335" s="10">
        <f t="shared" si="77"/>
        <v>-4.7618983364854484E-2</v>
      </c>
      <c r="K335" s="15" t="str">
        <f t="shared" si="78"/>
        <v>all_sources</v>
      </c>
      <c r="L335" s="15">
        <f t="shared" si="79"/>
        <v>-4.7619194570744261E-2</v>
      </c>
      <c r="M335" s="13" t="str">
        <f t="shared" si="80"/>
        <v>All sources</v>
      </c>
      <c r="N335" t="str">
        <f t="shared" si="82"/>
        <v>Facebook</v>
      </c>
      <c r="O335" t="str">
        <f t="shared" si="71"/>
        <v>Twitter</v>
      </c>
      <c r="P335" s="13" t="str">
        <f t="shared" si="80"/>
        <v>All sources</v>
      </c>
      <c r="Q335" s="13" t="str">
        <f t="shared" si="81"/>
        <v>Dip</v>
      </c>
      <c r="R335" t="s">
        <v>44</v>
      </c>
      <c r="S335" s="11" t="str">
        <f t="shared" si="72"/>
        <v>Friday</v>
      </c>
      <c r="T335" s="11" t="str">
        <f t="shared" si="73"/>
        <v>November</v>
      </c>
    </row>
    <row r="336" spans="2:20" x14ac:dyDescent="0.25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s="10">
        <f t="shared" si="74"/>
        <v>2.9411746862744614E-2</v>
      </c>
      <c r="H336" s="10">
        <f t="shared" si="75"/>
        <v>2.94117670849674E-2</v>
      </c>
      <c r="I336" s="10">
        <f t="shared" si="76"/>
        <v>2.9411729668448849E-2</v>
      </c>
      <c r="J336" s="10">
        <f t="shared" si="77"/>
        <v>2.9411762235293848E-2</v>
      </c>
      <c r="K336" s="15" t="str">
        <f t="shared" si="78"/>
        <v>all_sources</v>
      </c>
      <c r="L336" s="15">
        <f t="shared" si="79"/>
        <v>2.94117670849674E-2</v>
      </c>
      <c r="M336" s="13" t="str">
        <f t="shared" si="80"/>
        <v>All sources</v>
      </c>
      <c r="N336" t="str">
        <f t="shared" si="82"/>
        <v>Facebook</v>
      </c>
      <c r="O336" t="str">
        <f t="shared" si="71"/>
        <v>Twitter</v>
      </c>
      <c r="P336" s="13" t="str">
        <f t="shared" si="80"/>
        <v>All sources</v>
      </c>
      <c r="Q336" s="13" t="str">
        <f t="shared" si="81"/>
        <v>Raise</v>
      </c>
      <c r="R336" t="s">
        <v>44</v>
      </c>
      <c r="S336" s="11" t="str">
        <f t="shared" si="72"/>
        <v>Saturday</v>
      </c>
      <c r="T336" s="11" t="str">
        <f t="shared" si="73"/>
        <v>November</v>
      </c>
    </row>
    <row r="337" spans="2:20" x14ac:dyDescent="0.25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s="10">
        <f t="shared" si="74"/>
        <v>9.7087320312940761E-3</v>
      </c>
      <c r="H337" s="10">
        <f t="shared" si="75"/>
        <v>9.7087923033931656E-3</v>
      </c>
      <c r="I337" s="10">
        <f t="shared" si="76"/>
        <v>9.708793222503731E-3</v>
      </c>
      <c r="J337" s="10">
        <f t="shared" si="77"/>
        <v>9.7087087898948266E-3</v>
      </c>
      <c r="K337" s="15" t="str">
        <f t="shared" si="78"/>
        <v>all_sources</v>
      </c>
      <c r="L337" s="15">
        <f t="shared" si="79"/>
        <v>9.708793222503731E-3</v>
      </c>
      <c r="M337" s="13" t="str">
        <f t="shared" si="80"/>
        <v>All sources</v>
      </c>
      <c r="N337" t="str">
        <f t="shared" si="82"/>
        <v>Facebook</v>
      </c>
      <c r="O337" t="str">
        <f t="shared" si="71"/>
        <v>Twitter</v>
      </c>
      <c r="P337" s="13" t="str">
        <f t="shared" si="80"/>
        <v>All sources</v>
      </c>
      <c r="Q337" s="13" t="str">
        <f t="shared" si="81"/>
        <v>Raise</v>
      </c>
      <c r="R337" t="s">
        <v>46</v>
      </c>
      <c r="S337" s="11" t="str">
        <f t="shared" si="72"/>
        <v>Sunday</v>
      </c>
      <c r="T337" s="11" t="str">
        <f t="shared" si="73"/>
        <v>December</v>
      </c>
    </row>
    <row r="338" spans="2:20" x14ac:dyDescent="0.25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s="10">
        <f t="shared" si="74"/>
        <v>-2.9411731512286488E-2</v>
      </c>
      <c r="H338" s="10">
        <f t="shared" si="75"/>
        <v>-2.9411690942332758E-2</v>
      </c>
      <c r="I338" s="10">
        <f t="shared" si="76"/>
        <v>-2.9411680213076385E-2</v>
      </c>
      <c r="J338" s="10">
        <f t="shared" si="77"/>
        <v>-2.9411723852223126E-2</v>
      </c>
      <c r="K338" s="15" t="str">
        <f t="shared" si="78"/>
        <v>all_sources</v>
      </c>
      <c r="L338" s="15">
        <f t="shared" si="79"/>
        <v>-2.9411731512286488E-2</v>
      </c>
      <c r="M338" s="13" t="str">
        <f t="shared" si="80"/>
        <v>All sources</v>
      </c>
      <c r="N338" t="str">
        <f t="shared" si="82"/>
        <v>Facebook</v>
      </c>
      <c r="O338" t="str">
        <f t="shared" si="71"/>
        <v>Twitter</v>
      </c>
      <c r="P338" s="13" t="str">
        <f t="shared" si="80"/>
        <v>All sources</v>
      </c>
      <c r="Q338" s="13" t="str">
        <f t="shared" si="81"/>
        <v>Dip</v>
      </c>
      <c r="R338" t="s">
        <v>44</v>
      </c>
      <c r="S338" s="11" t="str">
        <f t="shared" si="72"/>
        <v>Monday</v>
      </c>
      <c r="T338" s="11" t="str">
        <f t="shared" si="73"/>
        <v>December</v>
      </c>
    </row>
    <row r="339" spans="2:20" x14ac:dyDescent="0.25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s="10">
        <f t="shared" si="74"/>
        <v>-1.0309354476940369E-2</v>
      </c>
      <c r="H339" s="10">
        <f t="shared" si="75"/>
        <v>-1.0309310976127528E-2</v>
      </c>
      <c r="I339" s="10">
        <f t="shared" si="76"/>
        <v>-1.0309247207885286E-2</v>
      </c>
      <c r="J339" s="10">
        <f t="shared" si="77"/>
        <v>-1.0309263292541115E-2</v>
      </c>
      <c r="K339" s="15" t="str">
        <f t="shared" si="78"/>
        <v>all_sources</v>
      </c>
      <c r="L339" s="15">
        <f t="shared" si="79"/>
        <v>-1.0309354476940369E-2</v>
      </c>
      <c r="M339" s="13" t="str">
        <f t="shared" si="80"/>
        <v>All sources</v>
      </c>
      <c r="N339" t="str">
        <f t="shared" si="82"/>
        <v>Facebook</v>
      </c>
      <c r="O339" t="str">
        <f t="shared" si="71"/>
        <v>Twitter</v>
      </c>
      <c r="P339" s="13" t="str">
        <f t="shared" si="80"/>
        <v>All sources</v>
      </c>
      <c r="Q339" s="13" t="str">
        <f t="shared" si="81"/>
        <v>Dip</v>
      </c>
      <c r="R339" t="s">
        <v>44</v>
      </c>
      <c r="S339" s="11" t="str">
        <f t="shared" si="72"/>
        <v>Tuesday</v>
      </c>
      <c r="T339" s="11" t="str">
        <f t="shared" si="73"/>
        <v>December</v>
      </c>
    </row>
    <row r="340" spans="2:20" x14ac:dyDescent="0.25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s="10">
        <f t="shared" si="74"/>
        <v>-1.9047638770085196E-2</v>
      </c>
      <c r="H340" s="10">
        <f t="shared" si="75"/>
        <v>-1.9047677828297749E-2</v>
      </c>
      <c r="I340" s="10">
        <f t="shared" si="76"/>
        <v>-1.9047565891868401E-2</v>
      </c>
      <c r="J340" s="10">
        <f t="shared" si="77"/>
        <v>-1.9047593345941749E-2</v>
      </c>
      <c r="K340" s="15" t="str">
        <f t="shared" si="78"/>
        <v>all_sources</v>
      </c>
      <c r="L340" s="15">
        <f t="shared" si="79"/>
        <v>-1.9047677828297749E-2</v>
      </c>
      <c r="M340" s="13" t="str">
        <f t="shared" si="80"/>
        <v>All sources</v>
      </c>
      <c r="N340" t="str">
        <f t="shared" si="82"/>
        <v>Facebook</v>
      </c>
      <c r="O340" t="str">
        <f t="shared" si="71"/>
        <v>Twitter</v>
      </c>
      <c r="P340" s="13" t="str">
        <f t="shared" si="80"/>
        <v>All sources</v>
      </c>
      <c r="Q340" s="13" t="str">
        <f t="shared" si="81"/>
        <v>Dip</v>
      </c>
      <c r="R340" t="s">
        <v>44</v>
      </c>
      <c r="S340" s="11" t="str">
        <f t="shared" si="72"/>
        <v>Wednesday</v>
      </c>
      <c r="T340" s="11" t="str">
        <f t="shared" si="73"/>
        <v>December</v>
      </c>
    </row>
    <row r="341" spans="2:20" x14ac:dyDescent="0.25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s="10">
        <f t="shared" si="74"/>
        <v>-9.5237584774265915E-3</v>
      </c>
      <c r="H341" s="10">
        <f t="shared" si="75"/>
        <v>-9.5238389141488744E-3</v>
      </c>
      <c r="I341" s="10">
        <f t="shared" si="76"/>
        <v>-9.523782945934256E-3</v>
      </c>
      <c r="J341" s="10">
        <f t="shared" si="77"/>
        <v>-9.5237966729708745E-3</v>
      </c>
      <c r="K341" s="15" t="str">
        <f t="shared" si="78"/>
        <v>all_sources</v>
      </c>
      <c r="L341" s="15">
        <f t="shared" si="79"/>
        <v>-9.5238389141488744E-3</v>
      </c>
      <c r="M341" s="13" t="str">
        <f t="shared" si="80"/>
        <v>All sources</v>
      </c>
      <c r="N341" t="str">
        <f t="shared" si="82"/>
        <v>Facebook</v>
      </c>
      <c r="O341" t="str">
        <f t="shared" si="71"/>
        <v>Twitter</v>
      </c>
      <c r="P341" s="13" t="str">
        <f t="shared" si="80"/>
        <v>All sources</v>
      </c>
      <c r="Q341" s="13" t="str">
        <f t="shared" si="81"/>
        <v>Dip</v>
      </c>
      <c r="R341" t="s">
        <v>44</v>
      </c>
      <c r="S341" s="11" t="str">
        <f t="shared" si="72"/>
        <v>Thursday</v>
      </c>
      <c r="T341" s="11" t="str">
        <f t="shared" si="73"/>
        <v>December</v>
      </c>
    </row>
    <row r="342" spans="2:20" x14ac:dyDescent="0.25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s="10">
        <f t="shared" si="74"/>
        <v>-2.9999966744442053E-2</v>
      </c>
      <c r="H342" s="10">
        <f t="shared" si="75"/>
        <v>-2.9999926667224952E-2</v>
      </c>
      <c r="I342" s="10">
        <f t="shared" si="76"/>
        <v>-2.9999912093689685E-2</v>
      </c>
      <c r="J342" s="10">
        <f t="shared" si="77"/>
        <v>-2.9999957495854046E-2</v>
      </c>
      <c r="K342" s="15" t="str">
        <f t="shared" si="78"/>
        <v>all_sources</v>
      </c>
      <c r="L342" s="15">
        <f t="shared" si="79"/>
        <v>-2.9999966744442053E-2</v>
      </c>
      <c r="M342" s="13" t="str">
        <f t="shared" si="80"/>
        <v>All sources</v>
      </c>
      <c r="N342" t="str">
        <f t="shared" si="82"/>
        <v>Facebook</v>
      </c>
      <c r="O342" t="str">
        <f t="shared" si="71"/>
        <v>Twitter</v>
      </c>
      <c r="P342" s="13" t="str">
        <f t="shared" si="80"/>
        <v>All sources</v>
      </c>
      <c r="Q342" s="13" t="str">
        <f t="shared" si="81"/>
        <v>Dip</v>
      </c>
      <c r="R342" t="s">
        <v>44</v>
      </c>
      <c r="S342" s="11" t="str">
        <f t="shared" si="72"/>
        <v>Friday</v>
      </c>
      <c r="T342" s="11" t="str">
        <f t="shared" si="73"/>
        <v>December</v>
      </c>
    </row>
    <row r="343" spans="2:20" x14ac:dyDescent="0.25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s="10">
        <f t="shared" si="74"/>
        <v>-6.6666627377775955E-2</v>
      </c>
      <c r="H343" s="10">
        <f t="shared" si="75"/>
        <v>-6.6666645712592065E-2</v>
      </c>
      <c r="I343" s="10">
        <f t="shared" si="76"/>
        <v>-6.6666653808484355E-2</v>
      </c>
      <c r="J343" s="10">
        <f t="shared" si="77"/>
        <v>-6.6666634026664062E-2</v>
      </c>
      <c r="K343" s="15" t="str">
        <f t="shared" si="78"/>
        <v>all_sources</v>
      </c>
      <c r="L343" s="15">
        <f t="shared" si="79"/>
        <v>-6.6666653808484355E-2</v>
      </c>
      <c r="M343" s="13" t="str">
        <f t="shared" si="80"/>
        <v>All sources</v>
      </c>
      <c r="N343" t="str">
        <f t="shared" si="82"/>
        <v>Facebook</v>
      </c>
      <c r="O343" t="str">
        <f t="shared" si="71"/>
        <v>Twitter</v>
      </c>
      <c r="P343" s="13" t="str">
        <f t="shared" si="80"/>
        <v>All sources</v>
      </c>
      <c r="Q343" s="13" t="str">
        <f t="shared" si="81"/>
        <v>Dip</v>
      </c>
      <c r="R343" t="s">
        <v>44</v>
      </c>
      <c r="S343" s="11" t="str">
        <f t="shared" si="72"/>
        <v>Saturday</v>
      </c>
      <c r="T343" s="11" t="str">
        <f t="shared" si="73"/>
        <v>December</v>
      </c>
    </row>
    <row r="344" spans="2:20" x14ac:dyDescent="0.25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s="10">
        <f t="shared" si="74"/>
        <v>-5.7692273365383184E-2</v>
      </c>
      <c r="H344" s="10">
        <f t="shared" si="75"/>
        <v>-5.7692310743589714E-2</v>
      </c>
      <c r="I344" s="10">
        <f t="shared" si="76"/>
        <v>-5.7692244031462447E-2</v>
      </c>
      <c r="J344" s="10">
        <f t="shared" si="77"/>
        <v>-5.769230135502923E-2</v>
      </c>
      <c r="K344" s="15" t="str">
        <f t="shared" si="78"/>
        <v>all_sources</v>
      </c>
      <c r="L344" s="15">
        <f t="shared" si="79"/>
        <v>-5.7692310743589714E-2</v>
      </c>
      <c r="M344" s="13" t="str">
        <f t="shared" si="80"/>
        <v>All sources</v>
      </c>
      <c r="N344" t="str">
        <f t="shared" si="82"/>
        <v>Facebook</v>
      </c>
      <c r="O344" t="str">
        <f t="shared" si="71"/>
        <v>Twitter</v>
      </c>
      <c r="P344" s="13" t="str">
        <f t="shared" si="80"/>
        <v>All sources</v>
      </c>
      <c r="Q344" s="13" t="str">
        <f t="shared" si="81"/>
        <v>Dip</v>
      </c>
      <c r="R344" t="s">
        <v>44</v>
      </c>
      <c r="S344" s="11" t="str">
        <f t="shared" si="72"/>
        <v>Sunday</v>
      </c>
      <c r="T344" s="11" t="str">
        <f t="shared" si="73"/>
        <v>December</v>
      </c>
    </row>
    <row r="345" spans="2:20" x14ac:dyDescent="0.25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s="10">
        <f t="shared" si="74"/>
        <v>5.0505034844691155E-2</v>
      </c>
      <c r="H345" s="10">
        <f t="shared" si="75"/>
        <v>5.0505034844691155E-2</v>
      </c>
      <c r="I345" s="10">
        <f t="shared" si="76"/>
        <v>5.050490101978089E-2</v>
      </c>
      <c r="J345" s="10">
        <f t="shared" si="77"/>
        <v>5.0504978226464381E-2</v>
      </c>
      <c r="K345" s="15" t="str">
        <f t="shared" si="78"/>
        <v>all_sources</v>
      </c>
      <c r="L345" s="15">
        <f t="shared" si="79"/>
        <v>5.0505034844691155E-2</v>
      </c>
      <c r="M345" s="13" t="str">
        <f t="shared" si="80"/>
        <v>All sources</v>
      </c>
      <c r="N345" t="str">
        <f t="shared" si="82"/>
        <v>Facebook</v>
      </c>
      <c r="O345" t="str">
        <f t="shared" si="71"/>
        <v>Twitter</v>
      </c>
      <c r="P345" s="13" t="str">
        <f t="shared" si="80"/>
        <v>All sources</v>
      </c>
      <c r="Q345" s="13" t="str">
        <f t="shared" si="81"/>
        <v>Raise</v>
      </c>
      <c r="R345" t="s">
        <v>44</v>
      </c>
      <c r="S345" s="11" t="str">
        <f t="shared" si="72"/>
        <v>Monday</v>
      </c>
      <c r="T345" s="11" t="str">
        <f t="shared" si="73"/>
        <v>December</v>
      </c>
    </row>
    <row r="346" spans="2:20" x14ac:dyDescent="0.25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s="10">
        <f t="shared" si="74"/>
        <v>3.1250099926560582E-2</v>
      </c>
      <c r="H346" s="10">
        <f t="shared" si="75"/>
        <v>3.1250099926560582E-2</v>
      </c>
      <c r="I346" s="10">
        <f t="shared" si="76"/>
        <v>3.124990461556032E-2</v>
      </c>
      <c r="J346" s="10">
        <f t="shared" si="77"/>
        <v>3.1249953880052805E-2</v>
      </c>
      <c r="K346" s="15" t="str">
        <f t="shared" si="78"/>
        <v>all_sources</v>
      </c>
      <c r="L346" s="15">
        <f t="shared" si="79"/>
        <v>3.1250099926560582E-2</v>
      </c>
      <c r="M346" s="13" t="str">
        <f t="shared" si="80"/>
        <v>All sources</v>
      </c>
      <c r="N346" t="str">
        <f t="shared" si="82"/>
        <v>Facebook</v>
      </c>
      <c r="O346" t="str">
        <f t="shared" si="71"/>
        <v>Twitter</v>
      </c>
      <c r="P346" s="13" t="str">
        <f t="shared" si="80"/>
        <v>All sources</v>
      </c>
      <c r="Q346" s="13" t="str">
        <f t="shared" si="81"/>
        <v>Raise</v>
      </c>
      <c r="R346" t="s">
        <v>44</v>
      </c>
      <c r="S346" s="11" t="str">
        <f t="shared" si="72"/>
        <v>Tuesday</v>
      </c>
      <c r="T346" s="11" t="str">
        <f t="shared" si="73"/>
        <v>December</v>
      </c>
    </row>
    <row r="347" spans="2:20" x14ac:dyDescent="0.25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s="10">
        <f t="shared" si="74"/>
        <v>9.7088102022790945E-3</v>
      </c>
      <c r="H347" s="10">
        <f t="shared" si="75"/>
        <v>9.7087684068726254E-3</v>
      </c>
      <c r="I347" s="10">
        <f t="shared" si="76"/>
        <v>9.7087102440325257E-3</v>
      </c>
      <c r="J347" s="10">
        <f t="shared" si="77"/>
        <v>9.708724509332356E-3</v>
      </c>
      <c r="K347" s="15" t="str">
        <f t="shared" si="78"/>
        <v>all_sources</v>
      </c>
      <c r="L347" s="15">
        <f t="shared" si="79"/>
        <v>9.7088102022790945E-3</v>
      </c>
      <c r="M347" s="13" t="str">
        <f t="shared" si="80"/>
        <v>All sources</v>
      </c>
      <c r="N347" t="str">
        <f t="shared" si="82"/>
        <v>Facebook</v>
      </c>
      <c r="O347" t="str">
        <f t="shared" si="71"/>
        <v>Twitter</v>
      </c>
      <c r="P347" s="13" t="str">
        <f t="shared" si="80"/>
        <v>All sources</v>
      </c>
      <c r="Q347" s="13" t="str">
        <f t="shared" si="81"/>
        <v>Raise</v>
      </c>
      <c r="R347" t="s">
        <v>44</v>
      </c>
      <c r="S347" s="11" t="str">
        <f t="shared" si="72"/>
        <v>Wednesday</v>
      </c>
      <c r="T347" s="11" t="str">
        <f t="shared" si="73"/>
        <v>December</v>
      </c>
    </row>
    <row r="348" spans="2:20" x14ac:dyDescent="0.25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s="10">
        <f t="shared" si="74"/>
        <v>-2.8846243720922926E-2</v>
      </c>
      <c r="H348" s="10">
        <f t="shared" si="75"/>
        <v>-2.8846243720922926E-2</v>
      </c>
      <c r="I348" s="10">
        <f t="shared" si="76"/>
        <v>-2.884607257181937E-2</v>
      </c>
      <c r="J348" s="10">
        <f t="shared" si="77"/>
        <v>-2.8846114548679469E-2</v>
      </c>
      <c r="K348" s="15" t="str">
        <f t="shared" si="78"/>
        <v>all_sources</v>
      </c>
      <c r="L348" s="15">
        <f t="shared" si="79"/>
        <v>-2.8846243720922926E-2</v>
      </c>
      <c r="M348" s="13" t="str">
        <f t="shared" si="80"/>
        <v>All sources</v>
      </c>
      <c r="N348" t="str">
        <f t="shared" si="82"/>
        <v>Facebook</v>
      </c>
      <c r="O348" t="str">
        <f t="shared" si="71"/>
        <v>Twitter</v>
      </c>
      <c r="P348" s="13" t="str">
        <f t="shared" si="80"/>
        <v>All sources</v>
      </c>
      <c r="Q348" s="13" t="str">
        <f t="shared" si="81"/>
        <v>Dip</v>
      </c>
      <c r="R348" t="s">
        <v>44</v>
      </c>
      <c r="S348" s="11" t="str">
        <f t="shared" si="72"/>
        <v>Thursday</v>
      </c>
      <c r="T348" s="11" t="str">
        <f t="shared" si="73"/>
        <v>December</v>
      </c>
    </row>
    <row r="349" spans="2:20" x14ac:dyDescent="0.25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s="10">
        <f t="shared" si="74"/>
        <v>8.2474176506307284E-2</v>
      </c>
      <c r="H349" s="10">
        <f t="shared" si="75"/>
        <v>8.247431199322186E-2</v>
      </c>
      <c r="I349" s="10">
        <f t="shared" si="76"/>
        <v>8.2473977663081843E-2</v>
      </c>
      <c r="J349" s="10">
        <f t="shared" si="77"/>
        <v>8.2474106340329367E-2</v>
      </c>
      <c r="K349" s="15" t="str">
        <f t="shared" si="78"/>
        <v>all_sources</v>
      </c>
      <c r="L349" s="15">
        <f t="shared" si="79"/>
        <v>8.247431199322186E-2</v>
      </c>
      <c r="M349" s="13" t="str">
        <f t="shared" si="80"/>
        <v>All sources</v>
      </c>
      <c r="N349" t="str">
        <f t="shared" si="82"/>
        <v>Facebook</v>
      </c>
      <c r="O349" t="str">
        <f t="shared" si="71"/>
        <v>Twitter</v>
      </c>
      <c r="P349" s="13" t="str">
        <f t="shared" si="80"/>
        <v>All sources</v>
      </c>
      <c r="Q349" s="13" t="str">
        <f t="shared" si="81"/>
        <v>Raise</v>
      </c>
      <c r="R349" t="s">
        <v>44</v>
      </c>
      <c r="S349" s="11" t="str">
        <f t="shared" si="72"/>
        <v>Friday</v>
      </c>
      <c r="T349" s="11" t="str">
        <f t="shared" si="73"/>
        <v>December</v>
      </c>
    </row>
    <row r="350" spans="2:20" x14ac:dyDescent="0.25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s="10">
        <f t="shared" si="74"/>
        <v>4.0816300758017343E-2</v>
      </c>
      <c r="H350" s="10">
        <f t="shared" si="75"/>
        <v>4.0816300758017343E-2</v>
      </c>
      <c r="I350" s="10">
        <f t="shared" si="76"/>
        <v>4.0816347617281368E-2</v>
      </c>
      <c r="J350" s="10">
        <f t="shared" si="77"/>
        <v>4.0816292629736184E-2</v>
      </c>
      <c r="K350" s="15" t="str">
        <f t="shared" si="78"/>
        <v>all_sources</v>
      </c>
      <c r="L350" s="15">
        <f t="shared" si="79"/>
        <v>4.0816347617281368E-2</v>
      </c>
      <c r="M350" s="13" t="str">
        <f t="shared" ref="M350:P368" si="83">IF(SUM($G350:$J350)&lt;&gt;0,IF(ROUND(AVERAGE($G350:$J350),2)&lt;&gt;ROUND(IF((SUM($G350:$J350)&gt;0),MAX($G350:$J350),MIN($G350:$J350)),2),IF((SUM($G350:$J350)&lt;&gt;0),IF(IF((SUM($G350:$J350)&gt;0),MAX($G350:$J350),MIN($G350:$J350))=$G350,"Facebook",IF(IF((SUM($G350:$J350)&gt;0),MAX($G350:$J350),MIN($G350:$J350))=$H350,"Youtube",IF(IF((SUM($G350:$J350)&gt;0),MAX($G350:$J350),MIN($G350:$J350))=$I350,"Twitter",IF(IF((SUM($G350:$J350)&gt;0),MAX($G350:$J350),MIN($G350:$J350))=$I350,"Others","")))),""),"All sources"),"")</f>
        <v>All sources</v>
      </c>
      <c r="N350" t="str">
        <f t="shared" si="82"/>
        <v>Facebook</v>
      </c>
      <c r="O350" t="str">
        <f t="shared" si="71"/>
        <v>Twitter</v>
      </c>
      <c r="P350" s="13" t="str">
        <f t="shared" si="83"/>
        <v>All sources</v>
      </c>
      <c r="Q350" s="13" t="str">
        <f t="shared" si="81"/>
        <v>Raise</v>
      </c>
      <c r="R350" t="s">
        <v>44</v>
      </c>
      <c r="S350" s="11" t="str">
        <f t="shared" si="72"/>
        <v>Saturday</v>
      </c>
      <c r="T350" s="11" t="str">
        <f t="shared" si="73"/>
        <v>December</v>
      </c>
    </row>
    <row r="351" spans="2:20" x14ac:dyDescent="0.25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s="10">
        <f t="shared" si="74"/>
        <v>-2.040821352186617E-2</v>
      </c>
      <c r="H351" s="10">
        <f t="shared" si="75"/>
        <v>-2.0408192474246967E-2</v>
      </c>
      <c r="I351" s="10">
        <f t="shared" si="76"/>
        <v>-2.0408277133318831E-2</v>
      </c>
      <c r="J351" s="10">
        <f t="shared" si="77"/>
        <v>-2.0408190029155726E-2</v>
      </c>
      <c r="K351" s="15" t="str">
        <f t="shared" si="78"/>
        <v>all_sources</v>
      </c>
      <c r="L351" s="15">
        <f t="shared" si="79"/>
        <v>-2.0408277133318831E-2</v>
      </c>
      <c r="M351" s="13" t="str">
        <f t="shared" si="83"/>
        <v>All sources</v>
      </c>
      <c r="N351" t="str">
        <f t="shared" si="82"/>
        <v>Facebook</v>
      </c>
      <c r="O351" t="str">
        <f t="shared" si="71"/>
        <v>Twitter</v>
      </c>
      <c r="P351" s="13" t="str">
        <f t="shared" si="83"/>
        <v>All sources</v>
      </c>
      <c r="Q351" s="13" t="str">
        <f t="shared" si="81"/>
        <v>Dip</v>
      </c>
      <c r="R351" t="s">
        <v>44</v>
      </c>
      <c r="S351" s="11" t="str">
        <f t="shared" si="72"/>
        <v>Sunday</v>
      </c>
      <c r="T351" s="11" t="str">
        <f t="shared" si="73"/>
        <v>December</v>
      </c>
    </row>
    <row r="352" spans="2:20" x14ac:dyDescent="0.25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s="10">
        <f t="shared" si="74"/>
        <v>-5.7692364455319778E-2</v>
      </c>
      <c r="H352" s="10">
        <f t="shared" si="75"/>
        <v>-5.7692323459811012E-2</v>
      </c>
      <c r="I352" s="10">
        <f t="shared" si="76"/>
        <v>-5.769214514363874E-2</v>
      </c>
      <c r="J352" s="10">
        <f t="shared" si="77"/>
        <v>-5.7692229097359049E-2</v>
      </c>
      <c r="K352" s="15" t="str">
        <f t="shared" si="78"/>
        <v>all_sources</v>
      </c>
      <c r="L352" s="15">
        <f t="shared" si="79"/>
        <v>-5.7692364455319778E-2</v>
      </c>
      <c r="M352" s="13" t="str">
        <f t="shared" si="83"/>
        <v>All sources</v>
      </c>
      <c r="N352" t="str">
        <f t="shared" si="82"/>
        <v>Facebook</v>
      </c>
      <c r="O352" t="str">
        <f t="shared" si="71"/>
        <v>Twitter</v>
      </c>
      <c r="P352" s="13" t="str">
        <f t="shared" si="83"/>
        <v>All sources</v>
      </c>
      <c r="Q352" s="13" t="str">
        <f t="shared" si="81"/>
        <v>Dip</v>
      </c>
      <c r="R352" t="s">
        <v>44</v>
      </c>
      <c r="S352" s="11" t="str">
        <f t="shared" si="72"/>
        <v>Monday</v>
      </c>
      <c r="T352" s="11" t="str">
        <f t="shared" si="73"/>
        <v>December</v>
      </c>
    </row>
    <row r="353" spans="2:20" x14ac:dyDescent="0.25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s="10">
        <f t="shared" si="74"/>
        <v>-2.0202039777469372E-2</v>
      </c>
      <c r="H353" s="10">
        <f t="shared" si="75"/>
        <v>-2.0202082843457703E-2</v>
      </c>
      <c r="I353" s="10">
        <f t="shared" si="76"/>
        <v>-2.0201960407912334E-2</v>
      </c>
      <c r="J353" s="10">
        <f t="shared" si="77"/>
        <v>-2.0201991290585752E-2</v>
      </c>
      <c r="K353" s="15" t="str">
        <f t="shared" si="78"/>
        <v>all_sources</v>
      </c>
      <c r="L353" s="15">
        <f t="shared" si="79"/>
        <v>-2.0202082843457703E-2</v>
      </c>
      <c r="M353" s="13" t="str">
        <f t="shared" si="83"/>
        <v>All sources</v>
      </c>
      <c r="N353" t="str">
        <f t="shared" si="82"/>
        <v>Facebook</v>
      </c>
      <c r="O353" t="str">
        <f t="shared" si="71"/>
        <v>Twitter</v>
      </c>
      <c r="P353" s="13" t="str">
        <f t="shared" si="83"/>
        <v>All sources</v>
      </c>
      <c r="Q353" s="13" t="str">
        <f t="shared" si="81"/>
        <v>Dip</v>
      </c>
      <c r="R353" t="s">
        <v>44</v>
      </c>
      <c r="S353" s="11" t="str">
        <f t="shared" si="72"/>
        <v>Tuesday</v>
      </c>
      <c r="T353" s="11" t="str">
        <f t="shared" si="73"/>
        <v>December</v>
      </c>
    </row>
    <row r="354" spans="2:20" x14ac:dyDescent="0.25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s="10">
        <f t="shared" si="74"/>
        <v>-9.6154555691496668E-3</v>
      </c>
      <c r="H354" s="10">
        <f t="shared" si="75"/>
        <v>-9.6154145736410124E-3</v>
      </c>
      <c r="I354" s="10">
        <f t="shared" si="76"/>
        <v>-9.615357523939827E-3</v>
      </c>
      <c r="J354" s="10">
        <f t="shared" si="77"/>
        <v>-9.6153715162264897E-3</v>
      </c>
      <c r="K354" s="15" t="str">
        <f t="shared" si="78"/>
        <v>all_sources</v>
      </c>
      <c r="L354" s="15">
        <f t="shared" si="79"/>
        <v>-9.6154555691496668E-3</v>
      </c>
      <c r="M354" s="13" t="str">
        <f t="shared" si="83"/>
        <v>All sources</v>
      </c>
      <c r="N354" t="str">
        <f t="shared" si="82"/>
        <v>Facebook</v>
      </c>
      <c r="O354" t="str">
        <f t="shared" si="71"/>
        <v>Twitter</v>
      </c>
      <c r="P354" s="13" t="str">
        <f t="shared" si="83"/>
        <v>All sources</v>
      </c>
      <c r="Q354" s="13" t="str">
        <f t="shared" si="81"/>
        <v>Dip</v>
      </c>
      <c r="R354" t="s">
        <v>44</v>
      </c>
      <c r="S354" s="11" t="str">
        <f t="shared" si="72"/>
        <v>Wednesday</v>
      </c>
      <c r="T354" s="11" t="str">
        <f t="shared" si="73"/>
        <v>December</v>
      </c>
    </row>
    <row r="355" spans="2:20" x14ac:dyDescent="0.25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s="10">
        <f t="shared" si="74"/>
        <v>-3.9603876387590109E-2</v>
      </c>
      <c r="H355" s="10">
        <f t="shared" si="75"/>
        <v>-3.9603918600791155E-2</v>
      </c>
      <c r="I355" s="10">
        <f t="shared" si="76"/>
        <v>-3.9603845497091394E-2</v>
      </c>
      <c r="J355" s="10">
        <f t="shared" si="77"/>
        <v>-3.9603904840510351E-2</v>
      </c>
      <c r="K355" s="15" t="str">
        <f t="shared" si="78"/>
        <v>all_sources</v>
      </c>
      <c r="L355" s="15">
        <f t="shared" si="79"/>
        <v>-3.9603918600791155E-2</v>
      </c>
      <c r="M355" s="13" t="str">
        <f t="shared" si="83"/>
        <v>All sources</v>
      </c>
      <c r="N355" t="str">
        <f t="shared" si="82"/>
        <v>Facebook</v>
      </c>
      <c r="O355" t="str">
        <f t="shared" si="71"/>
        <v>Twitter</v>
      </c>
      <c r="P355" s="13" t="str">
        <f t="shared" si="83"/>
        <v>All sources</v>
      </c>
      <c r="Q355" s="13" t="str">
        <f t="shared" si="81"/>
        <v>Dip</v>
      </c>
      <c r="R355" t="s">
        <v>44</v>
      </c>
      <c r="S355" s="11" t="str">
        <f t="shared" si="72"/>
        <v>Thursday</v>
      </c>
      <c r="T355" s="11" t="str">
        <f t="shared" si="73"/>
        <v>December</v>
      </c>
    </row>
    <row r="356" spans="2:20" x14ac:dyDescent="0.25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s="10">
        <f t="shared" si="74"/>
        <v>-2.8571397247511787E-2</v>
      </c>
      <c r="H356" s="10">
        <f t="shared" si="75"/>
        <v>-2.8571516742446512E-2</v>
      </c>
      <c r="I356" s="10">
        <f t="shared" si="76"/>
        <v>-2.8571348837802657E-2</v>
      </c>
      <c r="J356" s="10">
        <f t="shared" si="77"/>
        <v>-2.8571390018912624E-2</v>
      </c>
      <c r="K356" s="15" t="str">
        <f t="shared" si="78"/>
        <v>all_sources</v>
      </c>
      <c r="L356" s="15">
        <f t="shared" si="79"/>
        <v>-2.8571516742446512E-2</v>
      </c>
      <c r="M356" s="13" t="str">
        <f t="shared" si="83"/>
        <v>All sources</v>
      </c>
      <c r="N356" t="str">
        <f t="shared" si="82"/>
        <v>Facebook</v>
      </c>
      <c r="O356" t="str">
        <f t="shared" si="71"/>
        <v>Twitter</v>
      </c>
      <c r="P356" s="13" t="str">
        <f t="shared" si="83"/>
        <v>All sources</v>
      </c>
      <c r="Q356" s="13" t="str">
        <f t="shared" si="81"/>
        <v>Dip</v>
      </c>
      <c r="R356" t="s">
        <v>44</v>
      </c>
      <c r="S356" s="11" t="str">
        <f t="shared" si="72"/>
        <v>Friday</v>
      </c>
      <c r="T356" s="11" t="str">
        <f t="shared" si="73"/>
        <v>December</v>
      </c>
    </row>
    <row r="357" spans="2:20" x14ac:dyDescent="0.25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s="10">
        <f t="shared" si="74"/>
        <v>9.8039156209148715E-3</v>
      </c>
      <c r="H357" s="10">
        <f t="shared" si="75"/>
        <v>9.8038953986920863E-3</v>
      </c>
      <c r="I357" s="10">
        <f t="shared" si="76"/>
        <v>9.8037775258457138E-3</v>
      </c>
      <c r="J357" s="10">
        <f t="shared" si="77"/>
        <v>9.8039767451021387E-3</v>
      </c>
      <c r="K357" s="15" t="str">
        <f t="shared" si="78"/>
        <v>all_sources</v>
      </c>
      <c r="L357" s="15">
        <f t="shared" si="79"/>
        <v>9.8039767451021387E-3</v>
      </c>
      <c r="M357" s="13" t="str">
        <f t="shared" si="83"/>
        <v>All sources</v>
      </c>
      <c r="N357" t="str">
        <f t="shared" si="82"/>
        <v>Facebook</v>
      </c>
      <c r="O357" t="str">
        <f t="shared" si="71"/>
        <v>Twitter</v>
      </c>
      <c r="P357" s="13" t="str">
        <f t="shared" si="83"/>
        <v>All sources</v>
      </c>
      <c r="Q357" s="13" t="str">
        <f t="shared" si="81"/>
        <v>Raise</v>
      </c>
      <c r="R357" t="s">
        <v>44</v>
      </c>
      <c r="S357" s="11" t="str">
        <f t="shared" si="72"/>
        <v>Saturday</v>
      </c>
      <c r="T357" s="11" t="str">
        <f t="shared" si="73"/>
        <v>December</v>
      </c>
    </row>
    <row r="358" spans="2:20" x14ac:dyDescent="0.25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s="10">
        <f t="shared" si="74"/>
        <v>0</v>
      </c>
      <c r="H358" s="10">
        <f t="shared" si="75"/>
        <v>0</v>
      </c>
      <c r="I358" s="10">
        <f t="shared" si="76"/>
        <v>0</v>
      </c>
      <c r="J358" s="10">
        <f t="shared" si="77"/>
        <v>0</v>
      </c>
      <c r="K358" s="15" t="str">
        <f t="shared" si="78"/>
        <v/>
      </c>
      <c r="L358" s="15">
        <f t="shared" si="79"/>
        <v>0</v>
      </c>
      <c r="M358" s="13" t="str">
        <f t="shared" si="83"/>
        <v/>
      </c>
      <c r="N358" t="str">
        <f t="shared" si="82"/>
        <v>Facebook</v>
      </c>
      <c r="O358" t="str">
        <f t="shared" si="71"/>
        <v>Twitter</v>
      </c>
      <c r="P358" s="13" t="str">
        <f t="shared" si="83"/>
        <v/>
      </c>
      <c r="Q358" s="13" t="str">
        <f t="shared" si="81"/>
        <v>Dip</v>
      </c>
      <c r="R358" t="s">
        <v>46</v>
      </c>
      <c r="S358" s="11" t="str">
        <f t="shared" si="72"/>
        <v>Sunday</v>
      </c>
      <c r="T358" s="11" t="str">
        <f t="shared" si="73"/>
        <v>December</v>
      </c>
    </row>
    <row r="359" spans="2:20" x14ac:dyDescent="0.25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s="10">
        <f t="shared" si="74"/>
        <v>1.0204157545207204E-2</v>
      </c>
      <c r="H359" s="10">
        <f t="shared" si="75"/>
        <v>1.0204113595832398E-2</v>
      </c>
      <c r="I359" s="10">
        <f t="shared" si="76"/>
        <v>1.0204051122343127E-2</v>
      </c>
      <c r="J359" s="10">
        <f t="shared" si="77"/>
        <v>1.0204066880416196E-2</v>
      </c>
      <c r="K359" s="15" t="str">
        <f t="shared" si="78"/>
        <v>all_sources</v>
      </c>
      <c r="L359" s="15">
        <f t="shared" si="79"/>
        <v>1.0204157545207204E-2</v>
      </c>
      <c r="M359" s="13" t="str">
        <f t="shared" si="83"/>
        <v>All sources</v>
      </c>
      <c r="N359" t="str">
        <f t="shared" si="82"/>
        <v>Facebook</v>
      </c>
      <c r="O359" t="str">
        <f t="shared" si="71"/>
        <v>Twitter</v>
      </c>
      <c r="P359" s="13" t="str">
        <f t="shared" si="83"/>
        <v>All sources</v>
      </c>
      <c r="Q359" s="13" t="str">
        <f t="shared" si="81"/>
        <v>Raise</v>
      </c>
      <c r="R359" t="s">
        <v>44</v>
      </c>
      <c r="S359" s="11" t="str">
        <f t="shared" si="72"/>
        <v>Monday</v>
      </c>
      <c r="T359" s="11" t="str">
        <f t="shared" si="73"/>
        <v>December</v>
      </c>
    </row>
    <row r="360" spans="2:20" x14ac:dyDescent="0.25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s="10">
        <f t="shared" si="74"/>
        <v>1.0309222615097369E-2</v>
      </c>
      <c r="H360" s="10">
        <f t="shared" si="75"/>
        <v>1.0309310976127639E-2</v>
      </c>
      <c r="I360" s="10">
        <f t="shared" si="76"/>
        <v>1.0309247207885175E-2</v>
      </c>
      <c r="J360" s="10">
        <f t="shared" si="77"/>
        <v>1.0309263292541226E-2</v>
      </c>
      <c r="K360" s="15" t="str">
        <f t="shared" si="78"/>
        <v>all_sources</v>
      </c>
      <c r="L360" s="15">
        <f t="shared" si="79"/>
        <v>1.0309310976127639E-2</v>
      </c>
      <c r="M360" s="13" t="str">
        <f t="shared" si="83"/>
        <v>All sources</v>
      </c>
      <c r="N360" t="str">
        <f t="shared" si="82"/>
        <v>Facebook</v>
      </c>
      <c r="O360" t="str">
        <f t="shared" si="71"/>
        <v>Twitter</v>
      </c>
      <c r="P360" s="13" t="str">
        <f t="shared" si="83"/>
        <v>All sources</v>
      </c>
      <c r="Q360" s="13" t="str">
        <f t="shared" si="81"/>
        <v>Raise</v>
      </c>
      <c r="R360" t="s">
        <v>44</v>
      </c>
      <c r="S360" s="11" t="str">
        <f t="shared" si="72"/>
        <v>Tuesday</v>
      </c>
      <c r="T360" s="11" t="str">
        <f t="shared" si="73"/>
        <v>December</v>
      </c>
    </row>
    <row r="361" spans="2:20" x14ac:dyDescent="0.25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s="10">
        <f t="shared" si="74"/>
        <v>-7.7669860715337213E-2</v>
      </c>
      <c r="H361" s="10">
        <f t="shared" si="75"/>
        <v>-7.7669981680881794E-2</v>
      </c>
      <c r="I361" s="10">
        <f t="shared" si="76"/>
        <v>-7.7669681952259872E-2</v>
      </c>
      <c r="J361" s="10">
        <f t="shared" si="77"/>
        <v>-7.7669796074659403E-2</v>
      </c>
      <c r="K361" s="15" t="str">
        <f t="shared" si="78"/>
        <v>all_sources</v>
      </c>
      <c r="L361" s="15">
        <f t="shared" si="79"/>
        <v>-7.7669981680881794E-2</v>
      </c>
      <c r="M361" s="13" t="str">
        <f t="shared" si="83"/>
        <v>All sources</v>
      </c>
      <c r="N361" t="str">
        <f t="shared" si="82"/>
        <v>Facebook</v>
      </c>
      <c r="O361" t="str">
        <f t="shared" si="71"/>
        <v>Twitter</v>
      </c>
      <c r="P361" s="13" t="str">
        <f t="shared" si="83"/>
        <v>All sources</v>
      </c>
      <c r="Q361" s="13" t="str">
        <f t="shared" si="81"/>
        <v>Dip</v>
      </c>
      <c r="R361" t="s">
        <v>44</v>
      </c>
      <c r="S361" s="11" t="str">
        <f t="shared" si="72"/>
        <v>Wednesday</v>
      </c>
      <c r="T361" s="11" t="str">
        <f t="shared" si="73"/>
        <v>December</v>
      </c>
    </row>
    <row r="362" spans="2:20" x14ac:dyDescent="0.25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s="10">
        <f t="shared" si="74"/>
        <v>-2.0618577092037627E-2</v>
      </c>
      <c r="H362" s="10">
        <f t="shared" si="75"/>
        <v>-2.0618621952255056E-2</v>
      </c>
      <c r="I362" s="10">
        <f t="shared" si="76"/>
        <v>-2.0618494415770461E-2</v>
      </c>
      <c r="J362" s="10">
        <f t="shared" si="77"/>
        <v>-2.0618526585082342E-2</v>
      </c>
      <c r="K362" s="15" t="str">
        <f t="shared" si="78"/>
        <v>all_sources</v>
      </c>
      <c r="L362" s="15">
        <f t="shared" si="79"/>
        <v>-2.0618621952255056E-2</v>
      </c>
      <c r="M362" s="13" t="str">
        <f t="shared" si="83"/>
        <v>All sources</v>
      </c>
      <c r="N362" t="str">
        <f t="shared" si="82"/>
        <v>Facebook</v>
      </c>
      <c r="O362" t="str">
        <f t="shared" si="71"/>
        <v>Twitter</v>
      </c>
      <c r="P362" s="13" t="str">
        <f t="shared" si="83"/>
        <v>All sources</v>
      </c>
      <c r="Q362" s="13" t="str">
        <f t="shared" si="81"/>
        <v>Dip</v>
      </c>
      <c r="R362" t="s">
        <v>44</v>
      </c>
      <c r="S362" s="11" t="str">
        <f t="shared" si="72"/>
        <v>Thursday</v>
      </c>
      <c r="T362" s="11" t="str">
        <f t="shared" si="73"/>
        <v>December</v>
      </c>
    </row>
    <row r="363" spans="2:20" x14ac:dyDescent="0.25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s="10">
        <f t="shared" si="74"/>
        <v>9.803868704752583E-3</v>
      </c>
      <c r="H363" s="10">
        <f t="shared" si="75"/>
        <v>9.8039527132371962E-3</v>
      </c>
      <c r="I363" s="10">
        <f t="shared" si="76"/>
        <v>9.8038934043587211E-3</v>
      </c>
      <c r="J363" s="10">
        <f t="shared" si="77"/>
        <v>9.803907950741042E-3</v>
      </c>
      <c r="K363" s="15" t="str">
        <f t="shared" si="78"/>
        <v>all_sources</v>
      </c>
      <c r="L363" s="15">
        <f t="shared" si="79"/>
        <v>9.8039527132371962E-3</v>
      </c>
      <c r="M363" s="13" t="str">
        <f t="shared" si="83"/>
        <v>All sources</v>
      </c>
      <c r="N363" t="str">
        <f t="shared" si="82"/>
        <v>Facebook</v>
      </c>
      <c r="O363" t="str">
        <f t="shared" si="71"/>
        <v>Twitter</v>
      </c>
      <c r="P363" s="13" t="str">
        <f t="shared" si="83"/>
        <v>All sources</v>
      </c>
      <c r="Q363" s="13" t="str">
        <f t="shared" si="81"/>
        <v>Raise</v>
      </c>
      <c r="R363" t="s">
        <v>44</v>
      </c>
      <c r="S363" s="11" t="str">
        <f t="shared" si="72"/>
        <v>Friday</v>
      </c>
      <c r="T363" s="11" t="str">
        <f t="shared" si="73"/>
        <v>December</v>
      </c>
    </row>
    <row r="364" spans="2:20" x14ac:dyDescent="0.25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s="10">
        <f t="shared" si="74"/>
        <v>-1.941746406258793E-2</v>
      </c>
      <c r="H364" s="10">
        <f t="shared" si="75"/>
        <v>-1.9417424399657879E-2</v>
      </c>
      <c r="I364" s="10">
        <f t="shared" si="76"/>
        <v>-1.9417389827149356E-2</v>
      </c>
      <c r="J364" s="10">
        <f t="shared" si="77"/>
        <v>-1.9417500764257301E-2</v>
      </c>
      <c r="K364" s="15" t="str">
        <f t="shared" si="78"/>
        <v>all_sources</v>
      </c>
      <c r="L364" s="15">
        <f t="shared" si="79"/>
        <v>-1.9417500764257301E-2</v>
      </c>
      <c r="M364" s="13" t="str">
        <f t="shared" si="83"/>
        <v>All sources</v>
      </c>
      <c r="N364" t="str">
        <f t="shared" si="82"/>
        <v>Facebook</v>
      </c>
      <c r="O364" t="str">
        <f t="shared" si="71"/>
        <v>Twitter</v>
      </c>
      <c r="P364" s="13" t="str">
        <f t="shared" si="83"/>
        <v>All sources</v>
      </c>
      <c r="Q364" s="13" t="str">
        <f t="shared" si="81"/>
        <v>Dip</v>
      </c>
      <c r="R364" t="s">
        <v>44</v>
      </c>
      <c r="S364" s="11" t="str">
        <f t="shared" si="72"/>
        <v>Saturday</v>
      </c>
      <c r="T364" s="11" t="str">
        <f t="shared" si="73"/>
        <v>December</v>
      </c>
    </row>
    <row r="365" spans="2:20" x14ac:dyDescent="0.25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s="10">
        <f t="shared" si="74"/>
        <v>1.0416660623697505E-2</v>
      </c>
      <c r="H365" s="10">
        <f t="shared" si="75"/>
        <v>1.0416638913772092E-2</v>
      </c>
      <c r="I365" s="10">
        <f t="shared" si="76"/>
        <v>1.0416725997641096E-2</v>
      </c>
      <c r="J365" s="10">
        <f t="shared" si="77"/>
        <v>1.0416725236983337E-2</v>
      </c>
      <c r="K365" s="15" t="str">
        <f t="shared" si="78"/>
        <v>all_sources</v>
      </c>
      <c r="L365" s="15">
        <f t="shared" si="79"/>
        <v>1.0416725997641096E-2</v>
      </c>
      <c r="M365" s="13" t="str">
        <f t="shared" si="83"/>
        <v>All sources</v>
      </c>
      <c r="N365" t="str">
        <f t="shared" si="82"/>
        <v>Facebook</v>
      </c>
      <c r="O365" t="str">
        <f t="shared" si="71"/>
        <v>Twitter</v>
      </c>
      <c r="P365" s="13" t="str">
        <f t="shared" si="83"/>
        <v>All sources</v>
      </c>
      <c r="Q365" s="13" t="str">
        <f t="shared" si="81"/>
        <v>Raise</v>
      </c>
      <c r="R365" t="s">
        <v>44</v>
      </c>
      <c r="S365" s="11" t="str">
        <f t="shared" si="72"/>
        <v>Sunday</v>
      </c>
      <c r="T365" s="11" t="str">
        <f t="shared" si="73"/>
        <v>December</v>
      </c>
    </row>
    <row r="366" spans="2:20" x14ac:dyDescent="0.25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s="10">
        <f t="shared" si="74"/>
        <v>3.0302995067221783E-2</v>
      </c>
      <c r="H366" s="10">
        <f t="shared" si="75"/>
        <v>3.0302952001233452E-2</v>
      </c>
      <c r="I366" s="10">
        <f t="shared" si="76"/>
        <v>3.0302940611868445E-2</v>
      </c>
      <c r="J366" s="10">
        <f t="shared" si="77"/>
        <v>3.0302986935878629E-2</v>
      </c>
      <c r="K366" s="15" t="str">
        <f t="shared" si="78"/>
        <v>all_sources</v>
      </c>
      <c r="L366" s="15">
        <f t="shared" si="79"/>
        <v>3.0302995067221783E-2</v>
      </c>
      <c r="M366" s="13" t="str">
        <f t="shared" si="83"/>
        <v>All sources</v>
      </c>
      <c r="N366" t="str">
        <f t="shared" si="82"/>
        <v>Facebook</v>
      </c>
      <c r="O366" t="str">
        <f t="shared" si="71"/>
        <v>Twitter</v>
      </c>
      <c r="P366" s="13" t="str">
        <f t="shared" si="83"/>
        <v>All sources</v>
      </c>
      <c r="Q366" s="13" t="str">
        <f t="shared" si="81"/>
        <v>Raise</v>
      </c>
      <c r="R366" t="s">
        <v>44</v>
      </c>
      <c r="S366" s="11" t="str">
        <f t="shared" si="72"/>
        <v>Monday</v>
      </c>
      <c r="T366" s="11" t="str">
        <f t="shared" si="73"/>
        <v>December</v>
      </c>
    </row>
    <row r="367" spans="2:20" x14ac:dyDescent="0.25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s="10">
        <f t="shared" si="74"/>
        <v>3.0612211602979222E-2</v>
      </c>
      <c r="H367" s="10">
        <f t="shared" si="75"/>
        <v>3.0612166765743076E-2</v>
      </c>
      <c r="I367" s="10">
        <f t="shared" si="76"/>
        <v>3.0612153367029382E-2</v>
      </c>
      <c r="J367" s="10">
        <f t="shared" si="77"/>
        <v>3.061220064124881E-2</v>
      </c>
      <c r="K367" s="15" t="str">
        <f t="shared" si="78"/>
        <v>all_sources</v>
      </c>
      <c r="L367" s="15">
        <f t="shared" si="79"/>
        <v>3.0612211602979222E-2</v>
      </c>
      <c r="M367" s="13" t="str">
        <f t="shared" si="83"/>
        <v>All sources</v>
      </c>
      <c r="N367" t="str">
        <f t="shared" si="82"/>
        <v>Facebook</v>
      </c>
      <c r="O367" t="str">
        <f t="shared" si="71"/>
        <v>Twitter</v>
      </c>
      <c r="P367" s="13" t="str">
        <f t="shared" si="83"/>
        <v>All sources</v>
      </c>
      <c r="Q367" s="13" t="str">
        <f t="shared" si="81"/>
        <v>Raise</v>
      </c>
      <c r="R367" t="s">
        <v>44</v>
      </c>
      <c r="S367" s="11" t="str">
        <f t="shared" si="72"/>
        <v>Tuesday</v>
      </c>
      <c r="T367" s="11" t="str">
        <f t="shared" si="73"/>
        <v>December</v>
      </c>
    </row>
    <row r="368" spans="2:20" x14ac:dyDescent="0.25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s="10">
        <f t="shared" si="74"/>
        <v>5.2631564774959561E-2</v>
      </c>
      <c r="H368" s="10">
        <f t="shared" si="75"/>
        <v>5.2631569499094866E-2</v>
      </c>
      <c r="I368" s="10">
        <f t="shared" si="76"/>
        <v>5.2631416608870385E-2</v>
      </c>
      <c r="J368" s="10">
        <f t="shared" si="77"/>
        <v>5.2631500454030089E-2</v>
      </c>
      <c r="K368" s="15" t="str">
        <f t="shared" si="78"/>
        <v>all_sources</v>
      </c>
      <c r="L368" s="15">
        <f t="shared" si="79"/>
        <v>5.2631569499094866E-2</v>
      </c>
      <c r="M368" s="13" t="str">
        <f t="shared" si="83"/>
        <v>All sources</v>
      </c>
      <c r="N368" t="str">
        <f t="shared" si="82"/>
        <v>Facebook</v>
      </c>
      <c r="O368" t="str">
        <f t="shared" si="71"/>
        <v>Twitter</v>
      </c>
      <c r="P368" s="13" t="str">
        <f t="shared" si="83"/>
        <v>All sources</v>
      </c>
      <c r="Q368" s="13" t="str">
        <f t="shared" si="81"/>
        <v>Raise</v>
      </c>
      <c r="R368" t="s">
        <v>44</v>
      </c>
      <c r="S368" s="11" t="str">
        <f t="shared" si="72"/>
        <v>Wednesday</v>
      </c>
      <c r="T368" s="11" t="str">
        <f t="shared" si="73"/>
        <v>January</v>
      </c>
    </row>
    <row r="370" spans="1:10" x14ac:dyDescent="0.25">
      <c r="A370" s="16" t="s">
        <v>205</v>
      </c>
      <c r="G370" s="13">
        <f>AVERAGE(G10:G368)</f>
        <v>5.6100729506259626E-2</v>
      </c>
      <c r="H370" s="13">
        <f t="shared" ref="H370:J370" si="84">AVERAGE(H10:H368)</f>
        <v>7.9956548478649428E-3</v>
      </c>
      <c r="I370" s="13">
        <f t="shared" si="84"/>
        <v>2.2656674589232356E-2</v>
      </c>
      <c r="J370" s="13">
        <f t="shared" si="84"/>
        <v>5.7449397600034084E-3</v>
      </c>
    </row>
    <row r="371" spans="1:10" x14ac:dyDescent="0.25">
      <c r="A371" s="16" t="s">
        <v>206</v>
      </c>
      <c r="G371" s="13">
        <f>MAX(G10:G368)</f>
        <v>19.799855872051577</v>
      </c>
      <c r="H371" s="13">
        <f t="shared" ref="H371:J371" si="85">MAX(H10:H368)</f>
        <v>1.9768798121875975</v>
      </c>
      <c r="I371" s="13">
        <f t="shared" si="85"/>
        <v>7.4691475779420955</v>
      </c>
      <c r="J371" s="13">
        <f t="shared" si="85"/>
        <v>1.6565878173136039</v>
      </c>
    </row>
    <row r="372" spans="1:10" x14ac:dyDescent="0.25">
      <c r="A372" s="16" t="s">
        <v>207</v>
      </c>
      <c r="G372" s="13">
        <f>MIN(G10:G368)</f>
        <v>-0.94841710998530149</v>
      </c>
      <c r="H372" s="13">
        <f t="shared" ref="H372:J372" si="86">MIN(H10:H368)</f>
        <v>-0.64693892254082896</v>
      </c>
      <c r="I372" s="13">
        <f t="shared" si="86"/>
        <v>-0.87590011321220818</v>
      </c>
      <c r="J372" s="13">
        <f t="shared" si="86"/>
        <v>-0.60437207174092422</v>
      </c>
    </row>
    <row r="373" spans="1:10" x14ac:dyDescent="0.25">
      <c r="A373" s="16" t="s">
        <v>47</v>
      </c>
      <c r="G373" s="27">
        <f>_xlfn.STDEV.P(G10:G368)</f>
        <v>1.0488128598262396</v>
      </c>
      <c r="H373" s="27">
        <f t="shared" ref="H373:J373" si="87">_xlfn.STDEV.P(H10:H368)</f>
        <v>0.15027845242159235</v>
      </c>
      <c r="I373" s="27">
        <f t="shared" si="87"/>
        <v>0.40941212811295785</v>
      </c>
      <c r="J373" s="27">
        <f t="shared" si="87"/>
        <v>0.12346742560352232</v>
      </c>
    </row>
  </sheetData>
  <autoFilter ref="B2:S368"/>
  <conditionalFormatting sqref="Q1 Q3:Q1048576">
    <cfRule type="containsText" dxfId="7" priority="2" operator="containsText" text="Dip">
      <formula>NOT(ISERROR(SEARCH("Dip",Q1)))</formula>
    </cfRule>
  </conditionalFormatting>
  <conditionalFormatting sqref="Q10:Q368">
    <cfRule type="containsText" dxfId="6" priority="1" operator="containsText" text="Raise">
      <formula>NOT(ISERROR(SEARCH("Raise",Q10)))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1"/>
  <sheetViews>
    <sheetView workbookViewId="0">
      <pane xSplit="1" ySplit="2" topLeftCell="B356" activePane="bottomRight" state="frozenSplit"/>
      <selection pane="topRight" activeCell="F1" sqref="F1"/>
      <selection pane="bottomLeft" activeCell="A12" sqref="A12"/>
      <selection pane="bottomRight" activeCell="A370" sqref="A370"/>
    </sheetView>
  </sheetViews>
  <sheetFormatPr defaultColWidth="11" defaultRowHeight="15.75" x14ac:dyDescent="0.25"/>
  <cols>
    <col min="2" max="2" width="10.75" customWidth="1"/>
    <col min="3" max="3" width="18" bestFit="1" customWidth="1"/>
    <col min="4" max="4" width="15.625" bestFit="1" customWidth="1"/>
    <col min="5" max="5" width="29" bestFit="1" customWidth="1"/>
    <col min="6" max="6" width="24" bestFit="1" customWidth="1"/>
    <col min="7" max="7" width="22.875" bestFit="1" customWidth="1"/>
    <col min="8" max="8" width="14.875" bestFit="1" customWidth="1"/>
    <col min="9" max="9" width="29.125" bestFit="1" customWidth="1"/>
    <col min="10" max="10" width="23" bestFit="1" customWidth="1"/>
    <col min="14" max="14" width="11.375" bestFit="1" customWidth="1"/>
  </cols>
  <sheetData>
    <row r="2" spans="2:14" s="22" customFormat="1" ht="31.5" x14ac:dyDescent="0.25">
      <c r="B2" s="20" t="s">
        <v>0</v>
      </c>
      <c r="C2" s="21" t="s">
        <v>10</v>
      </c>
      <c r="D2" s="21" t="s">
        <v>11</v>
      </c>
      <c r="E2" s="21" t="s">
        <v>12</v>
      </c>
      <c r="F2" s="21" t="s">
        <v>13</v>
      </c>
      <c r="G2" s="21" t="s">
        <v>14</v>
      </c>
      <c r="H2" s="21" t="s">
        <v>15</v>
      </c>
      <c r="I2" s="21" t="s">
        <v>16</v>
      </c>
      <c r="J2" s="21" t="s">
        <v>17</v>
      </c>
      <c r="K2" s="17" t="s">
        <v>34</v>
      </c>
      <c r="L2" s="16" t="s">
        <v>79</v>
      </c>
      <c r="M2" s="17" t="s">
        <v>36</v>
      </c>
      <c r="N2" s="2" t="s">
        <v>5</v>
      </c>
    </row>
    <row r="3" spans="2:14" x14ac:dyDescent="0.25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  <c r="K3" t="str">
        <f>TEXT($B3,"dddd")</f>
        <v>Tuesday</v>
      </c>
      <c r="L3" t="str">
        <f>TEXT($B3,"mmmm")</f>
        <v>January</v>
      </c>
      <c r="N3" s="32">
        <v>1271572.67328</v>
      </c>
    </row>
    <row r="4" spans="2:14" x14ac:dyDescent="0.2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  <c r="K4" t="str">
        <f t="shared" ref="K4:K67" si="0">TEXT($B4,"dddd")</f>
        <v>Wednesday</v>
      </c>
      <c r="L4" t="str">
        <f t="shared" ref="L4:L67" si="1">TEXT($B4,"mmmm")</f>
        <v>January</v>
      </c>
      <c r="N4" s="32">
        <v>1261133</v>
      </c>
    </row>
    <row r="5" spans="2:14" x14ac:dyDescent="0.25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  <c r="K5" t="str">
        <f t="shared" si="0"/>
        <v>Thursday</v>
      </c>
      <c r="L5" t="str">
        <f t="shared" si="1"/>
        <v>January</v>
      </c>
      <c r="N5" s="32">
        <v>1138655</v>
      </c>
    </row>
    <row r="6" spans="2:14" x14ac:dyDescent="0.25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  <c r="K6" t="str">
        <f t="shared" si="0"/>
        <v>Friday</v>
      </c>
      <c r="L6" t="str">
        <f t="shared" si="1"/>
        <v>January</v>
      </c>
      <c r="N6" s="32">
        <v>1296620</v>
      </c>
    </row>
    <row r="7" spans="2:14" x14ac:dyDescent="0.25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  <c r="K7" t="str">
        <f t="shared" si="0"/>
        <v>Saturday</v>
      </c>
      <c r="L7" t="str">
        <f t="shared" si="1"/>
        <v>January</v>
      </c>
      <c r="N7" s="32">
        <v>1596026</v>
      </c>
    </row>
    <row r="8" spans="2:14" x14ac:dyDescent="0.25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  <c r="K8" t="str">
        <f t="shared" si="0"/>
        <v>Sunday</v>
      </c>
      <c r="L8" t="str">
        <f t="shared" si="1"/>
        <v>January</v>
      </c>
      <c r="N8" s="32">
        <v>1582881</v>
      </c>
    </row>
    <row r="9" spans="2:14" x14ac:dyDescent="0.25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  <c r="K9" t="str">
        <f t="shared" si="0"/>
        <v>Monday</v>
      </c>
      <c r="L9" t="str">
        <f t="shared" si="1"/>
        <v>January</v>
      </c>
      <c r="N9" s="32">
        <v>1123504</v>
      </c>
    </row>
    <row r="10" spans="2:14" x14ac:dyDescent="0.25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  <c r="K10" t="str">
        <f t="shared" si="0"/>
        <v>Tuesday</v>
      </c>
      <c r="L10" t="str">
        <f t="shared" si="1"/>
        <v>January</v>
      </c>
      <c r="M10" t="s">
        <v>44</v>
      </c>
      <c r="N10" s="32">
        <v>1311445</v>
      </c>
    </row>
    <row r="11" spans="2:14" x14ac:dyDescent="0.25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  <c r="K11" t="str">
        <f t="shared" si="0"/>
        <v>Wednesday</v>
      </c>
      <c r="L11" t="str">
        <f t="shared" si="1"/>
        <v>January</v>
      </c>
      <c r="M11" t="s">
        <v>44</v>
      </c>
      <c r="N11" s="32">
        <v>1506485</v>
      </c>
    </row>
    <row r="12" spans="2:14" x14ac:dyDescent="0.25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  <c r="K12" t="str">
        <f t="shared" si="0"/>
        <v>Thursday</v>
      </c>
      <c r="L12" t="str">
        <f t="shared" si="1"/>
        <v>January</v>
      </c>
      <c r="M12" t="s">
        <v>45</v>
      </c>
      <c r="N12" s="32">
        <v>623698</v>
      </c>
    </row>
    <row r="13" spans="2:14" x14ac:dyDescent="0.25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  <c r="K13" t="str">
        <f t="shared" si="0"/>
        <v>Friday</v>
      </c>
      <c r="L13" t="str">
        <f t="shared" si="1"/>
        <v>January</v>
      </c>
      <c r="M13" t="s">
        <v>44</v>
      </c>
      <c r="N13" s="32">
        <v>1126566</v>
      </c>
    </row>
    <row r="14" spans="2:14" x14ac:dyDescent="0.25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  <c r="K14" t="str">
        <f t="shared" si="0"/>
        <v>Saturday</v>
      </c>
      <c r="L14" t="str">
        <f t="shared" si="1"/>
        <v>January</v>
      </c>
      <c r="M14" t="s">
        <v>44</v>
      </c>
      <c r="N14" s="32">
        <v>1680410</v>
      </c>
    </row>
    <row r="15" spans="2:14" x14ac:dyDescent="0.25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  <c r="K15" t="str">
        <f t="shared" si="0"/>
        <v>Sunday</v>
      </c>
      <c r="L15" t="str">
        <f t="shared" si="1"/>
        <v>January</v>
      </c>
      <c r="M15" t="s">
        <v>44</v>
      </c>
      <c r="N15" s="32">
        <v>1630017</v>
      </c>
    </row>
    <row r="16" spans="2:14" x14ac:dyDescent="0.25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  <c r="K16" t="str">
        <f t="shared" si="0"/>
        <v>Monday</v>
      </c>
      <c r="L16" t="str">
        <f t="shared" si="1"/>
        <v>January</v>
      </c>
      <c r="M16" t="s">
        <v>44</v>
      </c>
      <c r="N16" s="32">
        <v>1197104</v>
      </c>
    </row>
    <row r="17" spans="2:14" x14ac:dyDescent="0.25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  <c r="K17" t="str">
        <f t="shared" si="0"/>
        <v>Tuesday</v>
      </c>
      <c r="L17" t="str">
        <f t="shared" si="1"/>
        <v>January</v>
      </c>
      <c r="M17" t="s">
        <v>44</v>
      </c>
      <c r="N17" s="32">
        <v>1198077</v>
      </c>
    </row>
    <row r="18" spans="2:14" x14ac:dyDescent="0.25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  <c r="K18" t="str">
        <f t="shared" si="0"/>
        <v>Wednesday</v>
      </c>
      <c r="L18" t="str">
        <f t="shared" si="1"/>
        <v>January</v>
      </c>
      <c r="M18" t="s">
        <v>44</v>
      </c>
      <c r="N18" s="32">
        <v>1391046</v>
      </c>
    </row>
    <row r="19" spans="2:14" x14ac:dyDescent="0.25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  <c r="K19" t="str">
        <f t="shared" si="0"/>
        <v>Thursday</v>
      </c>
      <c r="L19" t="str">
        <f t="shared" si="1"/>
        <v>January</v>
      </c>
      <c r="M19" t="s">
        <v>46</v>
      </c>
      <c r="N19" s="32">
        <v>1284532</v>
      </c>
    </row>
    <row r="20" spans="2:14" x14ac:dyDescent="0.25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  <c r="K20" t="str">
        <f t="shared" si="0"/>
        <v>Friday</v>
      </c>
      <c r="L20" t="str">
        <f t="shared" si="1"/>
        <v>January</v>
      </c>
      <c r="M20" t="s">
        <v>44</v>
      </c>
      <c r="N20" s="32">
        <v>1307991</v>
      </c>
    </row>
    <row r="21" spans="2:14" x14ac:dyDescent="0.25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  <c r="K21" t="str">
        <f t="shared" si="0"/>
        <v>Saturday</v>
      </c>
      <c r="L21" t="str">
        <f t="shared" si="1"/>
        <v>January</v>
      </c>
      <c r="M21" t="s">
        <v>44</v>
      </c>
      <c r="N21" s="32">
        <v>1612594</v>
      </c>
    </row>
    <row r="22" spans="2:14" x14ac:dyDescent="0.25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  <c r="K22" t="str">
        <f t="shared" si="0"/>
        <v>Sunday</v>
      </c>
      <c r="L22" t="str">
        <f t="shared" si="1"/>
        <v>January</v>
      </c>
      <c r="M22" t="s">
        <v>44</v>
      </c>
      <c r="N22" s="32">
        <v>1820150</v>
      </c>
    </row>
    <row r="23" spans="2:14" x14ac:dyDescent="0.25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  <c r="K23" t="str">
        <f t="shared" si="0"/>
        <v>Monday</v>
      </c>
      <c r="L23" t="str">
        <f t="shared" si="1"/>
        <v>January</v>
      </c>
      <c r="M23" t="s">
        <v>46</v>
      </c>
      <c r="N23" s="32">
        <v>1476653</v>
      </c>
    </row>
    <row r="24" spans="2:14" x14ac:dyDescent="0.25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  <c r="K24" t="str">
        <f t="shared" si="0"/>
        <v>Tuesday</v>
      </c>
      <c r="L24" t="str">
        <f t="shared" si="1"/>
        <v>January</v>
      </c>
      <c r="M24" t="s">
        <v>46</v>
      </c>
      <c r="N24" s="32">
        <v>2221600</v>
      </c>
    </row>
    <row r="25" spans="2:14" x14ac:dyDescent="0.25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  <c r="K25" t="str">
        <f t="shared" si="0"/>
        <v>Wednesday</v>
      </c>
      <c r="L25" t="str">
        <f t="shared" si="1"/>
        <v>January</v>
      </c>
      <c r="M25" t="s">
        <v>44</v>
      </c>
      <c r="N25" s="32">
        <v>1392420</v>
      </c>
    </row>
    <row r="26" spans="2:14" x14ac:dyDescent="0.25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  <c r="K26" t="str">
        <f t="shared" si="0"/>
        <v>Thursday</v>
      </c>
      <c r="L26" t="str">
        <f t="shared" si="1"/>
        <v>January</v>
      </c>
      <c r="M26" t="s">
        <v>44</v>
      </c>
      <c r="N26" s="32">
        <v>1059526</v>
      </c>
    </row>
    <row r="27" spans="2:14" x14ac:dyDescent="0.25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  <c r="K27" t="str">
        <f t="shared" si="0"/>
        <v>Friday</v>
      </c>
      <c r="L27" t="str">
        <f t="shared" si="1"/>
        <v>January</v>
      </c>
      <c r="M27" t="s">
        <v>44</v>
      </c>
      <c r="N27" s="32">
        <v>1234142</v>
      </c>
    </row>
    <row r="28" spans="2:14" x14ac:dyDescent="0.25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  <c r="K28" t="str">
        <f t="shared" si="0"/>
        <v>Saturday</v>
      </c>
      <c r="L28" t="str">
        <f t="shared" si="1"/>
        <v>January</v>
      </c>
      <c r="M28" t="s">
        <v>44</v>
      </c>
      <c r="N28" s="32">
        <v>1762376</v>
      </c>
    </row>
    <row r="29" spans="2:14" x14ac:dyDescent="0.25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  <c r="K29" t="str">
        <f t="shared" si="0"/>
        <v>Sunday</v>
      </c>
      <c r="L29" t="str">
        <f t="shared" si="1"/>
        <v>January</v>
      </c>
      <c r="M29" t="s">
        <v>44</v>
      </c>
      <c r="N29" s="32">
        <v>1784419</v>
      </c>
    </row>
    <row r="30" spans="2:14" x14ac:dyDescent="0.25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  <c r="K30" t="str">
        <f t="shared" si="0"/>
        <v>Monday</v>
      </c>
      <c r="L30" t="str">
        <f t="shared" si="1"/>
        <v>January</v>
      </c>
      <c r="M30" t="s">
        <v>44</v>
      </c>
      <c r="N30" s="32">
        <v>1310529</v>
      </c>
    </row>
    <row r="31" spans="2:14" x14ac:dyDescent="0.25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  <c r="K31" t="str">
        <f t="shared" si="0"/>
        <v>Tuesday</v>
      </c>
      <c r="L31" t="str">
        <f t="shared" si="1"/>
        <v>January</v>
      </c>
      <c r="M31" t="s">
        <v>45</v>
      </c>
      <c r="N31" s="32">
        <v>628519</v>
      </c>
    </row>
    <row r="32" spans="2:14" x14ac:dyDescent="0.25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  <c r="K32" t="str">
        <f t="shared" si="0"/>
        <v>Wednesday</v>
      </c>
      <c r="L32" t="str">
        <f t="shared" si="1"/>
        <v>January</v>
      </c>
      <c r="M32" t="s">
        <v>44</v>
      </c>
      <c r="N32" s="32">
        <v>1283784</v>
      </c>
    </row>
    <row r="33" spans="2:14" x14ac:dyDescent="0.25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  <c r="K33" t="str">
        <f t="shared" si="0"/>
        <v>Thursday</v>
      </c>
      <c r="L33" t="str">
        <f t="shared" si="1"/>
        <v>January</v>
      </c>
      <c r="M33" t="s">
        <v>46</v>
      </c>
      <c r="N33" s="32">
        <v>1272061</v>
      </c>
    </row>
    <row r="34" spans="2:14" x14ac:dyDescent="0.25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  <c r="K34" t="str">
        <f t="shared" si="0"/>
        <v>Friday</v>
      </c>
      <c r="L34" t="str">
        <f t="shared" si="1"/>
        <v>February</v>
      </c>
      <c r="M34" t="s">
        <v>44</v>
      </c>
      <c r="N34" s="32">
        <v>1322527</v>
      </c>
    </row>
    <row r="35" spans="2:14" x14ac:dyDescent="0.25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  <c r="K35" t="str">
        <f t="shared" si="0"/>
        <v>Saturday</v>
      </c>
      <c r="L35" t="str">
        <f t="shared" si="1"/>
        <v>February</v>
      </c>
      <c r="M35" t="s">
        <v>44</v>
      </c>
      <c r="N35" s="32">
        <v>1566749</v>
      </c>
    </row>
    <row r="36" spans="2:14" x14ac:dyDescent="0.25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  <c r="K36" t="str">
        <f t="shared" si="0"/>
        <v>Sunday</v>
      </c>
      <c r="L36" t="str">
        <f t="shared" si="1"/>
        <v>February</v>
      </c>
      <c r="M36" t="s">
        <v>44</v>
      </c>
      <c r="N36" s="32">
        <v>1892971</v>
      </c>
    </row>
    <row r="37" spans="2:14" x14ac:dyDescent="0.25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  <c r="K37" t="str">
        <f t="shared" si="0"/>
        <v>Monday</v>
      </c>
      <c r="L37" t="str">
        <f t="shared" si="1"/>
        <v>February</v>
      </c>
      <c r="M37" t="s">
        <v>44</v>
      </c>
      <c r="N37" s="32">
        <v>1198077</v>
      </c>
    </row>
    <row r="38" spans="2:14" x14ac:dyDescent="0.25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  <c r="K38" t="str">
        <f t="shared" si="0"/>
        <v>Tuesday</v>
      </c>
      <c r="L38" t="str">
        <f t="shared" si="1"/>
        <v>February</v>
      </c>
      <c r="M38" t="s">
        <v>46</v>
      </c>
      <c r="N38" s="32">
        <v>1349861</v>
      </c>
    </row>
    <row r="39" spans="2:14" x14ac:dyDescent="0.25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  <c r="K39" t="str">
        <f t="shared" si="0"/>
        <v>Wednesday</v>
      </c>
      <c r="L39" t="str">
        <f t="shared" si="1"/>
        <v>February</v>
      </c>
      <c r="M39" t="s">
        <v>44</v>
      </c>
      <c r="N39" s="32">
        <v>1281189</v>
      </c>
    </row>
    <row r="40" spans="2:14" x14ac:dyDescent="0.25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  <c r="K40" t="str">
        <f t="shared" si="0"/>
        <v>Thursday</v>
      </c>
      <c r="L40" t="str">
        <f t="shared" si="1"/>
        <v>February</v>
      </c>
      <c r="M40" t="s">
        <v>44</v>
      </c>
      <c r="N40" s="32">
        <v>1378902</v>
      </c>
    </row>
    <row r="41" spans="2:14" x14ac:dyDescent="0.25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  <c r="K41" t="str">
        <f t="shared" si="0"/>
        <v>Friday</v>
      </c>
      <c r="L41" t="str">
        <f t="shared" si="1"/>
        <v>February</v>
      </c>
      <c r="M41" t="s">
        <v>44</v>
      </c>
      <c r="N41" s="32">
        <v>1246469</v>
      </c>
    </row>
    <row r="42" spans="2:14" x14ac:dyDescent="0.25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  <c r="K42" t="str">
        <f t="shared" si="0"/>
        <v>Saturday</v>
      </c>
      <c r="L42" t="str">
        <f t="shared" si="1"/>
        <v>February</v>
      </c>
      <c r="M42" t="s">
        <v>44</v>
      </c>
      <c r="N42" s="32">
        <v>1855111</v>
      </c>
    </row>
    <row r="43" spans="2:14" x14ac:dyDescent="0.25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  <c r="K43" t="str">
        <f t="shared" si="0"/>
        <v>Sunday</v>
      </c>
      <c r="L43" t="str">
        <f t="shared" si="1"/>
        <v>February</v>
      </c>
      <c r="M43" t="s">
        <v>44</v>
      </c>
      <c r="N43" s="32">
        <v>1799778</v>
      </c>
    </row>
    <row r="44" spans="2:14" x14ac:dyDescent="0.25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  <c r="K44" t="str">
        <f t="shared" si="0"/>
        <v>Monday</v>
      </c>
      <c r="L44" t="str">
        <f t="shared" si="1"/>
        <v>February</v>
      </c>
      <c r="M44" t="s">
        <v>44</v>
      </c>
      <c r="N44" s="32">
        <v>1297491</v>
      </c>
    </row>
    <row r="45" spans="2:14" x14ac:dyDescent="0.25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  <c r="K45" t="str">
        <f t="shared" si="0"/>
        <v>Tuesday</v>
      </c>
      <c r="L45" t="str">
        <f t="shared" si="1"/>
        <v>February</v>
      </c>
      <c r="M45" t="s">
        <v>44</v>
      </c>
      <c r="N45" s="32">
        <v>1404552</v>
      </c>
    </row>
    <row r="46" spans="2:14" x14ac:dyDescent="0.25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  <c r="K46" t="str">
        <f t="shared" si="0"/>
        <v>Wednesday</v>
      </c>
      <c r="L46" t="str">
        <f t="shared" si="1"/>
        <v>February</v>
      </c>
      <c r="M46" t="s">
        <v>44</v>
      </c>
      <c r="N46" s="32">
        <v>1393232</v>
      </c>
    </row>
    <row r="47" spans="2:14" x14ac:dyDescent="0.25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  <c r="K47" t="str">
        <f t="shared" si="0"/>
        <v>Thursday</v>
      </c>
      <c r="L47" t="str">
        <f t="shared" si="1"/>
        <v>February</v>
      </c>
      <c r="M47" t="s">
        <v>44</v>
      </c>
      <c r="N47" s="32">
        <v>1184903</v>
      </c>
    </row>
    <row r="48" spans="2:14" x14ac:dyDescent="0.25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  <c r="K48" t="str">
        <f t="shared" si="0"/>
        <v>Friday</v>
      </c>
      <c r="L48" t="str">
        <f t="shared" si="1"/>
        <v>February</v>
      </c>
      <c r="M48" t="s">
        <v>44</v>
      </c>
      <c r="N48" s="32">
        <v>1285561</v>
      </c>
    </row>
    <row r="49" spans="2:14" x14ac:dyDescent="0.25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  <c r="K49" t="str">
        <f t="shared" si="0"/>
        <v>Saturday</v>
      </c>
      <c r="L49" t="str">
        <f t="shared" si="1"/>
        <v>February</v>
      </c>
      <c r="M49" t="s">
        <v>44</v>
      </c>
      <c r="N49" s="32">
        <v>1768503</v>
      </c>
    </row>
    <row r="50" spans="2:14" x14ac:dyDescent="0.25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  <c r="K50" t="str">
        <f t="shared" si="0"/>
        <v>Sunday</v>
      </c>
      <c r="L50" t="str">
        <f t="shared" si="1"/>
        <v>February</v>
      </c>
      <c r="M50" t="s">
        <v>44</v>
      </c>
      <c r="N50" s="32">
        <v>1579683</v>
      </c>
    </row>
    <row r="51" spans="2:14" x14ac:dyDescent="0.25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  <c r="K51" t="str">
        <f t="shared" si="0"/>
        <v>Monday</v>
      </c>
      <c r="L51" t="str">
        <f t="shared" si="1"/>
        <v>February</v>
      </c>
      <c r="M51" t="s">
        <v>44</v>
      </c>
      <c r="N51" s="32">
        <v>1431960</v>
      </c>
    </row>
    <row r="52" spans="2:14" x14ac:dyDescent="0.25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  <c r="K52" t="str">
        <f t="shared" si="0"/>
        <v>Tuesday</v>
      </c>
      <c r="L52" t="str">
        <f t="shared" si="1"/>
        <v>February</v>
      </c>
      <c r="M52" t="s">
        <v>45</v>
      </c>
      <c r="N52" s="32">
        <v>620260</v>
      </c>
    </row>
    <row r="53" spans="2:14" x14ac:dyDescent="0.25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  <c r="K53" t="str">
        <f t="shared" si="0"/>
        <v>Wednesday</v>
      </c>
      <c r="L53" t="str">
        <f t="shared" si="1"/>
        <v>February</v>
      </c>
      <c r="M53" t="s">
        <v>44</v>
      </c>
      <c r="N53" s="32">
        <v>1222680</v>
      </c>
    </row>
    <row r="54" spans="2:14" x14ac:dyDescent="0.25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  <c r="K54" t="str">
        <f t="shared" si="0"/>
        <v>Thursday</v>
      </c>
      <c r="L54" t="str">
        <f t="shared" si="1"/>
        <v>February</v>
      </c>
      <c r="M54" t="s">
        <v>44</v>
      </c>
      <c r="N54" s="32">
        <v>1149121</v>
      </c>
    </row>
    <row r="55" spans="2:14" x14ac:dyDescent="0.25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  <c r="K55" t="str">
        <f t="shared" si="0"/>
        <v>Friday</v>
      </c>
      <c r="L55" t="str">
        <f t="shared" si="1"/>
        <v>February</v>
      </c>
      <c r="M55" t="s">
        <v>44</v>
      </c>
      <c r="N55" s="32">
        <v>1377230</v>
      </c>
    </row>
    <row r="56" spans="2:14" x14ac:dyDescent="0.25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  <c r="K56" t="str">
        <f t="shared" si="0"/>
        <v>Saturday</v>
      </c>
      <c r="L56" t="str">
        <f t="shared" si="1"/>
        <v>February</v>
      </c>
      <c r="M56" t="s">
        <v>44</v>
      </c>
      <c r="N56" s="32">
        <v>1443732</v>
      </c>
    </row>
    <row r="57" spans="2:14" x14ac:dyDescent="0.25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  <c r="K57" t="str">
        <f t="shared" si="0"/>
        <v>Sunday</v>
      </c>
      <c r="L57" t="str">
        <f t="shared" si="1"/>
        <v>February</v>
      </c>
      <c r="M57" t="s">
        <v>44</v>
      </c>
      <c r="N57" s="32">
        <v>1644180</v>
      </c>
    </row>
    <row r="58" spans="2:14" x14ac:dyDescent="0.25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  <c r="K58" t="str">
        <f t="shared" si="0"/>
        <v>Monday</v>
      </c>
      <c r="L58" t="str">
        <f t="shared" si="1"/>
        <v>February</v>
      </c>
      <c r="M58" t="s">
        <v>44</v>
      </c>
      <c r="N58" s="32">
        <v>1271939</v>
      </c>
    </row>
    <row r="59" spans="2:14" x14ac:dyDescent="0.25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  <c r="K59" t="str">
        <f t="shared" si="0"/>
        <v>Tuesday</v>
      </c>
      <c r="L59" t="str">
        <f t="shared" si="1"/>
        <v>February</v>
      </c>
      <c r="M59" t="s">
        <v>46</v>
      </c>
      <c r="N59" s="32">
        <v>1364832</v>
      </c>
    </row>
    <row r="60" spans="2:14" x14ac:dyDescent="0.25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  <c r="K60" t="str">
        <f t="shared" si="0"/>
        <v>Wednesday</v>
      </c>
      <c r="L60" t="str">
        <f t="shared" si="1"/>
        <v>February</v>
      </c>
      <c r="M60" t="s">
        <v>44</v>
      </c>
      <c r="N60" s="32">
        <v>1323241</v>
      </c>
    </row>
    <row r="61" spans="2:14" x14ac:dyDescent="0.25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  <c r="K61" t="str">
        <f t="shared" si="0"/>
        <v>Thursday</v>
      </c>
      <c r="L61" t="str">
        <f t="shared" si="1"/>
        <v>February</v>
      </c>
      <c r="M61" t="s">
        <v>46</v>
      </c>
      <c r="N61" s="32">
        <v>1405660</v>
      </c>
    </row>
    <row r="62" spans="2:14" x14ac:dyDescent="0.25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  <c r="K62" t="str">
        <f t="shared" si="0"/>
        <v>Friday</v>
      </c>
      <c r="L62" t="str">
        <f t="shared" si="1"/>
        <v>March</v>
      </c>
      <c r="M62" t="s">
        <v>44</v>
      </c>
      <c r="N62" s="32">
        <v>1458532</v>
      </c>
    </row>
    <row r="63" spans="2:14" x14ac:dyDescent="0.25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  <c r="K63" t="str">
        <f t="shared" si="0"/>
        <v>Saturday</v>
      </c>
      <c r="L63" t="str">
        <f t="shared" si="1"/>
        <v>March</v>
      </c>
      <c r="M63" t="s">
        <v>45</v>
      </c>
      <c r="N63" s="32">
        <v>900972</v>
      </c>
    </row>
    <row r="64" spans="2:14" x14ac:dyDescent="0.25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  <c r="K64" t="str">
        <f t="shared" si="0"/>
        <v>Sunday</v>
      </c>
      <c r="L64" t="str">
        <f t="shared" si="1"/>
        <v>March</v>
      </c>
      <c r="M64" t="s">
        <v>44</v>
      </c>
      <c r="N64" s="32">
        <v>1694106</v>
      </c>
    </row>
    <row r="65" spans="2:14" x14ac:dyDescent="0.25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  <c r="K65" t="str">
        <f t="shared" si="0"/>
        <v>Monday</v>
      </c>
      <c r="L65" t="str">
        <f t="shared" si="1"/>
        <v>March</v>
      </c>
      <c r="M65" t="s">
        <v>44</v>
      </c>
      <c r="N65" s="32">
        <v>1375592</v>
      </c>
    </row>
    <row r="66" spans="2:14" x14ac:dyDescent="0.25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  <c r="K66" t="str">
        <f t="shared" si="0"/>
        <v>Tuesday</v>
      </c>
      <c r="L66" t="str">
        <f t="shared" si="1"/>
        <v>March</v>
      </c>
      <c r="M66" t="s">
        <v>44</v>
      </c>
      <c r="N66" s="32">
        <v>1258566</v>
      </c>
    </row>
    <row r="67" spans="2:14" x14ac:dyDescent="0.25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  <c r="K67" t="str">
        <f t="shared" si="0"/>
        <v>Wednesday</v>
      </c>
      <c r="L67" t="str">
        <f t="shared" si="1"/>
        <v>March</v>
      </c>
      <c r="M67" t="s">
        <v>44</v>
      </c>
      <c r="N67" s="32">
        <v>1104608</v>
      </c>
    </row>
    <row r="68" spans="2:14" x14ac:dyDescent="0.25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  <c r="K68" t="str">
        <f t="shared" ref="K68:K131" si="2">TEXT($B68,"dddd")</f>
        <v>Thursday</v>
      </c>
      <c r="L68" t="str">
        <f t="shared" ref="L68:L131" si="3">TEXT($B68,"mmmm")</f>
        <v>March</v>
      </c>
      <c r="M68" t="s">
        <v>44</v>
      </c>
      <c r="N68" s="32">
        <v>1221549</v>
      </c>
    </row>
    <row r="69" spans="2:14" x14ac:dyDescent="0.25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  <c r="K69" t="str">
        <f t="shared" si="2"/>
        <v>Friday</v>
      </c>
      <c r="L69" t="str">
        <f t="shared" si="3"/>
        <v>March</v>
      </c>
      <c r="M69" t="s">
        <v>44</v>
      </c>
      <c r="N69" s="32">
        <v>1390539</v>
      </c>
    </row>
    <row r="70" spans="2:14" x14ac:dyDescent="0.25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  <c r="K70" t="str">
        <f t="shared" si="2"/>
        <v>Saturday</v>
      </c>
      <c r="L70" t="str">
        <f t="shared" si="3"/>
        <v>March</v>
      </c>
      <c r="M70" t="s">
        <v>46</v>
      </c>
      <c r="N70" s="32">
        <v>1820150</v>
      </c>
    </row>
    <row r="71" spans="2:14" x14ac:dyDescent="0.25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  <c r="K71" t="str">
        <f t="shared" si="2"/>
        <v>Sunday</v>
      </c>
      <c r="L71" t="str">
        <f t="shared" si="3"/>
        <v>March</v>
      </c>
      <c r="M71" t="s">
        <v>44</v>
      </c>
      <c r="N71" s="32">
        <v>1711650</v>
      </c>
    </row>
    <row r="72" spans="2:14" x14ac:dyDescent="0.25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  <c r="K72" t="str">
        <f t="shared" si="2"/>
        <v>Monday</v>
      </c>
      <c r="L72" t="str">
        <f t="shared" si="3"/>
        <v>March</v>
      </c>
      <c r="M72" t="s">
        <v>44</v>
      </c>
      <c r="N72" s="32">
        <v>1220679</v>
      </c>
    </row>
    <row r="73" spans="2:14" x14ac:dyDescent="0.25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  <c r="K73" t="str">
        <f t="shared" si="2"/>
        <v>Tuesday</v>
      </c>
      <c r="L73" t="str">
        <f t="shared" si="3"/>
        <v>March</v>
      </c>
      <c r="M73" t="s">
        <v>44</v>
      </c>
      <c r="N73" s="32">
        <v>1299482</v>
      </c>
    </row>
    <row r="74" spans="2:14" x14ac:dyDescent="0.25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  <c r="K74" t="str">
        <f t="shared" si="2"/>
        <v>Wednesday</v>
      </c>
      <c r="L74" t="str">
        <f t="shared" si="3"/>
        <v>March</v>
      </c>
      <c r="M74" t="s">
        <v>44</v>
      </c>
      <c r="N74" s="32">
        <v>1232690</v>
      </c>
    </row>
    <row r="75" spans="2:14" x14ac:dyDescent="0.25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  <c r="K75" t="str">
        <f t="shared" si="2"/>
        <v>Thursday</v>
      </c>
      <c r="L75" t="str">
        <f t="shared" si="3"/>
        <v>March</v>
      </c>
      <c r="M75" t="s">
        <v>44</v>
      </c>
      <c r="N75" s="32">
        <v>1268377</v>
      </c>
    </row>
    <row r="76" spans="2:14" x14ac:dyDescent="0.25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  <c r="K76" t="str">
        <f t="shared" si="2"/>
        <v>Friday</v>
      </c>
      <c r="L76" t="str">
        <f t="shared" si="3"/>
        <v>March</v>
      </c>
      <c r="M76" t="s">
        <v>44</v>
      </c>
      <c r="N76" s="32">
        <v>1183818</v>
      </c>
    </row>
    <row r="77" spans="2:14" x14ac:dyDescent="0.25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  <c r="K77" t="str">
        <f t="shared" si="2"/>
        <v>Saturday</v>
      </c>
      <c r="L77" t="str">
        <f t="shared" si="3"/>
        <v>March</v>
      </c>
      <c r="M77" t="s">
        <v>44</v>
      </c>
      <c r="N77" s="32">
        <v>1815781</v>
      </c>
    </row>
    <row r="78" spans="2:14" x14ac:dyDescent="0.25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  <c r="K78" t="str">
        <f t="shared" si="2"/>
        <v>Sunday</v>
      </c>
      <c r="L78" t="str">
        <f t="shared" si="3"/>
        <v>March</v>
      </c>
      <c r="M78" t="s">
        <v>44</v>
      </c>
      <c r="N78" s="32">
        <v>1504514</v>
      </c>
    </row>
    <row r="79" spans="2:14" x14ac:dyDescent="0.25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  <c r="K79" t="str">
        <f t="shared" si="2"/>
        <v>Monday</v>
      </c>
      <c r="L79" t="str">
        <f t="shared" si="3"/>
        <v>March</v>
      </c>
      <c r="M79" t="s">
        <v>44</v>
      </c>
      <c r="N79" s="32">
        <v>1310254</v>
      </c>
    </row>
    <row r="80" spans="2:14" x14ac:dyDescent="0.25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  <c r="K80" t="str">
        <f t="shared" si="2"/>
        <v>Tuesday</v>
      </c>
      <c r="L80" t="str">
        <f t="shared" si="3"/>
        <v>March</v>
      </c>
      <c r="M80" t="s">
        <v>45</v>
      </c>
      <c r="N80" s="32">
        <v>707578</v>
      </c>
    </row>
    <row r="81" spans="2:14" x14ac:dyDescent="0.25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  <c r="K81" t="str">
        <f t="shared" si="2"/>
        <v>Wednesday</v>
      </c>
      <c r="L81" t="str">
        <f t="shared" si="3"/>
        <v>March</v>
      </c>
      <c r="M81" t="s">
        <v>44</v>
      </c>
      <c r="N81" s="32">
        <v>1377825</v>
      </c>
    </row>
    <row r="82" spans="2:14" x14ac:dyDescent="0.25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  <c r="K82" t="str">
        <f t="shared" si="2"/>
        <v>Thursday</v>
      </c>
      <c r="L82" t="str">
        <f t="shared" si="3"/>
        <v>March</v>
      </c>
      <c r="M82" t="s">
        <v>44</v>
      </c>
      <c r="N82" s="32">
        <v>1234506</v>
      </c>
    </row>
    <row r="83" spans="2:14" x14ac:dyDescent="0.25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  <c r="K83" t="str">
        <f t="shared" si="2"/>
        <v>Friday</v>
      </c>
      <c r="L83" t="str">
        <f t="shared" si="3"/>
        <v>March</v>
      </c>
      <c r="M83" t="s">
        <v>44</v>
      </c>
      <c r="N83" s="32">
        <v>1361589</v>
      </c>
    </row>
    <row r="84" spans="2:14" x14ac:dyDescent="0.25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  <c r="K84" t="str">
        <f t="shared" si="2"/>
        <v>Saturday</v>
      </c>
      <c r="L84" t="str">
        <f t="shared" si="3"/>
        <v>March</v>
      </c>
      <c r="M84" t="s">
        <v>44</v>
      </c>
      <c r="N84" s="32">
        <v>1874769</v>
      </c>
    </row>
    <row r="85" spans="2:14" x14ac:dyDescent="0.25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  <c r="K85" t="str">
        <f t="shared" si="2"/>
        <v>Sunday</v>
      </c>
      <c r="L85" t="str">
        <f t="shared" si="3"/>
        <v>March</v>
      </c>
      <c r="M85" t="s">
        <v>46</v>
      </c>
      <c r="N85" s="32">
        <v>1839416</v>
      </c>
    </row>
    <row r="86" spans="2:14" x14ac:dyDescent="0.25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  <c r="K86" t="str">
        <f t="shared" si="2"/>
        <v>Monday</v>
      </c>
      <c r="L86" t="str">
        <f t="shared" si="3"/>
        <v>March</v>
      </c>
      <c r="M86" t="s">
        <v>44</v>
      </c>
      <c r="N86" s="32">
        <v>1351986</v>
      </c>
    </row>
    <row r="87" spans="2:14" x14ac:dyDescent="0.25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  <c r="K87" t="str">
        <f t="shared" si="2"/>
        <v>Tuesday</v>
      </c>
      <c r="L87" t="str">
        <f t="shared" si="3"/>
        <v>March</v>
      </c>
      <c r="M87" t="s">
        <v>46</v>
      </c>
      <c r="N87" s="32">
        <v>1259241</v>
      </c>
    </row>
    <row r="88" spans="2:14" x14ac:dyDescent="0.25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  <c r="K88" t="str">
        <f t="shared" si="2"/>
        <v>Wednesday</v>
      </c>
      <c r="L88" t="str">
        <f t="shared" si="3"/>
        <v>March</v>
      </c>
      <c r="M88" t="s">
        <v>44</v>
      </c>
      <c r="N88" s="32">
        <v>1150032</v>
      </c>
    </row>
    <row r="89" spans="2:14" x14ac:dyDescent="0.25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  <c r="K89" t="str">
        <f t="shared" si="2"/>
        <v>Thursday</v>
      </c>
      <c r="L89" t="str">
        <f t="shared" si="3"/>
        <v>March</v>
      </c>
      <c r="M89" t="s">
        <v>44</v>
      </c>
      <c r="N89" s="32">
        <v>1311309</v>
      </c>
    </row>
    <row r="90" spans="2:14" x14ac:dyDescent="0.25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  <c r="K90" t="str">
        <f t="shared" si="2"/>
        <v>Friday</v>
      </c>
      <c r="L90" t="str">
        <f t="shared" si="3"/>
        <v>March</v>
      </c>
      <c r="M90" t="s">
        <v>44</v>
      </c>
      <c r="N90" s="32">
        <v>1390113</v>
      </c>
    </row>
    <row r="91" spans="2:14" x14ac:dyDescent="0.25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  <c r="K91" t="str">
        <f t="shared" si="2"/>
        <v>Saturday</v>
      </c>
      <c r="L91" t="str">
        <f t="shared" si="3"/>
        <v>March</v>
      </c>
      <c r="M91" t="s">
        <v>44</v>
      </c>
      <c r="N91" s="32">
        <v>1748764</v>
      </c>
    </row>
    <row r="92" spans="2:14" x14ac:dyDescent="0.25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  <c r="K92" t="str">
        <f t="shared" si="2"/>
        <v>Sunday</v>
      </c>
      <c r="L92" t="str">
        <f t="shared" si="3"/>
        <v>March</v>
      </c>
      <c r="M92" t="s">
        <v>44</v>
      </c>
      <c r="N92" s="32">
        <v>1640943</v>
      </c>
    </row>
    <row r="93" spans="2:14" x14ac:dyDescent="0.25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  <c r="K93" t="str">
        <f t="shared" si="2"/>
        <v>Monday</v>
      </c>
      <c r="L93" t="str">
        <f t="shared" si="3"/>
        <v>April</v>
      </c>
      <c r="M93" t="s">
        <v>44</v>
      </c>
      <c r="N93" s="32">
        <v>1363225</v>
      </c>
    </row>
    <row r="94" spans="2:14" x14ac:dyDescent="0.25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  <c r="K94" t="str">
        <f t="shared" si="2"/>
        <v>Tuesday</v>
      </c>
      <c r="L94" t="str">
        <f t="shared" si="3"/>
        <v>April</v>
      </c>
      <c r="M94" t="s">
        <v>44</v>
      </c>
      <c r="N94" s="32">
        <v>1309458</v>
      </c>
    </row>
    <row r="95" spans="2:14" x14ac:dyDescent="0.25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  <c r="K95" t="str">
        <f t="shared" si="2"/>
        <v>Wednesday</v>
      </c>
      <c r="L95" t="str">
        <f t="shared" si="3"/>
        <v>April</v>
      </c>
      <c r="M95" t="s">
        <v>44</v>
      </c>
      <c r="N95" s="32">
        <v>1335896</v>
      </c>
    </row>
    <row r="96" spans="2:14" x14ac:dyDescent="0.25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  <c r="K96" t="str">
        <f t="shared" si="2"/>
        <v>Thursday</v>
      </c>
      <c r="L96" t="str">
        <f t="shared" si="3"/>
        <v>April</v>
      </c>
      <c r="M96" t="s">
        <v>45</v>
      </c>
      <c r="N96" s="32">
        <v>628275</v>
      </c>
    </row>
    <row r="97" spans="2:14" x14ac:dyDescent="0.25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  <c r="K97" t="str">
        <f t="shared" si="2"/>
        <v>Friday</v>
      </c>
      <c r="L97" t="str">
        <f t="shared" si="3"/>
        <v>April</v>
      </c>
      <c r="M97" t="s">
        <v>44</v>
      </c>
      <c r="N97" s="32">
        <v>1566003</v>
      </c>
    </row>
    <row r="98" spans="2:14" x14ac:dyDescent="0.25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  <c r="K98" t="str">
        <f t="shared" si="2"/>
        <v>Saturday</v>
      </c>
      <c r="L98" t="str">
        <f t="shared" si="3"/>
        <v>April</v>
      </c>
      <c r="M98" t="s">
        <v>44</v>
      </c>
      <c r="N98" s="32">
        <v>1856364</v>
      </c>
    </row>
    <row r="99" spans="2:14" x14ac:dyDescent="0.25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  <c r="K99" t="str">
        <f t="shared" si="2"/>
        <v>Sunday</v>
      </c>
      <c r="L99" t="str">
        <f t="shared" si="3"/>
        <v>April</v>
      </c>
      <c r="M99" t="s">
        <v>44</v>
      </c>
      <c r="N99" s="32">
        <v>1503900</v>
      </c>
    </row>
    <row r="100" spans="2:14" x14ac:dyDescent="0.25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  <c r="K100" t="str">
        <f t="shared" si="2"/>
        <v>Monday</v>
      </c>
      <c r="L100" t="str">
        <f t="shared" si="3"/>
        <v>April</v>
      </c>
      <c r="M100" t="s">
        <v>44</v>
      </c>
      <c r="N100" s="32">
        <v>1259605</v>
      </c>
    </row>
    <row r="101" spans="2:14" x14ac:dyDescent="0.25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  <c r="K101" t="str">
        <f t="shared" si="2"/>
        <v>Tuesday</v>
      </c>
      <c r="L101" t="str">
        <f t="shared" si="3"/>
        <v>April</v>
      </c>
      <c r="M101" t="s">
        <v>44</v>
      </c>
      <c r="N101" s="32">
        <v>1322295</v>
      </c>
    </row>
    <row r="102" spans="2:14" x14ac:dyDescent="0.25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  <c r="K102" t="str">
        <f t="shared" si="2"/>
        <v>Wednesday</v>
      </c>
      <c r="L102" t="str">
        <f t="shared" si="3"/>
        <v>April</v>
      </c>
      <c r="M102" t="s">
        <v>44</v>
      </c>
      <c r="N102" s="32">
        <v>1210438</v>
      </c>
    </row>
    <row r="103" spans="2:14" x14ac:dyDescent="0.25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  <c r="K103" t="str">
        <f t="shared" si="2"/>
        <v>Thursday</v>
      </c>
      <c r="L103" t="str">
        <f t="shared" si="3"/>
        <v>April</v>
      </c>
      <c r="M103" t="s">
        <v>46</v>
      </c>
      <c r="N103" s="32">
        <v>1208741</v>
      </c>
    </row>
    <row r="104" spans="2:14" x14ac:dyDescent="0.25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  <c r="K104" t="str">
        <f t="shared" si="2"/>
        <v>Friday</v>
      </c>
      <c r="L104" t="str">
        <f t="shared" si="3"/>
        <v>April</v>
      </c>
      <c r="M104" t="s">
        <v>45</v>
      </c>
      <c r="N104" s="32">
        <v>1138287</v>
      </c>
    </row>
    <row r="105" spans="2:14" x14ac:dyDescent="0.25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  <c r="K105" t="str">
        <f t="shared" si="2"/>
        <v>Saturday</v>
      </c>
      <c r="L105" t="str">
        <f t="shared" si="3"/>
        <v>April</v>
      </c>
      <c r="M105" t="s">
        <v>44</v>
      </c>
      <c r="N105" s="32">
        <v>1598870</v>
      </c>
    </row>
    <row r="106" spans="2:14" x14ac:dyDescent="0.25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  <c r="K106" t="str">
        <f t="shared" si="2"/>
        <v>Sunday</v>
      </c>
      <c r="L106" t="str">
        <f t="shared" si="3"/>
        <v>April</v>
      </c>
      <c r="M106" t="s">
        <v>46</v>
      </c>
      <c r="N106" s="32">
        <v>1930656</v>
      </c>
    </row>
    <row r="107" spans="2:14" x14ac:dyDescent="0.25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  <c r="K107" t="str">
        <f t="shared" si="2"/>
        <v>Monday</v>
      </c>
      <c r="L107" t="str">
        <f t="shared" si="3"/>
        <v>April</v>
      </c>
      <c r="M107" t="s">
        <v>44</v>
      </c>
      <c r="N107" s="32">
        <v>1418322</v>
      </c>
    </row>
    <row r="108" spans="2:14" x14ac:dyDescent="0.25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  <c r="K108" t="str">
        <f t="shared" si="2"/>
        <v>Tuesday</v>
      </c>
      <c r="L108" t="str">
        <f t="shared" si="3"/>
        <v>April</v>
      </c>
      <c r="M108" t="s">
        <v>44</v>
      </c>
      <c r="N108" s="32">
        <v>1296248</v>
      </c>
    </row>
    <row r="109" spans="2:14" x14ac:dyDescent="0.25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  <c r="K109" t="str">
        <f t="shared" si="2"/>
        <v>Wednesday</v>
      </c>
      <c r="L109" t="str">
        <f t="shared" si="3"/>
        <v>April</v>
      </c>
      <c r="M109" t="s">
        <v>44</v>
      </c>
      <c r="N109" s="32">
        <v>1336086</v>
      </c>
    </row>
    <row r="110" spans="2:14" x14ac:dyDescent="0.25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  <c r="K110" t="str">
        <f t="shared" si="2"/>
        <v>Thursday</v>
      </c>
      <c r="L110" t="str">
        <f t="shared" si="3"/>
        <v>April</v>
      </c>
      <c r="M110" t="s">
        <v>46</v>
      </c>
      <c r="N110" s="32">
        <v>2091398</v>
      </c>
    </row>
    <row r="111" spans="2:14" x14ac:dyDescent="0.25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  <c r="K111" t="str">
        <f t="shared" si="2"/>
        <v>Friday</v>
      </c>
      <c r="L111" t="str">
        <f t="shared" si="3"/>
        <v>April</v>
      </c>
      <c r="M111" t="s">
        <v>46</v>
      </c>
      <c r="N111" s="32">
        <v>1419728</v>
      </c>
    </row>
    <row r="112" spans="2:14" x14ac:dyDescent="0.25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  <c r="K112" t="str">
        <f t="shared" si="2"/>
        <v>Saturday</v>
      </c>
      <c r="L112" t="str">
        <f t="shared" si="3"/>
        <v>April</v>
      </c>
      <c r="M112" t="s">
        <v>44</v>
      </c>
      <c r="N112" s="32">
        <v>1596752</v>
      </c>
    </row>
    <row r="113" spans="2:14" x14ac:dyDescent="0.25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  <c r="K113" t="str">
        <f t="shared" si="2"/>
        <v>Sunday</v>
      </c>
      <c r="L113" t="str">
        <f t="shared" si="3"/>
        <v>April</v>
      </c>
      <c r="M113" t="s">
        <v>44</v>
      </c>
      <c r="N113" s="32">
        <v>1930065</v>
      </c>
    </row>
    <row r="114" spans="2:14" x14ac:dyDescent="0.25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  <c r="K114" t="str">
        <f t="shared" si="2"/>
        <v>Monday</v>
      </c>
      <c r="L114" t="str">
        <f t="shared" si="3"/>
        <v>April</v>
      </c>
      <c r="M114" t="s">
        <v>44</v>
      </c>
      <c r="N114" s="32">
        <v>1459713</v>
      </c>
    </row>
    <row r="115" spans="2:14" x14ac:dyDescent="0.25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  <c r="K115" t="str">
        <f t="shared" si="2"/>
        <v>Tuesday</v>
      </c>
      <c r="L115" t="str">
        <f t="shared" si="3"/>
        <v>April</v>
      </c>
      <c r="M115" t="s">
        <v>44</v>
      </c>
      <c r="N115" s="32">
        <v>1148508</v>
      </c>
    </row>
    <row r="116" spans="2:14" x14ac:dyDescent="0.25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  <c r="K116" t="str">
        <f t="shared" si="2"/>
        <v>Wednesday</v>
      </c>
      <c r="L116" t="str">
        <f t="shared" si="3"/>
        <v>April</v>
      </c>
      <c r="M116" t="s">
        <v>44</v>
      </c>
      <c r="N116" s="32">
        <v>1476951</v>
      </c>
    </row>
    <row r="117" spans="2:14" x14ac:dyDescent="0.25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  <c r="K117" t="str">
        <f t="shared" si="2"/>
        <v>Thursday</v>
      </c>
      <c r="L117" t="str">
        <f t="shared" si="3"/>
        <v>April</v>
      </c>
      <c r="M117" t="s">
        <v>45</v>
      </c>
      <c r="N117" s="32">
        <v>1282226</v>
      </c>
    </row>
    <row r="118" spans="2:14" x14ac:dyDescent="0.25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  <c r="K118" t="str">
        <f t="shared" si="2"/>
        <v>Friday</v>
      </c>
      <c r="L118" t="str">
        <f t="shared" si="3"/>
        <v>April</v>
      </c>
      <c r="M118" t="s">
        <v>44</v>
      </c>
      <c r="N118" s="32">
        <v>1307991</v>
      </c>
    </row>
    <row r="119" spans="2:14" x14ac:dyDescent="0.25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  <c r="K119" t="str">
        <f t="shared" si="2"/>
        <v>Saturday</v>
      </c>
      <c r="L119" t="str">
        <f t="shared" si="3"/>
        <v>April</v>
      </c>
      <c r="M119" t="s">
        <v>44</v>
      </c>
      <c r="N119" s="32">
        <v>1744392</v>
      </c>
    </row>
    <row r="120" spans="2:14" x14ac:dyDescent="0.25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  <c r="K120" t="str">
        <f t="shared" si="2"/>
        <v>Sunday</v>
      </c>
      <c r="L120" t="str">
        <f t="shared" si="3"/>
        <v>April</v>
      </c>
      <c r="M120" t="s">
        <v>44</v>
      </c>
      <c r="N120" s="32">
        <v>1644526</v>
      </c>
    </row>
    <row r="121" spans="2:14" x14ac:dyDescent="0.25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  <c r="K121" t="str">
        <f t="shared" si="2"/>
        <v>Monday</v>
      </c>
      <c r="L121" t="str">
        <f t="shared" si="3"/>
        <v>April</v>
      </c>
      <c r="M121" t="s">
        <v>44</v>
      </c>
      <c r="N121" s="32">
        <v>1210178</v>
      </c>
    </row>
    <row r="122" spans="2:14" x14ac:dyDescent="0.25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  <c r="K122" t="str">
        <f t="shared" si="2"/>
        <v>Tuesday</v>
      </c>
      <c r="L122" t="str">
        <f t="shared" si="3"/>
        <v>April</v>
      </c>
      <c r="M122" t="s">
        <v>44</v>
      </c>
      <c r="N122" s="32">
        <v>1246469</v>
      </c>
    </row>
    <row r="123" spans="2:14" x14ac:dyDescent="0.25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  <c r="K123" t="str">
        <f t="shared" si="2"/>
        <v>Wednesday</v>
      </c>
      <c r="L123" t="str">
        <f t="shared" si="3"/>
        <v>May</v>
      </c>
      <c r="M123" t="s">
        <v>44</v>
      </c>
      <c r="N123" s="32">
        <v>1460599</v>
      </c>
    </row>
    <row r="124" spans="2:14" x14ac:dyDescent="0.25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  <c r="K124" t="str">
        <f t="shared" si="2"/>
        <v>Thursday</v>
      </c>
      <c r="L124" t="str">
        <f t="shared" si="3"/>
        <v>May</v>
      </c>
      <c r="M124" t="s">
        <v>44</v>
      </c>
      <c r="N124" s="32">
        <v>1284697</v>
      </c>
    </row>
    <row r="125" spans="2:14" x14ac:dyDescent="0.25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  <c r="K125" t="str">
        <f t="shared" si="2"/>
        <v>Friday</v>
      </c>
      <c r="L125" t="str">
        <f t="shared" si="3"/>
        <v>May</v>
      </c>
      <c r="M125" t="s">
        <v>44</v>
      </c>
      <c r="N125" s="32">
        <v>1260104</v>
      </c>
    </row>
    <row r="126" spans="2:14" x14ac:dyDescent="0.25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  <c r="K126" t="str">
        <f t="shared" si="2"/>
        <v>Saturday</v>
      </c>
      <c r="L126" t="str">
        <f t="shared" si="3"/>
        <v>May</v>
      </c>
      <c r="M126" t="s">
        <v>44</v>
      </c>
      <c r="N126" s="32">
        <v>1487205</v>
      </c>
    </row>
    <row r="127" spans="2:14" x14ac:dyDescent="0.25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  <c r="K127" t="str">
        <f t="shared" si="2"/>
        <v>Sunday</v>
      </c>
      <c r="L127" t="str">
        <f t="shared" si="3"/>
        <v>May</v>
      </c>
      <c r="M127" t="s">
        <v>44</v>
      </c>
      <c r="N127" s="32">
        <v>1532762</v>
      </c>
    </row>
    <row r="128" spans="2:14" x14ac:dyDescent="0.25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  <c r="K128" t="str">
        <f t="shared" si="2"/>
        <v>Monday</v>
      </c>
      <c r="L128" t="str">
        <f t="shared" si="3"/>
        <v>May</v>
      </c>
      <c r="M128" t="s">
        <v>44</v>
      </c>
      <c r="N128" s="32">
        <v>1161517</v>
      </c>
    </row>
    <row r="129" spans="2:14" x14ac:dyDescent="0.25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  <c r="K129" t="str">
        <f t="shared" si="2"/>
        <v>Tuesday</v>
      </c>
      <c r="L129" t="str">
        <f t="shared" si="3"/>
        <v>May</v>
      </c>
      <c r="M129" t="s">
        <v>44</v>
      </c>
      <c r="N129" s="32">
        <v>1308664</v>
      </c>
    </row>
    <row r="130" spans="2:14" x14ac:dyDescent="0.25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  <c r="K130" t="str">
        <f t="shared" si="2"/>
        <v>Wednesday</v>
      </c>
      <c r="L130" t="str">
        <f t="shared" si="3"/>
        <v>May</v>
      </c>
      <c r="M130" t="s">
        <v>44</v>
      </c>
      <c r="N130" s="32">
        <v>1334864</v>
      </c>
    </row>
    <row r="131" spans="2:14" x14ac:dyDescent="0.25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  <c r="K131" t="str">
        <f t="shared" si="2"/>
        <v>Thursday</v>
      </c>
      <c r="L131" t="str">
        <f t="shared" si="3"/>
        <v>May</v>
      </c>
      <c r="M131" t="s">
        <v>44</v>
      </c>
      <c r="N131" s="32">
        <v>1210693</v>
      </c>
    </row>
    <row r="132" spans="2:14" x14ac:dyDescent="0.25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  <c r="K132" t="str">
        <f t="shared" ref="K132:K195" si="4">TEXT($B132,"dddd")</f>
        <v>Friday</v>
      </c>
      <c r="L132" t="str">
        <f t="shared" ref="L132:L195" si="5">TEXT($B132,"mmmm")</f>
        <v>May</v>
      </c>
      <c r="M132" t="s">
        <v>44</v>
      </c>
      <c r="N132" s="32">
        <v>1337275</v>
      </c>
    </row>
    <row r="133" spans="2:14" x14ac:dyDescent="0.25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  <c r="K133" t="str">
        <f t="shared" si="4"/>
        <v>Saturday</v>
      </c>
      <c r="L133" t="str">
        <f t="shared" si="5"/>
        <v>May</v>
      </c>
      <c r="M133" t="s">
        <v>44</v>
      </c>
      <c r="N133" s="32">
        <v>1678481</v>
      </c>
    </row>
    <row r="134" spans="2:14" x14ac:dyDescent="0.25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  <c r="K134" t="str">
        <f t="shared" si="4"/>
        <v>Sunday</v>
      </c>
      <c r="L134" t="str">
        <f t="shared" si="5"/>
        <v>May</v>
      </c>
      <c r="M134" t="s">
        <v>44</v>
      </c>
      <c r="N134" s="32">
        <v>1564043</v>
      </c>
    </row>
    <row r="135" spans="2:14" x14ac:dyDescent="0.25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  <c r="K135" t="str">
        <f t="shared" si="4"/>
        <v>Monday</v>
      </c>
      <c r="L135" t="str">
        <f t="shared" si="5"/>
        <v>May</v>
      </c>
      <c r="M135" t="s">
        <v>44</v>
      </c>
      <c r="N135" s="32">
        <v>1229941</v>
      </c>
    </row>
    <row r="136" spans="2:14" x14ac:dyDescent="0.25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  <c r="K136" t="str">
        <f t="shared" si="4"/>
        <v>Tuesday</v>
      </c>
      <c r="L136" t="str">
        <f t="shared" si="5"/>
        <v>May</v>
      </c>
      <c r="M136" t="s">
        <v>44</v>
      </c>
      <c r="N136" s="32">
        <v>1433796</v>
      </c>
    </row>
    <row r="137" spans="2:14" x14ac:dyDescent="0.25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  <c r="K137" t="str">
        <f t="shared" si="4"/>
        <v>Wednesday</v>
      </c>
      <c r="L137" t="str">
        <f t="shared" si="5"/>
        <v>May</v>
      </c>
      <c r="M137" t="s">
        <v>44</v>
      </c>
      <c r="N137" s="32">
        <v>1283523</v>
      </c>
    </row>
    <row r="138" spans="2:14" x14ac:dyDescent="0.25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  <c r="K138" t="str">
        <f t="shared" si="4"/>
        <v>Thursday</v>
      </c>
      <c r="L138" t="str">
        <f t="shared" si="5"/>
        <v>May</v>
      </c>
      <c r="M138" t="s">
        <v>44</v>
      </c>
      <c r="N138" s="32">
        <v>1377798</v>
      </c>
    </row>
    <row r="139" spans="2:14" x14ac:dyDescent="0.25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  <c r="K139" t="str">
        <f t="shared" si="4"/>
        <v>Friday</v>
      </c>
      <c r="L139" t="str">
        <f t="shared" si="5"/>
        <v>May</v>
      </c>
      <c r="M139" t="s">
        <v>44</v>
      </c>
      <c r="N139" s="32">
        <v>1185026</v>
      </c>
    </row>
    <row r="140" spans="2:14" x14ac:dyDescent="0.25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  <c r="K140" t="str">
        <f t="shared" si="4"/>
        <v>Saturday</v>
      </c>
      <c r="L140" t="str">
        <f t="shared" si="5"/>
        <v>May</v>
      </c>
      <c r="M140" t="s">
        <v>44</v>
      </c>
      <c r="N140" s="32">
        <v>1745944</v>
      </c>
    </row>
    <row r="141" spans="2:14" x14ac:dyDescent="0.25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  <c r="K141" t="str">
        <f t="shared" si="4"/>
        <v>Sunday</v>
      </c>
      <c r="L141" t="str">
        <f t="shared" si="5"/>
        <v>May</v>
      </c>
      <c r="M141" t="s">
        <v>44</v>
      </c>
      <c r="N141" s="32">
        <v>1547175</v>
      </c>
    </row>
    <row r="142" spans="2:14" x14ac:dyDescent="0.25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  <c r="K142" t="str">
        <f t="shared" si="4"/>
        <v>Monday</v>
      </c>
      <c r="L142" t="str">
        <f t="shared" si="5"/>
        <v>May</v>
      </c>
      <c r="M142" t="s">
        <v>44</v>
      </c>
      <c r="N142" s="32">
        <v>1310666</v>
      </c>
    </row>
    <row r="143" spans="2:14" x14ac:dyDescent="0.25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  <c r="K143" t="str">
        <f t="shared" si="4"/>
        <v>Tuesday</v>
      </c>
      <c r="L143" t="str">
        <f t="shared" si="5"/>
        <v>May</v>
      </c>
      <c r="M143" t="s">
        <v>44</v>
      </c>
      <c r="N143" s="32">
        <v>1234793</v>
      </c>
    </row>
    <row r="144" spans="2:14" x14ac:dyDescent="0.25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  <c r="K144" t="str">
        <f t="shared" si="4"/>
        <v>Wednesday</v>
      </c>
      <c r="L144" t="str">
        <f t="shared" si="5"/>
        <v>May</v>
      </c>
      <c r="M144" t="s">
        <v>44</v>
      </c>
      <c r="N144" s="32">
        <v>1476099</v>
      </c>
    </row>
    <row r="145" spans="2:14" x14ac:dyDescent="0.25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  <c r="K145" t="str">
        <f t="shared" si="4"/>
        <v>Thursday</v>
      </c>
      <c r="L145" t="str">
        <f t="shared" si="5"/>
        <v>May</v>
      </c>
      <c r="M145" t="s">
        <v>44</v>
      </c>
      <c r="N145" s="32">
        <v>1310678</v>
      </c>
    </row>
    <row r="146" spans="2:14" x14ac:dyDescent="0.25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  <c r="K146" t="str">
        <f t="shared" si="4"/>
        <v>Friday</v>
      </c>
      <c r="L146" t="str">
        <f t="shared" si="5"/>
        <v>May</v>
      </c>
      <c r="M146" t="s">
        <v>44</v>
      </c>
      <c r="N146" s="32">
        <v>1295850</v>
      </c>
    </row>
    <row r="147" spans="2:14" x14ac:dyDescent="0.25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  <c r="K147" t="str">
        <f t="shared" si="4"/>
        <v>Saturday</v>
      </c>
      <c r="L147" t="str">
        <f t="shared" si="5"/>
        <v>May</v>
      </c>
      <c r="M147" t="s">
        <v>44</v>
      </c>
      <c r="N147" s="32">
        <v>1853429</v>
      </c>
    </row>
    <row r="148" spans="2:14" x14ac:dyDescent="0.25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  <c r="K148" t="str">
        <f t="shared" si="4"/>
        <v>Sunday</v>
      </c>
      <c r="L148" t="str">
        <f t="shared" si="5"/>
        <v>May</v>
      </c>
      <c r="M148" t="s">
        <v>44</v>
      </c>
      <c r="N148" s="32">
        <v>1695580</v>
      </c>
    </row>
    <row r="149" spans="2:14" x14ac:dyDescent="0.25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  <c r="K149" t="str">
        <f t="shared" si="4"/>
        <v>Monday</v>
      </c>
      <c r="L149" t="str">
        <f t="shared" si="5"/>
        <v>May</v>
      </c>
      <c r="M149" t="s">
        <v>44</v>
      </c>
      <c r="N149" s="32">
        <v>1126111</v>
      </c>
    </row>
    <row r="150" spans="2:14" x14ac:dyDescent="0.25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  <c r="K150" t="str">
        <f t="shared" si="4"/>
        <v>Tuesday</v>
      </c>
      <c r="L150" t="str">
        <f t="shared" si="5"/>
        <v>May</v>
      </c>
      <c r="M150" t="s">
        <v>44</v>
      </c>
      <c r="N150" s="32">
        <v>1232661</v>
      </c>
    </row>
    <row r="151" spans="2:14" x14ac:dyDescent="0.25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  <c r="K151" t="str">
        <f t="shared" si="4"/>
        <v>Wednesday</v>
      </c>
      <c r="L151" t="str">
        <f t="shared" si="5"/>
        <v>May</v>
      </c>
      <c r="M151" t="s">
        <v>44</v>
      </c>
      <c r="N151" s="32">
        <v>1271788</v>
      </c>
    </row>
    <row r="152" spans="2:14" x14ac:dyDescent="0.25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  <c r="K152" t="str">
        <f t="shared" si="4"/>
        <v>Thursday</v>
      </c>
      <c r="L152" t="str">
        <f t="shared" si="5"/>
        <v>May</v>
      </c>
      <c r="M152" t="s">
        <v>44</v>
      </c>
      <c r="N152" s="32">
        <v>1260879</v>
      </c>
    </row>
    <row r="153" spans="2:14" x14ac:dyDescent="0.25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  <c r="K153" t="str">
        <f t="shared" si="4"/>
        <v>Friday</v>
      </c>
      <c r="L153" t="str">
        <f t="shared" si="5"/>
        <v>May</v>
      </c>
      <c r="M153" t="s">
        <v>44</v>
      </c>
      <c r="N153" s="32">
        <v>1297655</v>
      </c>
    </row>
    <row r="154" spans="2:14" x14ac:dyDescent="0.25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  <c r="K154" t="str">
        <f t="shared" si="4"/>
        <v>Saturday</v>
      </c>
      <c r="L154" t="str">
        <f t="shared" si="5"/>
        <v>June</v>
      </c>
      <c r="M154" t="s">
        <v>44</v>
      </c>
      <c r="N154" s="32">
        <v>1781953</v>
      </c>
    </row>
    <row r="155" spans="2:14" x14ac:dyDescent="0.25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  <c r="K155" t="str">
        <f t="shared" si="4"/>
        <v>Sunday</v>
      </c>
      <c r="L155" t="str">
        <f t="shared" si="5"/>
        <v>June</v>
      </c>
      <c r="M155" t="s">
        <v>44</v>
      </c>
      <c r="N155" s="32">
        <v>1713789</v>
      </c>
    </row>
    <row r="156" spans="2:14" x14ac:dyDescent="0.25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  <c r="K156" t="str">
        <f t="shared" si="4"/>
        <v>Monday</v>
      </c>
      <c r="L156" t="str">
        <f t="shared" si="5"/>
        <v>June</v>
      </c>
      <c r="M156" t="s">
        <v>44</v>
      </c>
      <c r="N156" s="32">
        <v>1186099</v>
      </c>
    </row>
    <row r="157" spans="2:14" x14ac:dyDescent="0.25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  <c r="K157" t="str">
        <f t="shared" si="4"/>
        <v>Tuesday</v>
      </c>
      <c r="L157" t="str">
        <f t="shared" si="5"/>
        <v>June</v>
      </c>
      <c r="M157" t="s">
        <v>44</v>
      </c>
      <c r="N157" s="32">
        <v>1392276</v>
      </c>
    </row>
    <row r="158" spans="2:14" x14ac:dyDescent="0.25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  <c r="K158" t="str">
        <f t="shared" si="4"/>
        <v>Wednesday</v>
      </c>
      <c r="L158" t="str">
        <f t="shared" si="5"/>
        <v>June</v>
      </c>
      <c r="M158" t="s">
        <v>44</v>
      </c>
      <c r="N158" s="32">
        <v>1247523</v>
      </c>
    </row>
    <row r="159" spans="2:14" x14ac:dyDescent="0.25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  <c r="K159" t="str">
        <f t="shared" si="4"/>
        <v>Thursday</v>
      </c>
      <c r="L159" t="str">
        <f t="shared" si="5"/>
        <v>June</v>
      </c>
      <c r="M159" t="s">
        <v>44</v>
      </c>
      <c r="N159" s="32">
        <v>1477227</v>
      </c>
    </row>
    <row r="160" spans="2:14" x14ac:dyDescent="0.25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  <c r="K160" t="str">
        <f t="shared" si="4"/>
        <v>Friday</v>
      </c>
      <c r="L160" t="str">
        <f t="shared" si="5"/>
        <v>June</v>
      </c>
      <c r="M160" t="s">
        <v>44</v>
      </c>
      <c r="N160" s="32">
        <v>1348621</v>
      </c>
    </row>
    <row r="161" spans="2:14" x14ac:dyDescent="0.25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  <c r="K161" t="str">
        <f t="shared" si="4"/>
        <v>Saturday</v>
      </c>
      <c r="L161" t="str">
        <f t="shared" si="5"/>
        <v>June</v>
      </c>
      <c r="M161" t="s">
        <v>44</v>
      </c>
      <c r="N161" s="32">
        <v>1427220</v>
      </c>
    </row>
    <row r="162" spans="2:14" x14ac:dyDescent="0.25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  <c r="K162" t="str">
        <f t="shared" si="4"/>
        <v>Sunday</v>
      </c>
      <c r="L162" t="str">
        <f t="shared" si="5"/>
        <v>June</v>
      </c>
      <c r="M162" t="s">
        <v>44</v>
      </c>
      <c r="N162" s="32">
        <v>1646008</v>
      </c>
    </row>
    <row r="163" spans="2:14" x14ac:dyDescent="0.25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  <c r="K163" t="str">
        <f t="shared" si="4"/>
        <v>Monday</v>
      </c>
      <c r="L163" t="str">
        <f t="shared" si="5"/>
        <v>June</v>
      </c>
      <c r="M163" t="s">
        <v>44</v>
      </c>
      <c r="N163" s="32">
        <v>1310514</v>
      </c>
    </row>
    <row r="164" spans="2:14" x14ac:dyDescent="0.25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  <c r="K164" t="str">
        <f t="shared" si="4"/>
        <v>Tuesday</v>
      </c>
      <c r="L164" t="str">
        <f t="shared" si="5"/>
        <v>June</v>
      </c>
      <c r="M164" t="s">
        <v>44</v>
      </c>
      <c r="N164" s="32">
        <v>1309687</v>
      </c>
    </row>
    <row r="165" spans="2:14" x14ac:dyDescent="0.25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  <c r="K165" t="str">
        <f t="shared" si="4"/>
        <v>Wednesday</v>
      </c>
      <c r="L165" t="str">
        <f t="shared" si="5"/>
        <v>June</v>
      </c>
      <c r="M165" t="s">
        <v>44</v>
      </c>
      <c r="N165" s="32">
        <v>1443963</v>
      </c>
    </row>
    <row r="166" spans="2:14" x14ac:dyDescent="0.25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  <c r="K166" t="str">
        <f t="shared" si="4"/>
        <v>Thursday</v>
      </c>
      <c r="L166" t="str">
        <f t="shared" si="5"/>
        <v>June</v>
      </c>
      <c r="M166" t="s">
        <v>44</v>
      </c>
      <c r="N166" s="32">
        <v>1350226</v>
      </c>
    </row>
    <row r="167" spans="2:14" x14ac:dyDescent="0.25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  <c r="K167" t="str">
        <f t="shared" si="4"/>
        <v>Friday</v>
      </c>
      <c r="L167" t="str">
        <f t="shared" si="5"/>
        <v>June</v>
      </c>
      <c r="M167" t="s">
        <v>44</v>
      </c>
      <c r="N167" s="32">
        <v>1283508</v>
      </c>
    </row>
    <row r="168" spans="2:14" x14ac:dyDescent="0.25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  <c r="K168" t="str">
        <f t="shared" si="4"/>
        <v>Saturday</v>
      </c>
      <c r="L168" t="str">
        <f t="shared" si="5"/>
        <v>June</v>
      </c>
      <c r="M168" t="s">
        <v>44</v>
      </c>
      <c r="N168" s="32">
        <v>1613252</v>
      </c>
    </row>
    <row r="169" spans="2:14" x14ac:dyDescent="0.25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  <c r="K169" t="str">
        <f t="shared" si="4"/>
        <v>Sunday</v>
      </c>
      <c r="L169" t="str">
        <f t="shared" si="5"/>
        <v>June</v>
      </c>
      <c r="M169" t="s">
        <v>44</v>
      </c>
      <c r="N169" s="32">
        <v>1697253</v>
      </c>
    </row>
    <row r="170" spans="2:14" x14ac:dyDescent="0.25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  <c r="K170" t="str">
        <f t="shared" si="4"/>
        <v>Monday</v>
      </c>
      <c r="L170" t="str">
        <f t="shared" si="5"/>
        <v>June</v>
      </c>
      <c r="M170" t="s">
        <v>44</v>
      </c>
      <c r="N170" s="32">
        <v>1361297</v>
      </c>
    </row>
    <row r="171" spans="2:14" x14ac:dyDescent="0.25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  <c r="K171" t="str">
        <f t="shared" si="4"/>
        <v>Tuesday</v>
      </c>
      <c r="L171" t="str">
        <f t="shared" si="5"/>
        <v>June</v>
      </c>
      <c r="M171" t="s">
        <v>44</v>
      </c>
      <c r="N171" s="32">
        <v>1256715</v>
      </c>
    </row>
    <row r="172" spans="2:14" x14ac:dyDescent="0.25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  <c r="K172" t="str">
        <f t="shared" si="4"/>
        <v>Wednesday</v>
      </c>
      <c r="L172" t="str">
        <f t="shared" si="5"/>
        <v>June</v>
      </c>
      <c r="M172" t="s">
        <v>44</v>
      </c>
      <c r="N172" s="32">
        <v>1296201</v>
      </c>
    </row>
    <row r="173" spans="2:14" x14ac:dyDescent="0.25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  <c r="K173" t="str">
        <f t="shared" si="4"/>
        <v>Thursday</v>
      </c>
      <c r="L173" t="str">
        <f t="shared" si="5"/>
        <v>June</v>
      </c>
      <c r="M173" t="s">
        <v>45</v>
      </c>
      <c r="N173" s="32">
        <v>616058</v>
      </c>
    </row>
    <row r="174" spans="2:14" x14ac:dyDescent="0.25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  <c r="K174" t="str">
        <f t="shared" si="4"/>
        <v>Friday</v>
      </c>
      <c r="L174" t="str">
        <f t="shared" si="5"/>
        <v>June</v>
      </c>
      <c r="M174" t="s">
        <v>44</v>
      </c>
      <c r="N174" s="32">
        <v>1336086</v>
      </c>
    </row>
    <row r="175" spans="2:14" x14ac:dyDescent="0.25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  <c r="K175" t="str">
        <f t="shared" si="4"/>
        <v>Saturday</v>
      </c>
      <c r="L175" t="str">
        <f t="shared" si="5"/>
        <v>June</v>
      </c>
      <c r="M175" t="s">
        <v>44</v>
      </c>
      <c r="N175" s="32">
        <v>1579663</v>
      </c>
    </row>
    <row r="176" spans="2:14" x14ac:dyDescent="0.25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  <c r="K176" t="str">
        <f t="shared" si="4"/>
        <v>Sunday</v>
      </c>
      <c r="L176" t="str">
        <f t="shared" si="5"/>
        <v>June</v>
      </c>
      <c r="M176" t="s">
        <v>44</v>
      </c>
      <c r="N176" s="32">
        <v>1662014</v>
      </c>
    </row>
    <row r="177" spans="2:14" x14ac:dyDescent="0.25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  <c r="K177" t="str">
        <f t="shared" si="4"/>
        <v>Monday</v>
      </c>
      <c r="L177" t="str">
        <f t="shared" si="5"/>
        <v>June</v>
      </c>
      <c r="M177" t="s">
        <v>44</v>
      </c>
      <c r="N177" s="32">
        <v>1233893</v>
      </c>
    </row>
    <row r="178" spans="2:14" x14ac:dyDescent="0.25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  <c r="K178" t="str">
        <f t="shared" si="4"/>
        <v>Tuesday</v>
      </c>
      <c r="L178" t="str">
        <f t="shared" si="5"/>
        <v>June</v>
      </c>
      <c r="M178" t="s">
        <v>44</v>
      </c>
      <c r="N178" s="32">
        <v>1271556</v>
      </c>
    </row>
    <row r="179" spans="2:14" x14ac:dyDescent="0.25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  <c r="K179" t="str">
        <f t="shared" si="4"/>
        <v>Wednesday</v>
      </c>
      <c r="L179" t="str">
        <f t="shared" si="5"/>
        <v>June</v>
      </c>
      <c r="M179" t="s">
        <v>44</v>
      </c>
      <c r="N179" s="32">
        <v>1324416</v>
      </c>
    </row>
    <row r="180" spans="2:14" x14ac:dyDescent="0.25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  <c r="K180" t="str">
        <f t="shared" si="4"/>
        <v>Thursday</v>
      </c>
      <c r="L180" t="str">
        <f t="shared" si="5"/>
        <v>June</v>
      </c>
      <c r="M180" t="s">
        <v>46</v>
      </c>
      <c r="N180" s="32">
        <v>1322811</v>
      </c>
    </row>
    <row r="181" spans="2:14" x14ac:dyDescent="0.25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  <c r="K181" t="str">
        <f t="shared" si="4"/>
        <v>Friday</v>
      </c>
      <c r="L181" t="str">
        <f t="shared" si="5"/>
        <v>June</v>
      </c>
      <c r="M181" t="s">
        <v>44</v>
      </c>
      <c r="N181" s="32">
        <v>1234158</v>
      </c>
    </row>
    <row r="182" spans="2:14" x14ac:dyDescent="0.25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  <c r="K182" t="str">
        <f t="shared" si="4"/>
        <v>Saturday</v>
      </c>
      <c r="L182" t="str">
        <f t="shared" si="5"/>
        <v>June</v>
      </c>
      <c r="M182" t="s">
        <v>44</v>
      </c>
      <c r="N182" s="32">
        <v>1729667</v>
      </c>
    </row>
    <row r="183" spans="2:14" x14ac:dyDescent="0.25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  <c r="K183" t="str">
        <f t="shared" si="4"/>
        <v>Sunday</v>
      </c>
      <c r="L183" t="str">
        <f t="shared" si="5"/>
        <v>June</v>
      </c>
      <c r="M183" t="s">
        <v>44</v>
      </c>
      <c r="N183" s="32">
        <v>1692578</v>
      </c>
    </row>
    <row r="184" spans="2:14" x14ac:dyDescent="0.25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  <c r="K184" t="str">
        <f t="shared" si="4"/>
        <v>Monday</v>
      </c>
      <c r="L184" t="str">
        <f t="shared" si="5"/>
        <v>July</v>
      </c>
      <c r="M184" t="s">
        <v>44</v>
      </c>
      <c r="N184" s="32">
        <v>1297701</v>
      </c>
    </row>
    <row r="185" spans="2:14" x14ac:dyDescent="0.25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  <c r="K185" t="str">
        <f t="shared" si="4"/>
        <v>Tuesday</v>
      </c>
      <c r="L185" t="str">
        <f t="shared" si="5"/>
        <v>July</v>
      </c>
      <c r="M185" t="s">
        <v>44</v>
      </c>
      <c r="N185" s="32">
        <v>1311277</v>
      </c>
    </row>
    <row r="186" spans="2:14" x14ac:dyDescent="0.25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  <c r="K186" t="str">
        <f t="shared" si="4"/>
        <v>Wednesday</v>
      </c>
      <c r="L186" t="str">
        <f t="shared" si="5"/>
        <v>July</v>
      </c>
      <c r="M186" t="s">
        <v>44</v>
      </c>
      <c r="N186" s="32">
        <v>1462320</v>
      </c>
    </row>
    <row r="187" spans="2:14" x14ac:dyDescent="0.25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  <c r="K187" t="str">
        <f t="shared" si="4"/>
        <v>Thursday</v>
      </c>
      <c r="L187" t="str">
        <f t="shared" si="5"/>
        <v>July</v>
      </c>
      <c r="M187" t="s">
        <v>44</v>
      </c>
      <c r="N187" s="32">
        <v>1349517</v>
      </c>
    </row>
    <row r="188" spans="2:14" x14ac:dyDescent="0.25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  <c r="K188" t="str">
        <f t="shared" si="4"/>
        <v>Friday</v>
      </c>
      <c r="L188" t="str">
        <f t="shared" si="5"/>
        <v>July</v>
      </c>
      <c r="M188" t="s">
        <v>44</v>
      </c>
      <c r="N188" s="32">
        <v>1255565</v>
      </c>
    </row>
    <row r="189" spans="2:14" x14ac:dyDescent="0.25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  <c r="K189" t="str">
        <f t="shared" si="4"/>
        <v>Saturday</v>
      </c>
      <c r="L189" t="str">
        <f t="shared" si="5"/>
        <v>July</v>
      </c>
      <c r="M189" t="s">
        <v>44</v>
      </c>
      <c r="N189" s="32">
        <v>1750824</v>
      </c>
    </row>
    <row r="190" spans="2:14" x14ac:dyDescent="0.25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  <c r="K190" t="str">
        <f t="shared" si="4"/>
        <v>Sunday</v>
      </c>
      <c r="L190" t="str">
        <f t="shared" si="5"/>
        <v>July</v>
      </c>
      <c r="M190" t="s">
        <v>44</v>
      </c>
      <c r="N190" s="32">
        <v>1632180</v>
      </c>
    </row>
    <row r="191" spans="2:14" x14ac:dyDescent="0.25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  <c r="K191" t="str">
        <f t="shared" si="4"/>
        <v>Monday</v>
      </c>
      <c r="L191" t="str">
        <f t="shared" si="5"/>
        <v>July</v>
      </c>
      <c r="M191" t="s">
        <v>44</v>
      </c>
      <c r="N191" s="32">
        <v>1284426</v>
      </c>
    </row>
    <row r="192" spans="2:14" x14ac:dyDescent="0.25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  <c r="K192" t="str">
        <f t="shared" si="4"/>
        <v>Tuesday</v>
      </c>
      <c r="L192" t="str">
        <f t="shared" si="5"/>
        <v>July</v>
      </c>
      <c r="M192" t="s">
        <v>44</v>
      </c>
      <c r="N192" s="32">
        <v>1351214</v>
      </c>
    </row>
    <row r="193" spans="2:14" x14ac:dyDescent="0.25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  <c r="K193" t="str">
        <f t="shared" si="4"/>
        <v>Wednesday</v>
      </c>
      <c r="L193" t="str">
        <f t="shared" si="5"/>
        <v>July</v>
      </c>
      <c r="M193" t="s">
        <v>44</v>
      </c>
      <c r="N193" s="32">
        <v>1506346</v>
      </c>
    </row>
    <row r="194" spans="2:14" x14ac:dyDescent="0.25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  <c r="K194" t="str">
        <f t="shared" si="4"/>
        <v>Thursday</v>
      </c>
      <c r="L194" t="str">
        <f t="shared" si="5"/>
        <v>July</v>
      </c>
      <c r="M194" t="s">
        <v>44</v>
      </c>
      <c r="N194" s="32">
        <v>1338860</v>
      </c>
    </row>
    <row r="195" spans="2:14" x14ac:dyDescent="0.25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  <c r="K195" t="str">
        <f t="shared" si="4"/>
        <v>Friday</v>
      </c>
      <c r="L195" t="str">
        <f t="shared" si="5"/>
        <v>July</v>
      </c>
      <c r="M195" t="s">
        <v>44</v>
      </c>
      <c r="N195" s="32">
        <v>1376301</v>
      </c>
    </row>
    <row r="196" spans="2:14" x14ac:dyDescent="0.25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  <c r="K196" t="str">
        <f t="shared" ref="K196:K259" si="6">TEXT($B196,"dddd")</f>
        <v>Saturday</v>
      </c>
      <c r="L196" t="str">
        <f t="shared" ref="L196:L259" si="7">TEXT($B196,"mmmm")</f>
        <v>July</v>
      </c>
      <c r="M196" t="s">
        <v>44</v>
      </c>
      <c r="N196" s="32">
        <v>1912827</v>
      </c>
    </row>
    <row r="197" spans="2:14" x14ac:dyDescent="0.25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  <c r="K197" t="str">
        <f t="shared" si="6"/>
        <v>Sunday</v>
      </c>
      <c r="L197" t="str">
        <f t="shared" si="7"/>
        <v>July</v>
      </c>
      <c r="M197" t="s">
        <v>44</v>
      </c>
      <c r="N197" s="32">
        <v>1801336</v>
      </c>
    </row>
    <row r="198" spans="2:14" x14ac:dyDescent="0.25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  <c r="K198" t="str">
        <f t="shared" si="6"/>
        <v>Monday</v>
      </c>
      <c r="L198" t="str">
        <f t="shared" si="7"/>
        <v>July</v>
      </c>
      <c r="M198" t="s">
        <v>44</v>
      </c>
      <c r="N198" s="32">
        <v>1298593</v>
      </c>
    </row>
    <row r="199" spans="2:14" x14ac:dyDescent="0.25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  <c r="K199" t="str">
        <f t="shared" si="6"/>
        <v>Tuesday</v>
      </c>
      <c r="L199" t="str">
        <f t="shared" si="7"/>
        <v>July</v>
      </c>
      <c r="M199" t="s">
        <v>45</v>
      </c>
      <c r="N199" s="32">
        <v>498841</v>
      </c>
    </row>
    <row r="200" spans="2:14" x14ac:dyDescent="0.25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  <c r="K200" t="str">
        <f t="shared" si="6"/>
        <v>Wednesday</v>
      </c>
      <c r="L200" t="str">
        <f t="shared" si="7"/>
        <v>July</v>
      </c>
      <c r="M200" t="s">
        <v>44</v>
      </c>
      <c r="N200" s="32">
        <v>1285847</v>
      </c>
    </row>
    <row r="201" spans="2:14" x14ac:dyDescent="0.25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  <c r="K201" t="str">
        <f t="shared" si="6"/>
        <v>Thursday</v>
      </c>
      <c r="L201" t="str">
        <f t="shared" si="7"/>
        <v>July</v>
      </c>
      <c r="M201" t="s">
        <v>44</v>
      </c>
      <c r="N201" s="32">
        <v>1445675</v>
      </c>
    </row>
    <row r="202" spans="2:14" x14ac:dyDescent="0.25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  <c r="K202" t="str">
        <f t="shared" si="6"/>
        <v>Friday</v>
      </c>
      <c r="L202" t="str">
        <f t="shared" si="7"/>
        <v>July</v>
      </c>
      <c r="M202" t="s">
        <v>44</v>
      </c>
      <c r="N202" s="32">
        <v>1491569</v>
      </c>
    </row>
    <row r="203" spans="2:14" x14ac:dyDescent="0.25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  <c r="K203" t="str">
        <f t="shared" si="6"/>
        <v>Saturday</v>
      </c>
      <c r="L203" t="str">
        <f t="shared" si="7"/>
        <v>July</v>
      </c>
      <c r="M203" t="s">
        <v>44</v>
      </c>
      <c r="N203" s="32">
        <v>1729156</v>
      </c>
    </row>
    <row r="204" spans="2:14" x14ac:dyDescent="0.25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  <c r="K204" t="str">
        <f t="shared" si="6"/>
        <v>Sunday</v>
      </c>
      <c r="L204" t="str">
        <f t="shared" si="7"/>
        <v>July</v>
      </c>
      <c r="M204" t="s">
        <v>44</v>
      </c>
      <c r="N204" s="32">
        <v>1547407</v>
      </c>
    </row>
    <row r="205" spans="2:14" x14ac:dyDescent="0.25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  <c r="K205" t="str">
        <f t="shared" si="6"/>
        <v>Monday</v>
      </c>
      <c r="L205" t="str">
        <f t="shared" si="7"/>
        <v>July</v>
      </c>
      <c r="M205" t="s">
        <v>44</v>
      </c>
      <c r="N205" s="32">
        <v>1286871</v>
      </c>
    </row>
    <row r="206" spans="2:14" x14ac:dyDescent="0.25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  <c r="K206" t="str">
        <f t="shared" si="6"/>
        <v>Tuesday</v>
      </c>
      <c r="L206" t="str">
        <f t="shared" si="7"/>
        <v>July</v>
      </c>
      <c r="M206" t="s">
        <v>46</v>
      </c>
      <c r="N206" s="32">
        <v>1172435</v>
      </c>
    </row>
    <row r="207" spans="2:14" x14ac:dyDescent="0.25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  <c r="K207" t="str">
        <f t="shared" si="6"/>
        <v>Wednesday</v>
      </c>
      <c r="L207" t="str">
        <f t="shared" si="7"/>
        <v>July</v>
      </c>
      <c r="M207" t="s">
        <v>44</v>
      </c>
      <c r="N207" s="32">
        <v>1297775</v>
      </c>
    </row>
    <row r="208" spans="2:14" x14ac:dyDescent="0.25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  <c r="K208" t="str">
        <f t="shared" si="6"/>
        <v>Thursday</v>
      </c>
      <c r="L208" t="str">
        <f t="shared" si="7"/>
        <v>July</v>
      </c>
      <c r="M208" t="s">
        <v>44</v>
      </c>
      <c r="N208" s="32">
        <v>1296231</v>
      </c>
    </row>
    <row r="209" spans="2:14" x14ac:dyDescent="0.25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  <c r="K209" t="str">
        <f t="shared" si="6"/>
        <v>Friday</v>
      </c>
      <c r="L209" t="str">
        <f t="shared" si="7"/>
        <v>July</v>
      </c>
      <c r="M209" t="s">
        <v>44</v>
      </c>
      <c r="N209" s="32">
        <v>1246273</v>
      </c>
    </row>
    <row r="210" spans="2:14" x14ac:dyDescent="0.25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  <c r="K210" t="str">
        <f t="shared" si="6"/>
        <v>Saturday</v>
      </c>
      <c r="L210" t="str">
        <f t="shared" si="7"/>
        <v>July</v>
      </c>
      <c r="M210" t="s">
        <v>44</v>
      </c>
      <c r="N210" s="32">
        <v>1698799</v>
      </c>
    </row>
    <row r="211" spans="2:14" x14ac:dyDescent="0.25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  <c r="K211" t="str">
        <f t="shared" si="6"/>
        <v>Sunday</v>
      </c>
      <c r="L211" t="str">
        <f t="shared" si="7"/>
        <v>July</v>
      </c>
      <c r="M211" t="s">
        <v>44</v>
      </c>
      <c r="N211" s="32">
        <v>1660696</v>
      </c>
    </row>
    <row r="212" spans="2:14" x14ac:dyDescent="0.25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  <c r="K212" t="str">
        <f t="shared" si="6"/>
        <v>Monday</v>
      </c>
      <c r="L212" t="str">
        <f t="shared" si="7"/>
        <v>July</v>
      </c>
      <c r="M212" t="s">
        <v>44</v>
      </c>
      <c r="N212" s="32">
        <v>1298037</v>
      </c>
    </row>
    <row r="213" spans="2:14" x14ac:dyDescent="0.25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  <c r="K213" t="str">
        <f t="shared" si="6"/>
        <v>Tuesday</v>
      </c>
      <c r="L213" t="str">
        <f t="shared" si="7"/>
        <v>July</v>
      </c>
      <c r="M213" t="s">
        <v>44</v>
      </c>
      <c r="N213" s="32">
        <v>1208363</v>
      </c>
    </row>
    <row r="214" spans="2:14" x14ac:dyDescent="0.25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  <c r="K214" t="str">
        <f t="shared" si="6"/>
        <v>Wednesday</v>
      </c>
      <c r="L214" t="str">
        <f t="shared" si="7"/>
        <v>July</v>
      </c>
      <c r="M214" t="s">
        <v>44</v>
      </c>
      <c r="N214" s="32">
        <v>1322295</v>
      </c>
    </row>
    <row r="215" spans="2:14" x14ac:dyDescent="0.25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  <c r="K215" t="str">
        <f t="shared" si="6"/>
        <v>Thursday</v>
      </c>
      <c r="L215" t="str">
        <f t="shared" si="7"/>
        <v>August</v>
      </c>
      <c r="M215" t="s">
        <v>44</v>
      </c>
      <c r="N215" s="32">
        <v>1506632</v>
      </c>
    </row>
    <row r="216" spans="2:14" x14ac:dyDescent="0.25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  <c r="K216" t="str">
        <f t="shared" si="6"/>
        <v>Friday</v>
      </c>
      <c r="L216" t="str">
        <f t="shared" si="7"/>
        <v>August</v>
      </c>
      <c r="M216" t="s">
        <v>44</v>
      </c>
      <c r="N216" s="32">
        <v>1322439</v>
      </c>
    </row>
    <row r="217" spans="2:14" x14ac:dyDescent="0.25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  <c r="K217" t="str">
        <f t="shared" si="6"/>
        <v>Saturday</v>
      </c>
      <c r="L217" t="str">
        <f t="shared" si="7"/>
        <v>August</v>
      </c>
      <c r="M217" t="s">
        <v>44</v>
      </c>
      <c r="N217" s="32">
        <v>1782233</v>
      </c>
    </row>
    <row r="218" spans="2:14" x14ac:dyDescent="0.25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  <c r="K218" t="str">
        <f t="shared" si="6"/>
        <v>Sunday</v>
      </c>
      <c r="L218" t="str">
        <f t="shared" si="7"/>
        <v>August</v>
      </c>
      <c r="M218" t="s">
        <v>44</v>
      </c>
      <c r="N218" s="32">
        <v>1677611</v>
      </c>
    </row>
    <row r="219" spans="2:14" x14ac:dyDescent="0.25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  <c r="K219" t="str">
        <f t="shared" si="6"/>
        <v>Monday</v>
      </c>
      <c r="L219" t="str">
        <f t="shared" si="7"/>
        <v>August</v>
      </c>
      <c r="M219" t="s">
        <v>44</v>
      </c>
      <c r="N219" s="32">
        <v>1208956</v>
      </c>
    </row>
    <row r="220" spans="2:14" x14ac:dyDescent="0.25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  <c r="K220" t="str">
        <f t="shared" si="6"/>
        <v>Tuesday</v>
      </c>
      <c r="L220" t="str">
        <f t="shared" si="7"/>
        <v>August</v>
      </c>
      <c r="M220" t="s">
        <v>44</v>
      </c>
      <c r="N220" s="32">
        <v>1221464</v>
      </c>
    </row>
    <row r="221" spans="2:14" x14ac:dyDescent="0.25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  <c r="K221" t="str">
        <f t="shared" si="6"/>
        <v>Wednesday</v>
      </c>
      <c r="L221" t="str">
        <f t="shared" si="7"/>
        <v>August</v>
      </c>
      <c r="M221" t="s">
        <v>44</v>
      </c>
      <c r="N221" s="32">
        <v>1184072</v>
      </c>
    </row>
    <row r="222" spans="2:14" x14ac:dyDescent="0.25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  <c r="K222" t="str">
        <f t="shared" si="6"/>
        <v>Thursday</v>
      </c>
      <c r="L222" t="str">
        <f t="shared" si="7"/>
        <v>August</v>
      </c>
      <c r="M222" t="s">
        <v>44</v>
      </c>
      <c r="N222" s="32">
        <v>1233898</v>
      </c>
    </row>
    <row r="223" spans="2:14" x14ac:dyDescent="0.25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  <c r="K223" t="str">
        <f t="shared" si="6"/>
        <v>Friday</v>
      </c>
      <c r="L223" t="str">
        <f t="shared" si="7"/>
        <v>August</v>
      </c>
      <c r="M223" t="s">
        <v>44</v>
      </c>
      <c r="N223" s="32">
        <v>1322799</v>
      </c>
    </row>
    <row r="224" spans="2:14" x14ac:dyDescent="0.25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  <c r="K224" t="str">
        <f t="shared" si="6"/>
        <v>Saturday</v>
      </c>
      <c r="L224" t="str">
        <f t="shared" si="7"/>
        <v>August</v>
      </c>
      <c r="M224" t="s">
        <v>44</v>
      </c>
      <c r="N224" s="32">
        <v>1890851</v>
      </c>
    </row>
    <row r="225" spans="2:14" x14ac:dyDescent="0.25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  <c r="K225" t="str">
        <f t="shared" si="6"/>
        <v>Sunday</v>
      </c>
      <c r="L225" t="str">
        <f t="shared" si="7"/>
        <v>August</v>
      </c>
      <c r="M225" t="s">
        <v>45</v>
      </c>
      <c r="N225" s="32">
        <v>765773</v>
      </c>
    </row>
    <row r="226" spans="2:14" x14ac:dyDescent="0.25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  <c r="K226" t="str">
        <f t="shared" si="6"/>
        <v>Monday</v>
      </c>
      <c r="L226" t="str">
        <f t="shared" si="7"/>
        <v>August</v>
      </c>
      <c r="M226" t="s">
        <v>44</v>
      </c>
      <c r="N226" s="32">
        <v>1244880</v>
      </c>
    </row>
    <row r="227" spans="2:14" x14ac:dyDescent="0.25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  <c r="K227" t="str">
        <f t="shared" si="6"/>
        <v>Tuesday</v>
      </c>
      <c r="L227" t="str">
        <f t="shared" si="7"/>
        <v>August</v>
      </c>
      <c r="M227" t="s">
        <v>44</v>
      </c>
      <c r="N227" s="32">
        <v>1334469</v>
      </c>
    </row>
    <row r="228" spans="2:14" x14ac:dyDescent="0.25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  <c r="K228" t="str">
        <f t="shared" si="6"/>
        <v>Wednesday</v>
      </c>
      <c r="L228" t="str">
        <f t="shared" si="7"/>
        <v>August</v>
      </c>
      <c r="M228" t="s">
        <v>44</v>
      </c>
      <c r="N228" s="32">
        <v>1335977</v>
      </c>
    </row>
    <row r="229" spans="2:14" x14ac:dyDescent="0.25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  <c r="K229" t="str">
        <f t="shared" si="6"/>
        <v>Thursday</v>
      </c>
      <c r="L229" t="str">
        <f t="shared" si="7"/>
        <v>August</v>
      </c>
      <c r="M229" t="s">
        <v>44</v>
      </c>
      <c r="N229" s="32">
        <v>1298330</v>
      </c>
    </row>
    <row r="230" spans="2:14" x14ac:dyDescent="0.25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  <c r="K230" t="str">
        <f t="shared" si="6"/>
        <v>Friday</v>
      </c>
      <c r="L230" t="str">
        <f t="shared" si="7"/>
        <v>August</v>
      </c>
      <c r="M230" t="s">
        <v>44</v>
      </c>
      <c r="N230" s="32">
        <v>1257579</v>
      </c>
    </row>
    <row r="231" spans="2:14" x14ac:dyDescent="0.25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  <c r="K231" t="str">
        <f t="shared" si="6"/>
        <v>Saturday</v>
      </c>
      <c r="L231" t="str">
        <f t="shared" si="7"/>
        <v>August</v>
      </c>
      <c r="M231" t="s">
        <v>44</v>
      </c>
      <c r="N231" s="32">
        <v>1857275</v>
      </c>
    </row>
    <row r="232" spans="2:14" x14ac:dyDescent="0.25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  <c r="K232" t="str">
        <f t="shared" si="6"/>
        <v>Sunday</v>
      </c>
      <c r="L232" t="str">
        <f t="shared" si="7"/>
        <v>August</v>
      </c>
      <c r="M232" t="s">
        <v>46</v>
      </c>
      <c r="N232" s="32">
        <v>1582215</v>
      </c>
    </row>
    <row r="233" spans="2:14" x14ac:dyDescent="0.25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  <c r="K233" t="str">
        <f t="shared" si="6"/>
        <v>Monday</v>
      </c>
      <c r="L233" t="str">
        <f t="shared" si="7"/>
        <v>August</v>
      </c>
      <c r="M233" t="s">
        <v>44</v>
      </c>
      <c r="N233" s="32">
        <v>1233394</v>
      </c>
    </row>
    <row r="234" spans="2:14" x14ac:dyDescent="0.25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  <c r="K234" t="str">
        <f t="shared" si="6"/>
        <v>Tuesday</v>
      </c>
      <c r="L234" t="str">
        <f t="shared" si="7"/>
        <v>August</v>
      </c>
      <c r="M234" t="s">
        <v>44</v>
      </c>
      <c r="N234" s="32">
        <v>1392160</v>
      </c>
    </row>
    <row r="235" spans="2:14" x14ac:dyDescent="0.25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  <c r="K235" t="str">
        <f t="shared" si="6"/>
        <v>Wednesday</v>
      </c>
      <c r="L235" t="str">
        <f t="shared" si="7"/>
        <v>August</v>
      </c>
      <c r="M235" t="s">
        <v>44</v>
      </c>
      <c r="N235" s="32">
        <v>1351172</v>
      </c>
    </row>
    <row r="236" spans="2:14" x14ac:dyDescent="0.25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  <c r="K236" t="str">
        <f t="shared" si="6"/>
        <v>Thursday</v>
      </c>
      <c r="L236" t="str">
        <f t="shared" si="7"/>
        <v>August</v>
      </c>
      <c r="M236" t="s">
        <v>44</v>
      </c>
      <c r="N236" s="32">
        <v>1392436</v>
      </c>
    </row>
    <row r="237" spans="2:14" x14ac:dyDescent="0.25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  <c r="K237" t="str">
        <f t="shared" si="6"/>
        <v>Friday</v>
      </c>
      <c r="L237" t="str">
        <f t="shared" si="7"/>
        <v>August</v>
      </c>
      <c r="M237" t="s">
        <v>44</v>
      </c>
      <c r="N237" s="32">
        <v>1296248</v>
      </c>
    </row>
    <row r="238" spans="2:14" x14ac:dyDescent="0.25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  <c r="K238" t="str">
        <f t="shared" si="6"/>
        <v>Saturday</v>
      </c>
      <c r="L238" t="str">
        <f t="shared" si="7"/>
        <v>August</v>
      </c>
      <c r="M238" t="s">
        <v>44</v>
      </c>
      <c r="N238" s="32">
        <v>1628371</v>
      </c>
    </row>
    <row r="239" spans="2:14" x14ac:dyDescent="0.25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  <c r="K239" t="str">
        <f t="shared" si="6"/>
        <v>Sunday</v>
      </c>
      <c r="L239" t="str">
        <f t="shared" si="7"/>
        <v>August</v>
      </c>
      <c r="M239" t="s">
        <v>44</v>
      </c>
      <c r="N239" s="32">
        <v>1784821</v>
      </c>
    </row>
    <row r="240" spans="2:14" x14ac:dyDescent="0.25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  <c r="K240" t="str">
        <f t="shared" si="6"/>
        <v>Monday</v>
      </c>
      <c r="L240" t="str">
        <f t="shared" si="7"/>
        <v>August</v>
      </c>
      <c r="M240" t="s">
        <v>44</v>
      </c>
      <c r="N240" s="32">
        <v>1260124</v>
      </c>
    </row>
    <row r="241" spans="2:14" x14ac:dyDescent="0.25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  <c r="K241" t="str">
        <f t="shared" si="6"/>
        <v>Tuesday</v>
      </c>
      <c r="L241" t="str">
        <f t="shared" si="7"/>
        <v>August</v>
      </c>
      <c r="M241" t="s">
        <v>44</v>
      </c>
      <c r="N241" s="32">
        <v>1150283</v>
      </c>
    </row>
    <row r="242" spans="2:14" x14ac:dyDescent="0.25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  <c r="K242" t="str">
        <f t="shared" si="6"/>
        <v>Wednesday</v>
      </c>
      <c r="L242" t="str">
        <f t="shared" si="7"/>
        <v>August</v>
      </c>
      <c r="M242" t="s">
        <v>44</v>
      </c>
      <c r="N242" s="32">
        <v>1421096</v>
      </c>
    </row>
    <row r="243" spans="2:14" x14ac:dyDescent="0.25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  <c r="K243" t="str">
        <f t="shared" si="6"/>
        <v>Thursday</v>
      </c>
      <c r="L243" t="str">
        <f t="shared" si="7"/>
        <v>August</v>
      </c>
      <c r="M243" t="s">
        <v>44</v>
      </c>
      <c r="N243" s="32">
        <v>1310421</v>
      </c>
    </row>
    <row r="244" spans="2:14" x14ac:dyDescent="0.25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  <c r="K244" t="str">
        <f t="shared" si="6"/>
        <v>Friday</v>
      </c>
      <c r="L244" t="str">
        <f t="shared" si="7"/>
        <v>August</v>
      </c>
      <c r="M244" t="s">
        <v>44</v>
      </c>
      <c r="N244" s="32">
        <v>1210693</v>
      </c>
    </row>
    <row r="245" spans="2:14" x14ac:dyDescent="0.25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  <c r="K245" t="str">
        <f t="shared" si="6"/>
        <v>Saturday</v>
      </c>
      <c r="L245" t="str">
        <f t="shared" si="7"/>
        <v>August</v>
      </c>
      <c r="M245" t="s">
        <v>44</v>
      </c>
      <c r="N245" s="32">
        <v>1663518</v>
      </c>
    </row>
    <row r="246" spans="2:14" x14ac:dyDescent="0.25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  <c r="K246" t="str">
        <f t="shared" si="6"/>
        <v>Sunday</v>
      </c>
      <c r="L246" t="str">
        <f t="shared" si="7"/>
        <v>September</v>
      </c>
      <c r="M246" t="s">
        <v>44</v>
      </c>
      <c r="N246" s="32">
        <v>1660788</v>
      </c>
    </row>
    <row r="247" spans="2:14" x14ac:dyDescent="0.25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  <c r="K247" t="str">
        <f t="shared" si="6"/>
        <v>Monday</v>
      </c>
      <c r="L247" t="str">
        <f t="shared" si="7"/>
        <v>September</v>
      </c>
      <c r="M247" t="s">
        <v>44</v>
      </c>
      <c r="N247" s="32">
        <v>1335405</v>
      </c>
    </row>
    <row r="248" spans="2:14" x14ac:dyDescent="0.25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  <c r="K248" t="str">
        <f t="shared" si="6"/>
        <v>Tuesday</v>
      </c>
      <c r="L248" t="str">
        <f t="shared" si="7"/>
        <v>September</v>
      </c>
      <c r="M248" t="s">
        <v>44</v>
      </c>
      <c r="N248" s="32">
        <v>1170762</v>
      </c>
    </row>
    <row r="249" spans="2:14" x14ac:dyDescent="0.25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  <c r="K249" t="str">
        <f t="shared" si="6"/>
        <v>Wednesday</v>
      </c>
      <c r="L249" t="str">
        <f t="shared" si="7"/>
        <v>September</v>
      </c>
      <c r="M249" t="s">
        <v>44</v>
      </c>
      <c r="N249" s="32">
        <v>1310465</v>
      </c>
    </row>
    <row r="250" spans="2:14" x14ac:dyDescent="0.25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  <c r="K250" t="str">
        <f t="shared" si="6"/>
        <v>Thursday</v>
      </c>
      <c r="L250" t="str">
        <f t="shared" si="7"/>
        <v>September</v>
      </c>
      <c r="M250" t="s">
        <v>44</v>
      </c>
      <c r="N250" s="32">
        <v>1284380</v>
      </c>
    </row>
    <row r="251" spans="2:14" x14ac:dyDescent="0.25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  <c r="K251" t="str">
        <f t="shared" si="6"/>
        <v>Friday</v>
      </c>
      <c r="L251" t="str">
        <f t="shared" si="7"/>
        <v>September</v>
      </c>
      <c r="M251" t="s">
        <v>44</v>
      </c>
      <c r="N251" s="32">
        <v>1233898</v>
      </c>
    </row>
    <row r="252" spans="2:14" x14ac:dyDescent="0.25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  <c r="K252" t="str">
        <f t="shared" si="6"/>
        <v>Saturday</v>
      </c>
      <c r="L252" t="str">
        <f t="shared" si="7"/>
        <v>September</v>
      </c>
      <c r="M252" t="s">
        <v>44</v>
      </c>
      <c r="N252" s="32">
        <v>1500680</v>
      </c>
    </row>
    <row r="253" spans="2:14" x14ac:dyDescent="0.25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  <c r="K253" t="str">
        <f t="shared" si="6"/>
        <v>Sunday</v>
      </c>
      <c r="L253" t="str">
        <f t="shared" si="7"/>
        <v>September</v>
      </c>
      <c r="M253" t="s">
        <v>44</v>
      </c>
      <c r="N253" s="32">
        <v>1697763</v>
      </c>
    </row>
    <row r="254" spans="2:14" x14ac:dyDescent="0.25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  <c r="K254" t="str">
        <f t="shared" si="6"/>
        <v>Monday</v>
      </c>
      <c r="L254" t="str">
        <f t="shared" si="7"/>
        <v>September</v>
      </c>
      <c r="M254" t="s">
        <v>44</v>
      </c>
      <c r="N254" s="32">
        <v>1419728</v>
      </c>
    </row>
    <row r="255" spans="2:14" x14ac:dyDescent="0.25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  <c r="K255" t="str">
        <f t="shared" si="6"/>
        <v>Tuesday</v>
      </c>
      <c r="L255" t="str">
        <f t="shared" si="7"/>
        <v>September</v>
      </c>
      <c r="M255" t="s">
        <v>44</v>
      </c>
      <c r="N255" s="32">
        <v>1185281</v>
      </c>
    </row>
    <row r="256" spans="2:14" x14ac:dyDescent="0.25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  <c r="K256" t="str">
        <f t="shared" si="6"/>
        <v>Wednesday</v>
      </c>
      <c r="L256" t="str">
        <f t="shared" si="7"/>
        <v>September</v>
      </c>
      <c r="M256" t="s">
        <v>44</v>
      </c>
      <c r="N256" s="32">
        <v>1246140</v>
      </c>
    </row>
    <row r="257" spans="2:14" x14ac:dyDescent="0.25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  <c r="K257" t="str">
        <f t="shared" si="6"/>
        <v>Thursday</v>
      </c>
      <c r="L257" t="str">
        <f t="shared" si="7"/>
        <v>September</v>
      </c>
      <c r="M257" t="s">
        <v>44</v>
      </c>
      <c r="N257" s="32">
        <v>1309611</v>
      </c>
    </row>
    <row r="258" spans="2:14" x14ac:dyDescent="0.25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  <c r="K258" t="str">
        <f t="shared" si="6"/>
        <v>Friday</v>
      </c>
      <c r="L258" t="str">
        <f t="shared" si="7"/>
        <v>September</v>
      </c>
      <c r="M258" t="s">
        <v>44</v>
      </c>
      <c r="N258" s="32">
        <v>1360362</v>
      </c>
    </row>
    <row r="259" spans="2:14" x14ac:dyDescent="0.25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  <c r="K259" t="str">
        <f t="shared" si="6"/>
        <v>Saturday</v>
      </c>
      <c r="L259" t="str">
        <f t="shared" si="7"/>
        <v>September</v>
      </c>
      <c r="M259" t="s">
        <v>45</v>
      </c>
      <c r="N259" s="32">
        <v>696459</v>
      </c>
    </row>
    <row r="260" spans="2:14" x14ac:dyDescent="0.25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  <c r="K260" t="str">
        <f t="shared" ref="K260:K323" si="8">TEXT($B260,"dddd")</f>
        <v>Sunday</v>
      </c>
      <c r="L260" t="str">
        <f t="shared" ref="L260:L323" si="9">TEXT($B260,"mmmm")</f>
        <v>September</v>
      </c>
      <c r="M260" t="s">
        <v>44</v>
      </c>
      <c r="N260" s="32">
        <v>1856717</v>
      </c>
    </row>
    <row r="261" spans="2:14" x14ac:dyDescent="0.25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  <c r="K261" t="str">
        <f t="shared" si="8"/>
        <v>Monday</v>
      </c>
      <c r="L261" t="str">
        <f t="shared" si="9"/>
        <v>September</v>
      </c>
      <c r="M261" t="s">
        <v>44</v>
      </c>
      <c r="N261" s="32">
        <v>1161771</v>
      </c>
    </row>
    <row r="262" spans="2:14" x14ac:dyDescent="0.25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  <c r="K262" t="str">
        <f t="shared" si="8"/>
        <v>Tuesday</v>
      </c>
      <c r="L262" t="str">
        <f t="shared" si="9"/>
        <v>September</v>
      </c>
      <c r="M262" t="s">
        <v>44</v>
      </c>
      <c r="N262" s="32">
        <v>1361964</v>
      </c>
    </row>
    <row r="263" spans="2:14" x14ac:dyDescent="0.25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  <c r="K263" t="str">
        <f t="shared" si="8"/>
        <v>Wednesday</v>
      </c>
      <c r="L263" t="str">
        <f t="shared" si="9"/>
        <v>September</v>
      </c>
      <c r="M263" t="s">
        <v>44</v>
      </c>
      <c r="N263" s="32">
        <v>1195458</v>
      </c>
    </row>
    <row r="264" spans="2:14" x14ac:dyDescent="0.25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  <c r="K264" t="str">
        <f t="shared" si="8"/>
        <v>Thursday</v>
      </c>
      <c r="L264" t="str">
        <f t="shared" si="9"/>
        <v>September</v>
      </c>
      <c r="M264" t="s">
        <v>44</v>
      </c>
      <c r="N264" s="32">
        <v>1259196</v>
      </c>
    </row>
    <row r="265" spans="2:14" x14ac:dyDescent="0.25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  <c r="K265" t="str">
        <f t="shared" si="8"/>
        <v>Friday</v>
      </c>
      <c r="L265" t="str">
        <f t="shared" si="9"/>
        <v>September</v>
      </c>
      <c r="M265" t="s">
        <v>44</v>
      </c>
      <c r="N265" s="32">
        <v>1235270</v>
      </c>
    </row>
    <row r="266" spans="2:14" x14ac:dyDescent="0.25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  <c r="K266" t="str">
        <f t="shared" si="8"/>
        <v>Saturday</v>
      </c>
      <c r="L266" t="str">
        <f t="shared" si="9"/>
        <v>September</v>
      </c>
      <c r="M266" t="s">
        <v>46</v>
      </c>
      <c r="N266" s="32">
        <v>1473202</v>
      </c>
    </row>
    <row r="267" spans="2:14" x14ac:dyDescent="0.25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  <c r="K267" t="str">
        <f t="shared" si="8"/>
        <v>Sunday</v>
      </c>
      <c r="L267" t="str">
        <f t="shared" si="9"/>
        <v>September</v>
      </c>
      <c r="M267" t="s">
        <v>44</v>
      </c>
      <c r="N267" s="32">
        <v>1892235</v>
      </c>
    </row>
    <row r="268" spans="2:14" x14ac:dyDescent="0.25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  <c r="K268" t="str">
        <f t="shared" si="8"/>
        <v>Monday</v>
      </c>
      <c r="L268" t="str">
        <f t="shared" si="9"/>
        <v>September</v>
      </c>
      <c r="M268" t="s">
        <v>44</v>
      </c>
      <c r="N268" s="32">
        <v>1220447</v>
      </c>
    </row>
    <row r="269" spans="2:14" x14ac:dyDescent="0.25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  <c r="K269" t="str">
        <f t="shared" si="8"/>
        <v>Tuesday</v>
      </c>
      <c r="L269" t="str">
        <f t="shared" si="9"/>
        <v>September</v>
      </c>
      <c r="M269" t="s">
        <v>44</v>
      </c>
      <c r="N269" s="32">
        <v>1338075</v>
      </c>
    </row>
    <row r="270" spans="2:14" x14ac:dyDescent="0.25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  <c r="K270" t="str">
        <f t="shared" si="8"/>
        <v>Wednesday</v>
      </c>
      <c r="L270" t="str">
        <f t="shared" si="9"/>
        <v>September</v>
      </c>
      <c r="M270" t="s">
        <v>44</v>
      </c>
      <c r="N270" s="32">
        <v>1404023</v>
      </c>
    </row>
    <row r="271" spans="2:14" x14ac:dyDescent="0.25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  <c r="K271" t="str">
        <f t="shared" si="8"/>
        <v>Thursday</v>
      </c>
      <c r="L271" t="str">
        <f t="shared" si="9"/>
        <v>September</v>
      </c>
      <c r="M271" t="s">
        <v>44</v>
      </c>
      <c r="N271" s="32">
        <v>1337789</v>
      </c>
    </row>
    <row r="272" spans="2:14" x14ac:dyDescent="0.25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  <c r="K272" t="str">
        <f t="shared" si="8"/>
        <v>Friday</v>
      </c>
      <c r="L272" t="str">
        <f t="shared" si="9"/>
        <v>September</v>
      </c>
      <c r="M272" t="s">
        <v>44</v>
      </c>
      <c r="N272" s="32">
        <v>1197375</v>
      </c>
    </row>
    <row r="273" spans="2:14" x14ac:dyDescent="0.25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  <c r="K273" t="str">
        <f t="shared" si="8"/>
        <v>Saturday</v>
      </c>
      <c r="L273" t="str">
        <f t="shared" si="9"/>
        <v>September</v>
      </c>
      <c r="M273" t="s">
        <v>44</v>
      </c>
      <c r="N273" s="32">
        <v>1582700</v>
      </c>
    </row>
    <row r="274" spans="2:14" x14ac:dyDescent="0.25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  <c r="K274" t="str">
        <f t="shared" si="8"/>
        <v>Sunday</v>
      </c>
      <c r="L274" t="str">
        <f t="shared" si="9"/>
        <v>September</v>
      </c>
      <c r="M274" t="s">
        <v>44</v>
      </c>
      <c r="N274" s="32">
        <v>1565133</v>
      </c>
    </row>
    <row r="275" spans="2:14" x14ac:dyDescent="0.25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  <c r="K275" t="str">
        <f t="shared" si="8"/>
        <v>Monday</v>
      </c>
      <c r="L275" t="str">
        <f t="shared" si="9"/>
        <v>September</v>
      </c>
      <c r="M275" t="s">
        <v>44</v>
      </c>
      <c r="N275" s="32">
        <v>1235906</v>
      </c>
    </row>
    <row r="276" spans="2:14" x14ac:dyDescent="0.25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  <c r="K276" t="str">
        <f t="shared" si="8"/>
        <v>Tuesday</v>
      </c>
      <c r="L276" t="str">
        <f t="shared" si="9"/>
        <v>October</v>
      </c>
      <c r="M276" t="s">
        <v>44</v>
      </c>
      <c r="N276" s="32">
        <v>1174372</v>
      </c>
    </row>
    <row r="277" spans="2:14" x14ac:dyDescent="0.25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  <c r="K277" t="str">
        <f t="shared" si="8"/>
        <v>Wednesday</v>
      </c>
      <c r="L277" t="str">
        <f t="shared" si="9"/>
        <v>October</v>
      </c>
      <c r="M277" t="s">
        <v>44</v>
      </c>
      <c r="N277" s="32">
        <v>1150753</v>
      </c>
    </row>
    <row r="278" spans="2:14" x14ac:dyDescent="0.25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  <c r="K278" t="str">
        <f t="shared" si="8"/>
        <v>Thursday</v>
      </c>
      <c r="L278" t="str">
        <f t="shared" si="9"/>
        <v>October</v>
      </c>
      <c r="M278" t="s">
        <v>44</v>
      </c>
      <c r="N278" s="32">
        <v>1311293</v>
      </c>
    </row>
    <row r="279" spans="2:14" x14ac:dyDescent="0.25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  <c r="K279" t="str">
        <f t="shared" si="8"/>
        <v>Friday</v>
      </c>
      <c r="L279" t="str">
        <f t="shared" si="9"/>
        <v>October</v>
      </c>
      <c r="M279" t="s">
        <v>44</v>
      </c>
      <c r="N279" s="32">
        <v>1127146</v>
      </c>
    </row>
    <row r="280" spans="2:14" x14ac:dyDescent="0.25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  <c r="K280" t="str">
        <f t="shared" si="8"/>
        <v>Saturday</v>
      </c>
      <c r="L280" t="str">
        <f t="shared" si="9"/>
        <v>October</v>
      </c>
      <c r="M280" t="s">
        <v>44</v>
      </c>
      <c r="N280" s="32">
        <v>1648023</v>
      </c>
    </row>
    <row r="281" spans="2:14" x14ac:dyDescent="0.25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  <c r="K281" t="str">
        <f t="shared" si="8"/>
        <v>Sunday</v>
      </c>
      <c r="L281" t="str">
        <f t="shared" si="9"/>
        <v>October</v>
      </c>
      <c r="M281" t="s">
        <v>44</v>
      </c>
      <c r="N281" s="32">
        <v>1698799</v>
      </c>
    </row>
    <row r="282" spans="2:14" x14ac:dyDescent="0.25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  <c r="K282" t="str">
        <f t="shared" si="8"/>
        <v>Monday</v>
      </c>
      <c r="L282" t="str">
        <f t="shared" si="9"/>
        <v>October</v>
      </c>
      <c r="M282" t="s">
        <v>44</v>
      </c>
      <c r="N282" s="32">
        <v>1377971</v>
      </c>
    </row>
    <row r="283" spans="2:14" x14ac:dyDescent="0.25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  <c r="K283" t="str">
        <f t="shared" si="8"/>
        <v>Tuesday</v>
      </c>
      <c r="L283" t="str">
        <f t="shared" si="9"/>
        <v>October</v>
      </c>
      <c r="M283" t="s">
        <v>44</v>
      </c>
      <c r="N283" s="32">
        <v>1270411</v>
      </c>
    </row>
    <row r="284" spans="2:14" x14ac:dyDescent="0.25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  <c r="K284" t="str">
        <f t="shared" si="8"/>
        <v>Wednesday</v>
      </c>
      <c r="L284" t="str">
        <f t="shared" si="9"/>
        <v>October</v>
      </c>
      <c r="M284" t="s">
        <v>46</v>
      </c>
      <c r="N284" s="32">
        <v>1402435</v>
      </c>
    </row>
    <row r="285" spans="2:14" x14ac:dyDescent="0.25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  <c r="K285" t="str">
        <f t="shared" si="8"/>
        <v>Thursday</v>
      </c>
      <c r="L285" t="str">
        <f t="shared" si="9"/>
        <v>October</v>
      </c>
      <c r="M285" t="s">
        <v>44</v>
      </c>
      <c r="N285" s="32">
        <v>1127263</v>
      </c>
    </row>
    <row r="286" spans="2:14" x14ac:dyDescent="0.25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  <c r="K286" t="str">
        <f t="shared" si="8"/>
        <v>Friday</v>
      </c>
      <c r="L286" t="str">
        <f t="shared" si="9"/>
        <v>October</v>
      </c>
      <c r="M286" t="s">
        <v>44</v>
      </c>
      <c r="N286" s="32">
        <v>1234922</v>
      </c>
    </row>
    <row r="287" spans="2:14" x14ac:dyDescent="0.25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  <c r="K287" t="str">
        <f t="shared" si="8"/>
        <v>Saturday</v>
      </c>
      <c r="L287" t="str">
        <f t="shared" si="9"/>
        <v>October</v>
      </c>
      <c r="M287" t="s">
        <v>44</v>
      </c>
      <c r="N287" s="32">
        <v>1645504</v>
      </c>
    </row>
    <row r="288" spans="2:14" x14ac:dyDescent="0.25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  <c r="K288" t="str">
        <f t="shared" si="8"/>
        <v>Sunday</v>
      </c>
      <c r="L288" t="str">
        <f t="shared" si="9"/>
        <v>October</v>
      </c>
      <c r="M288" t="s">
        <v>44</v>
      </c>
      <c r="N288" s="32">
        <v>1678794</v>
      </c>
    </row>
    <row r="289" spans="2:14" x14ac:dyDescent="0.25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  <c r="K289" t="str">
        <f t="shared" si="8"/>
        <v>Monday</v>
      </c>
      <c r="L289" t="str">
        <f t="shared" si="9"/>
        <v>October</v>
      </c>
      <c r="M289" t="s">
        <v>44</v>
      </c>
      <c r="N289" s="32">
        <v>1104728</v>
      </c>
    </row>
    <row r="290" spans="2:14" x14ac:dyDescent="0.25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  <c r="K290" t="str">
        <f t="shared" si="8"/>
        <v>Tuesday</v>
      </c>
      <c r="L290" t="str">
        <f t="shared" si="9"/>
        <v>October</v>
      </c>
      <c r="M290" t="s">
        <v>44</v>
      </c>
      <c r="N290" s="32">
        <v>1126686</v>
      </c>
    </row>
    <row r="291" spans="2:14" x14ac:dyDescent="0.25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  <c r="K291" t="str">
        <f t="shared" si="8"/>
        <v>Wednesday</v>
      </c>
      <c r="L291" t="str">
        <f t="shared" si="9"/>
        <v>October</v>
      </c>
      <c r="M291" t="s">
        <v>44</v>
      </c>
      <c r="N291" s="32">
        <v>1308161</v>
      </c>
    </row>
    <row r="292" spans="2:14" x14ac:dyDescent="0.25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  <c r="K292" t="str">
        <f t="shared" si="8"/>
        <v>Thursday</v>
      </c>
      <c r="L292" t="str">
        <f t="shared" si="9"/>
        <v>October</v>
      </c>
      <c r="M292" t="s">
        <v>44</v>
      </c>
      <c r="N292" s="32">
        <v>1196493</v>
      </c>
    </row>
    <row r="293" spans="2:14" x14ac:dyDescent="0.25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  <c r="K293" t="str">
        <f t="shared" si="8"/>
        <v>Friday</v>
      </c>
      <c r="L293" t="str">
        <f t="shared" si="9"/>
        <v>October</v>
      </c>
      <c r="M293" t="s">
        <v>44</v>
      </c>
      <c r="N293" s="32">
        <v>1323473</v>
      </c>
    </row>
    <row r="294" spans="2:14" x14ac:dyDescent="0.25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  <c r="K294" t="str">
        <f t="shared" si="8"/>
        <v>Saturday</v>
      </c>
      <c r="L294" t="str">
        <f t="shared" si="9"/>
        <v>October</v>
      </c>
      <c r="M294" t="s">
        <v>44</v>
      </c>
      <c r="N294" s="32">
        <v>1697790</v>
      </c>
    </row>
    <row r="295" spans="2:14" x14ac:dyDescent="0.25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  <c r="K295" t="str">
        <f t="shared" si="8"/>
        <v>Sunday</v>
      </c>
      <c r="L295" t="str">
        <f t="shared" si="9"/>
        <v>October</v>
      </c>
      <c r="M295" t="s">
        <v>44</v>
      </c>
      <c r="N295" s="32">
        <v>1694736</v>
      </c>
    </row>
    <row r="296" spans="2:14" x14ac:dyDescent="0.25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  <c r="K296" t="str">
        <f t="shared" si="8"/>
        <v>Monday</v>
      </c>
      <c r="L296" t="str">
        <f t="shared" si="9"/>
        <v>October</v>
      </c>
      <c r="M296" t="s">
        <v>46</v>
      </c>
      <c r="N296" s="32">
        <v>1462471</v>
      </c>
    </row>
    <row r="297" spans="2:14" x14ac:dyDescent="0.25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  <c r="K297" t="str">
        <f t="shared" si="8"/>
        <v>Tuesday</v>
      </c>
      <c r="L297" t="str">
        <f t="shared" si="9"/>
        <v>October</v>
      </c>
      <c r="M297" t="s">
        <v>44</v>
      </c>
      <c r="N297" s="32">
        <v>1350531</v>
      </c>
    </row>
    <row r="298" spans="2:14" x14ac:dyDescent="0.25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  <c r="K298" t="str">
        <f t="shared" si="8"/>
        <v>Wednesday</v>
      </c>
      <c r="L298" t="str">
        <f t="shared" si="9"/>
        <v>October</v>
      </c>
      <c r="M298" t="s">
        <v>44</v>
      </c>
      <c r="N298" s="32">
        <v>1324554</v>
      </c>
    </row>
    <row r="299" spans="2:14" x14ac:dyDescent="0.25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  <c r="K299" t="str">
        <f t="shared" si="8"/>
        <v>Thursday</v>
      </c>
      <c r="L299" t="str">
        <f t="shared" si="9"/>
        <v>October</v>
      </c>
      <c r="M299" t="s">
        <v>44</v>
      </c>
      <c r="N299" s="32">
        <v>1309474</v>
      </c>
    </row>
    <row r="300" spans="2:14" x14ac:dyDescent="0.25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  <c r="K300" t="str">
        <f t="shared" si="8"/>
        <v>Friday</v>
      </c>
      <c r="L300" t="str">
        <f t="shared" si="9"/>
        <v>October</v>
      </c>
      <c r="M300" t="s">
        <v>44</v>
      </c>
      <c r="N300" s="32">
        <v>1186714</v>
      </c>
    </row>
    <row r="301" spans="2:14" x14ac:dyDescent="0.25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  <c r="K301" t="str">
        <f t="shared" si="8"/>
        <v>Saturday</v>
      </c>
      <c r="L301" t="str">
        <f t="shared" si="9"/>
        <v>October</v>
      </c>
      <c r="M301" t="s">
        <v>44</v>
      </c>
      <c r="N301" s="32">
        <v>1582222</v>
      </c>
    </row>
    <row r="302" spans="2:14" x14ac:dyDescent="0.25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  <c r="K302" t="str">
        <f t="shared" si="8"/>
        <v>Sunday</v>
      </c>
      <c r="L302" t="str">
        <f t="shared" si="9"/>
        <v>October</v>
      </c>
      <c r="M302" t="s">
        <v>44</v>
      </c>
      <c r="N302" s="32">
        <v>1613560</v>
      </c>
    </row>
    <row r="303" spans="2:14" x14ac:dyDescent="0.25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  <c r="K303" t="str">
        <f t="shared" si="8"/>
        <v>Monday</v>
      </c>
      <c r="L303" t="str">
        <f t="shared" si="9"/>
        <v>October</v>
      </c>
      <c r="M303" t="s">
        <v>44</v>
      </c>
      <c r="N303" s="32">
        <v>1222069</v>
      </c>
    </row>
    <row r="304" spans="2:14" x14ac:dyDescent="0.25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  <c r="K304" t="str">
        <f t="shared" si="8"/>
        <v>Tuesday</v>
      </c>
      <c r="L304" t="str">
        <f t="shared" si="9"/>
        <v>October</v>
      </c>
      <c r="M304" t="s">
        <v>44</v>
      </c>
      <c r="N304" s="32">
        <v>1173032</v>
      </c>
    </row>
    <row r="305" spans="2:14" x14ac:dyDescent="0.25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  <c r="K305" t="str">
        <f t="shared" si="8"/>
        <v>Wednesday</v>
      </c>
      <c r="L305" t="str">
        <f t="shared" si="9"/>
        <v>October</v>
      </c>
      <c r="M305" t="s">
        <v>44</v>
      </c>
      <c r="N305" s="32">
        <v>1376301</v>
      </c>
    </row>
    <row r="306" spans="2:14" x14ac:dyDescent="0.25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  <c r="K306" t="str">
        <f t="shared" si="8"/>
        <v>Thursday</v>
      </c>
      <c r="L306" t="str">
        <f t="shared" si="9"/>
        <v>October</v>
      </c>
      <c r="M306" t="s">
        <v>44</v>
      </c>
      <c r="N306" s="32">
        <v>1070679</v>
      </c>
    </row>
    <row r="307" spans="2:14" x14ac:dyDescent="0.25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  <c r="K307" t="str">
        <f t="shared" si="8"/>
        <v>Friday</v>
      </c>
      <c r="L307" t="str">
        <f t="shared" si="9"/>
        <v>November</v>
      </c>
      <c r="M307" t="s">
        <v>44</v>
      </c>
      <c r="N307" s="32">
        <v>1270816</v>
      </c>
    </row>
    <row r="308" spans="2:14" x14ac:dyDescent="0.25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  <c r="K308" t="str">
        <f t="shared" si="8"/>
        <v>Saturday</v>
      </c>
      <c r="L308" t="str">
        <f t="shared" si="9"/>
        <v>November</v>
      </c>
      <c r="M308" t="s">
        <v>44</v>
      </c>
      <c r="N308" s="32">
        <v>1457267</v>
      </c>
    </row>
    <row r="309" spans="2:14" x14ac:dyDescent="0.25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  <c r="K309" t="str">
        <f t="shared" si="8"/>
        <v>Sunday</v>
      </c>
      <c r="L309" t="str">
        <f t="shared" si="9"/>
        <v>November</v>
      </c>
      <c r="M309" t="s">
        <v>44</v>
      </c>
      <c r="N309" s="32">
        <v>1648175</v>
      </c>
    </row>
    <row r="310" spans="2:14" x14ac:dyDescent="0.25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  <c r="K310" t="str">
        <f t="shared" si="8"/>
        <v>Monday</v>
      </c>
      <c r="L310" t="str">
        <f t="shared" si="9"/>
        <v>November</v>
      </c>
      <c r="M310" t="s">
        <v>44</v>
      </c>
      <c r="N310" s="32">
        <v>1070795</v>
      </c>
    </row>
    <row r="311" spans="2:14" x14ac:dyDescent="0.25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  <c r="K311" t="str">
        <f t="shared" si="8"/>
        <v>Tuesday</v>
      </c>
      <c r="L311" t="str">
        <f t="shared" si="9"/>
        <v>November</v>
      </c>
      <c r="M311" t="s">
        <v>44</v>
      </c>
      <c r="N311" s="32">
        <v>1259241</v>
      </c>
    </row>
    <row r="312" spans="2:14" x14ac:dyDescent="0.25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  <c r="K312" t="str">
        <f t="shared" si="8"/>
        <v>Wednesday</v>
      </c>
      <c r="L312" t="str">
        <f t="shared" si="9"/>
        <v>November</v>
      </c>
      <c r="M312" t="s">
        <v>44</v>
      </c>
      <c r="N312" s="32">
        <v>1162369</v>
      </c>
    </row>
    <row r="313" spans="2:14" x14ac:dyDescent="0.25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  <c r="K313" t="str">
        <f t="shared" si="8"/>
        <v>Thursday</v>
      </c>
      <c r="L313" t="str">
        <f t="shared" si="9"/>
        <v>November</v>
      </c>
      <c r="M313" t="s">
        <v>44</v>
      </c>
      <c r="N313" s="32">
        <v>1209191</v>
      </c>
    </row>
    <row r="314" spans="2:14" x14ac:dyDescent="0.25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  <c r="K314" t="str">
        <f t="shared" si="8"/>
        <v>Friday</v>
      </c>
      <c r="L314" t="str">
        <f t="shared" si="9"/>
        <v>November</v>
      </c>
      <c r="M314" t="s">
        <v>44</v>
      </c>
      <c r="N314" s="32">
        <v>1232661</v>
      </c>
    </row>
    <row r="315" spans="2:14" x14ac:dyDescent="0.25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  <c r="K315" t="str">
        <f t="shared" si="8"/>
        <v>Saturday</v>
      </c>
      <c r="L315" t="str">
        <f t="shared" si="9"/>
        <v>November</v>
      </c>
      <c r="M315" t="s">
        <v>46</v>
      </c>
      <c r="N315" s="32">
        <v>1839957</v>
      </c>
    </row>
    <row r="316" spans="2:14" x14ac:dyDescent="0.25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  <c r="K316" t="str">
        <f t="shared" si="8"/>
        <v>Sunday</v>
      </c>
      <c r="L316" t="str">
        <f t="shared" si="9"/>
        <v>November</v>
      </c>
      <c r="M316" t="s">
        <v>44</v>
      </c>
      <c r="N316" s="32">
        <v>1627268</v>
      </c>
    </row>
    <row r="317" spans="2:14" x14ac:dyDescent="0.25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  <c r="K317" t="str">
        <f t="shared" si="8"/>
        <v>Monday</v>
      </c>
      <c r="L317" t="str">
        <f t="shared" si="9"/>
        <v>November</v>
      </c>
      <c r="M317" t="s">
        <v>44</v>
      </c>
      <c r="N317" s="32">
        <v>1245980</v>
      </c>
    </row>
    <row r="318" spans="2:14" x14ac:dyDescent="0.25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  <c r="K318" t="str">
        <f t="shared" si="8"/>
        <v>Tuesday</v>
      </c>
      <c r="L318" t="str">
        <f t="shared" si="9"/>
        <v>November</v>
      </c>
      <c r="M318" t="s">
        <v>44</v>
      </c>
      <c r="N318" s="32">
        <v>1230803</v>
      </c>
    </row>
    <row r="319" spans="2:14" x14ac:dyDescent="0.25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  <c r="K319" t="str">
        <f t="shared" si="8"/>
        <v>Wednesday</v>
      </c>
      <c r="L319" t="str">
        <f t="shared" si="9"/>
        <v>November</v>
      </c>
      <c r="M319" t="s">
        <v>44</v>
      </c>
      <c r="N319" s="32">
        <v>1361836</v>
      </c>
    </row>
    <row r="320" spans="2:14" x14ac:dyDescent="0.25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  <c r="K320" t="str">
        <f t="shared" si="8"/>
        <v>Thursday</v>
      </c>
      <c r="L320" t="str">
        <f t="shared" si="9"/>
        <v>November</v>
      </c>
      <c r="M320" t="s">
        <v>44</v>
      </c>
      <c r="N320" s="32">
        <v>1349577</v>
      </c>
    </row>
    <row r="321" spans="2:14" x14ac:dyDescent="0.25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  <c r="K321" t="str">
        <f t="shared" si="8"/>
        <v>Friday</v>
      </c>
      <c r="L321" t="str">
        <f t="shared" si="9"/>
        <v>November</v>
      </c>
      <c r="M321" t="s">
        <v>44</v>
      </c>
      <c r="N321" s="32">
        <v>1324260</v>
      </c>
    </row>
    <row r="322" spans="2:14" x14ac:dyDescent="0.25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  <c r="K322" t="str">
        <f t="shared" si="8"/>
        <v>Saturday</v>
      </c>
      <c r="L322" t="str">
        <f t="shared" si="9"/>
        <v>November</v>
      </c>
      <c r="M322" t="s">
        <v>44</v>
      </c>
      <c r="N322" s="32">
        <v>1547007</v>
      </c>
    </row>
    <row r="323" spans="2:14" x14ac:dyDescent="0.25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  <c r="K323" t="str">
        <f t="shared" si="8"/>
        <v>Sunday</v>
      </c>
      <c r="L323" t="str">
        <f t="shared" si="9"/>
        <v>November</v>
      </c>
      <c r="M323" t="s">
        <v>45</v>
      </c>
      <c r="N323" s="32">
        <v>699650</v>
      </c>
    </row>
    <row r="324" spans="2:14" x14ac:dyDescent="0.25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  <c r="K324" t="str">
        <f t="shared" ref="K324:K368" si="10">TEXT($B324,"dddd")</f>
        <v>Monday</v>
      </c>
      <c r="L324" t="str">
        <f t="shared" ref="L324:L368" si="11">TEXT($B324,"mmmm")</f>
        <v>November</v>
      </c>
      <c r="M324" t="s">
        <v>44</v>
      </c>
      <c r="N324" s="32">
        <v>1459163</v>
      </c>
    </row>
    <row r="325" spans="2:14" x14ac:dyDescent="0.25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  <c r="K325" t="str">
        <f t="shared" si="10"/>
        <v>Tuesday</v>
      </c>
      <c r="L325" t="str">
        <f t="shared" si="11"/>
        <v>November</v>
      </c>
      <c r="M325" t="s">
        <v>44</v>
      </c>
      <c r="N325" s="32">
        <v>1197954</v>
      </c>
    </row>
    <row r="326" spans="2:14" x14ac:dyDescent="0.25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  <c r="K326" t="str">
        <f t="shared" si="10"/>
        <v>Wednesday</v>
      </c>
      <c r="L326" t="str">
        <f t="shared" si="11"/>
        <v>November</v>
      </c>
      <c r="M326" t="s">
        <v>44</v>
      </c>
      <c r="N326" s="32">
        <v>1338732</v>
      </c>
    </row>
    <row r="327" spans="2:14" x14ac:dyDescent="0.25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  <c r="K327" t="str">
        <f t="shared" si="10"/>
        <v>Thursday</v>
      </c>
      <c r="L327" t="str">
        <f t="shared" si="11"/>
        <v>November</v>
      </c>
      <c r="M327" t="s">
        <v>44</v>
      </c>
      <c r="N327" s="32">
        <v>1220447</v>
      </c>
    </row>
    <row r="328" spans="2:14" x14ac:dyDescent="0.25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  <c r="K328" t="str">
        <f t="shared" si="10"/>
        <v>Friday</v>
      </c>
      <c r="L328" t="str">
        <f t="shared" si="11"/>
        <v>November</v>
      </c>
      <c r="M328" t="s">
        <v>44</v>
      </c>
      <c r="N328" s="32">
        <v>1518155</v>
      </c>
    </row>
    <row r="329" spans="2:14" x14ac:dyDescent="0.25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  <c r="K329" t="str">
        <f t="shared" si="10"/>
        <v>Saturday</v>
      </c>
      <c r="L329" t="str">
        <f t="shared" si="11"/>
        <v>November</v>
      </c>
      <c r="M329" t="s">
        <v>44</v>
      </c>
      <c r="N329" s="32">
        <v>1631184</v>
      </c>
    </row>
    <row r="330" spans="2:14" x14ac:dyDescent="0.25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  <c r="K330" t="str">
        <f t="shared" si="10"/>
        <v>Sunday</v>
      </c>
      <c r="L330" t="str">
        <f t="shared" si="11"/>
        <v>November</v>
      </c>
      <c r="M330" t="s">
        <v>46</v>
      </c>
      <c r="N330" s="32">
        <v>1647515</v>
      </c>
    </row>
    <row r="331" spans="2:14" x14ac:dyDescent="0.25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  <c r="K331" t="str">
        <f t="shared" si="10"/>
        <v>Monday</v>
      </c>
      <c r="L331" t="str">
        <f t="shared" si="11"/>
        <v>November</v>
      </c>
      <c r="M331" t="s">
        <v>44</v>
      </c>
      <c r="N331" s="32">
        <v>1364973</v>
      </c>
    </row>
    <row r="332" spans="2:14" x14ac:dyDescent="0.25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  <c r="K332" t="str">
        <f t="shared" si="10"/>
        <v>Tuesday</v>
      </c>
      <c r="L332" t="str">
        <f t="shared" si="11"/>
        <v>November</v>
      </c>
      <c r="M332" t="s">
        <v>44</v>
      </c>
      <c r="N332" s="32">
        <v>1258689</v>
      </c>
    </row>
    <row r="333" spans="2:14" x14ac:dyDescent="0.25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  <c r="K333" t="str">
        <f t="shared" si="10"/>
        <v>Wednesday</v>
      </c>
      <c r="L333" t="str">
        <f t="shared" si="11"/>
        <v>November</v>
      </c>
      <c r="M333" t="s">
        <v>44</v>
      </c>
      <c r="N333" s="32">
        <v>1347154</v>
      </c>
    </row>
    <row r="334" spans="2:14" x14ac:dyDescent="0.25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  <c r="K334" t="str">
        <f t="shared" si="10"/>
        <v>Thursday</v>
      </c>
      <c r="L334" t="str">
        <f t="shared" si="11"/>
        <v>November</v>
      </c>
      <c r="M334" t="s">
        <v>44</v>
      </c>
      <c r="N334" s="32">
        <v>1295492</v>
      </c>
    </row>
    <row r="335" spans="2:14" x14ac:dyDescent="0.25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  <c r="K335" t="str">
        <f t="shared" si="10"/>
        <v>Friday</v>
      </c>
      <c r="L335" t="str">
        <f t="shared" si="11"/>
        <v>November</v>
      </c>
      <c r="M335" t="s">
        <v>44</v>
      </c>
      <c r="N335" s="32">
        <v>1364454</v>
      </c>
    </row>
    <row r="336" spans="2:14" x14ac:dyDescent="0.25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  <c r="K336" t="str">
        <f t="shared" si="10"/>
        <v>Saturday</v>
      </c>
      <c r="L336" t="str">
        <f t="shared" si="11"/>
        <v>November</v>
      </c>
      <c r="M336" t="s">
        <v>44</v>
      </c>
      <c r="N336" s="32">
        <v>1728295</v>
      </c>
    </row>
    <row r="337" spans="2:14" x14ac:dyDescent="0.25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  <c r="K337" t="str">
        <f t="shared" si="10"/>
        <v>Sunday</v>
      </c>
      <c r="L337" t="str">
        <f t="shared" si="11"/>
        <v>December</v>
      </c>
      <c r="M337" t="s">
        <v>46</v>
      </c>
      <c r="N337" s="32">
        <v>1989333</v>
      </c>
    </row>
    <row r="338" spans="2:14" x14ac:dyDescent="0.25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  <c r="K338" t="str">
        <f t="shared" si="10"/>
        <v>Monday</v>
      </c>
      <c r="L338" t="str">
        <f t="shared" si="11"/>
        <v>December</v>
      </c>
      <c r="M338" t="s">
        <v>44</v>
      </c>
      <c r="N338" s="32">
        <v>1310814</v>
      </c>
    </row>
    <row r="339" spans="2:14" x14ac:dyDescent="0.25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  <c r="K339" t="str">
        <f t="shared" si="10"/>
        <v>Tuesday</v>
      </c>
      <c r="L339" t="str">
        <f t="shared" si="11"/>
        <v>December</v>
      </c>
      <c r="M339" t="s">
        <v>44</v>
      </c>
      <c r="N339" s="32">
        <v>1282884</v>
      </c>
    </row>
    <row r="340" spans="2:14" x14ac:dyDescent="0.25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  <c r="K340" t="str">
        <f t="shared" si="10"/>
        <v>Wednesday</v>
      </c>
      <c r="L340" t="str">
        <f t="shared" si="11"/>
        <v>December</v>
      </c>
      <c r="M340" t="s">
        <v>44</v>
      </c>
      <c r="N340" s="32">
        <v>1336022</v>
      </c>
    </row>
    <row r="341" spans="2:14" x14ac:dyDescent="0.25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  <c r="K341" t="str">
        <f t="shared" si="10"/>
        <v>Thursday</v>
      </c>
      <c r="L341" t="str">
        <f t="shared" si="11"/>
        <v>December</v>
      </c>
      <c r="M341" t="s">
        <v>44</v>
      </c>
      <c r="N341" s="32">
        <v>1418862</v>
      </c>
    </row>
    <row r="342" spans="2:14" x14ac:dyDescent="0.25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  <c r="K342" t="str">
        <f t="shared" si="10"/>
        <v>Friday</v>
      </c>
      <c r="L342" t="str">
        <f t="shared" si="11"/>
        <v>December</v>
      </c>
      <c r="M342" t="s">
        <v>44</v>
      </c>
      <c r="N342" s="32">
        <v>1336464</v>
      </c>
    </row>
    <row r="343" spans="2:14" x14ac:dyDescent="0.25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  <c r="K343" t="str">
        <f t="shared" si="10"/>
        <v>Saturday</v>
      </c>
      <c r="L343" t="str">
        <f t="shared" si="11"/>
        <v>December</v>
      </c>
      <c r="M343" t="s">
        <v>44</v>
      </c>
      <c r="N343" s="32">
        <v>1665666</v>
      </c>
    </row>
    <row r="344" spans="2:14" x14ac:dyDescent="0.25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  <c r="K344" t="str">
        <f t="shared" si="10"/>
        <v>Sunday</v>
      </c>
      <c r="L344" t="str">
        <f t="shared" si="11"/>
        <v>December</v>
      </c>
      <c r="M344" t="s">
        <v>44</v>
      </c>
      <c r="N344" s="32">
        <v>1632680</v>
      </c>
    </row>
    <row r="345" spans="2:14" x14ac:dyDescent="0.25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  <c r="K345" t="str">
        <f t="shared" si="10"/>
        <v>Monday</v>
      </c>
      <c r="L345" t="str">
        <f t="shared" si="11"/>
        <v>December</v>
      </c>
      <c r="M345" t="s">
        <v>44</v>
      </c>
      <c r="N345" s="32">
        <v>1245504</v>
      </c>
    </row>
    <row r="346" spans="2:14" x14ac:dyDescent="0.25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  <c r="K346" t="str">
        <f t="shared" si="10"/>
        <v>Tuesday</v>
      </c>
      <c r="L346" t="str">
        <f t="shared" si="11"/>
        <v>December</v>
      </c>
      <c r="M346" t="s">
        <v>44</v>
      </c>
      <c r="N346" s="32">
        <v>1235782</v>
      </c>
    </row>
    <row r="347" spans="2:14" x14ac:dyDescent="0.25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  <c r="K347" t="str">
        <f t="shared" si="10"/>
        <v>Wednesday</v>
      </c>
      <c r="L347" t="str">
        <f t="shared" si="11"/>
        <v>December</v>
      </c>
      <c r="M347" t="s">
        <v>44</v>
      </c>
      <c r="N347" s="32">
        <v>1246273</v>
      </c>
    </row>
    <row r="348" spans="2:14" x14ac:dyDescent="0.25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  <c r="K348" t="str">
        <f t="shared" si="10"/>
        <v>Thursday</v>
      </c>
      <c r="L348" t="str">
        <f t="shared" si="11"/>
        <v>December</v>
      </c>
      <c r="M348" t="s">
        <v>44</v>
      </c>
      <c r="N348" s="32">
        <v>1379437</v>
      </c>
    </row>
    <row r="349" spans="2:14" x14ac:dyDescent="0.25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  <c r="K349" t="str">
        <f t="shared" si="10"/>
        <v>Friday</v>
      </c>
      <c r="L349" t="str">
        <f t="shared" si="11"/>
        <v>December</v>
      </c>
      <c r="M349" t="s">
        <v>44</v>
      </c>
      <c r="N349" s="32">
        <v>1308303</v>
      </c>
    </row>
    <row r="350" spans="2:14" x14ac:dyDescent="0.25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  <c r="K350" t="str">
        <f t="shared" si="10"/>
        <v>Saturday</v>
      </c>
      <c r="L350" t="str">
        <f t="shared" si="11"/>
        <v>December</v>
      </c>
      <c r="M350" t="s">
        <v>44</v>
      </c>
      <c r="N350" s="32">
        <v>1783676</v>
      </c>
    </row>
    <row r="351" spans="2:14" x14ac:dyDescent="0.25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  <c r="K351" t="str">
        <f t="shared" si="10"/>
        <v>Sunday</v>
      </c>
      <c r="L351" t="str">
        <f t="shared" si="11"/>
        <v>December</v>
      </c>
      <c r="M351" t="s">
        <v>44</v>
      </c>
      <c r="N351" s="32">
        <v>1385685</v>
      </c>
    </row>
    <row r="352" spans="2:14" x14ac:dyDescent="0.25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  <c r="K352" t="str">
        <f t="shared" si="10"/>
        <v>Monday</v>
      </c>
      <c r="L352" t="str">
        <f t="shared" si="11"/>
        <v>December</v>
      </c>
      <c r="M352" t="s">
        <v>44</v>
      </c>
      <c r="N352" s="32">
        <v>1324939</v>
      </c>
    </row>
    <row r="353" spans="2:14" x14ac:dyDescent="0.25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  <c r="K353" t="str">
        <f t="shared" si="10"/>
        <v>Tuesday</v>
      </c>
      <c r="L353" t="str">
        <f t="shared" si="11"/>
        <v>December</v>
      </c>
      <c r="M353" t="s">
        <v>44</v>
      </c>
      <c r="N353" s="32">
        <v>1104375</v>
      </c>
    </row>
    <row r="354" spans="2:14" x14ac:dyDescent="0.25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  <c r="K354" t="str">
        <f t="shared" si="10"/>
        <v>Wednesday</v>
      </c>
      <c r="L354" t="str">
        <f t="shared" si="11"/>
        <v>December</v>
      </c>
      <c r="M354" t="s">
        <v>44</v>
      </c>
      <c r="N354" s="32">
        <v>1284054</v>
      </c>
    </row>
    <row r="355" spans="2:14" x14ac:dyDescent="0.25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  <c r="K355" t="str">
        <f t="shared" si="10"/>
        <v>Thursday</v>
      </c>
      <c r="L355" t="str">
        <f t="shared" si="11"/>
        <v>December</v>
      </c>
      <c r="M355" t="s">
        <v>44</v>
      </c>
      <c r="N355" s="32">
        <v>1211187</v>
      </c>
    </row>
    <row r="356" spans="2:14" x14ac:dyDescent="0.25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  <c r="K356" t="str">
        <f t="shared" si="10"/>
        <v>Friday</v>
      </c>
      <c r="L356" t="str">
        <f t="shared" si="11"/>
        <v>December</v>
      </c>
      <c r="M356" t="s">
        <v>44</v>
      </c>
      <c r="N356" s="32">
        <v>1231419</v>
      </c>
    </row>
    <row r="357" spans="2:14" x14ac:dyDescent="0.25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  <c r="K357" t="str">
        <f t="shared" si="10"/>
        <v>Saturday</v>
      </c>
      <c r="L357" t="str">
        <f t="shared" si="11"/>
        <v>December</v>
      </c>
      <c r="M357" t="s">
        <v>44</v>
      </c>
      <c r="N357" s="32">
        <v>1502374</v>
      </c>
    </row>
    <row r="358" spans="2:14" x14ac:dyDescent="0.25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  <c r="K358" t="str">
        <f t="shared" si="10"/>
        <v>Sunday</v>
      </c>
      <c r="L358" t="str">
        <f t="shared" si="11"/>
        <v>December</v>
      </c>
      <c r="M358" t="s">
        <v>46</v>
      </c>
      <c r="N358" s="32">
        <v>1677083</v>
      </c>
    </row>
    <row r="359" spans="2:14" x14ac:dyDescent="0.25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  <c r="K359" t="str">
        <f t="shared" si="10"/>
        <v>Monday</v>
      </c>
      <c r="L359" t="str">
        <f t="shared" si="11"/>
        <v>December</v>
      </c>
      <c r="M359" t="s">
        <v>44</v>
      </c>
      <c r="N359" s="32">
        <v>1196595</v>
      </c>
    </row>
    <row r="360" spans="2:14" x14ac:dyDescent="0.25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  <c r="K360" t="str">
        <f t="shared" si="10"/>
        <v>Tuesday</v>
      </c>
      <c r="L360" t="str">
        <f t="shared" si="11"/>
        <v>December</v>
      </c>
      <c r="M360" t="s">
        <v>44</v>
      </c>
      <c r="N360" s="32">
        <v>1312214</v>
      </c>
    </row>
    <row r="361" spans="2:14" x14ac:dyDescent="0.25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  <c r="K361" t="str">
        <f t="shared" si="10"/>
        <v>Wednesday</v>
      </c>
      <c r="L361" t="str">
        <f t="shared" si="11"/>
        <v>December</v>
      </c>
      <c r="M361" t="s">
        <v>44</v>
      </c>
      <c r="N361" s="32">
        <v>1258566</v>
      </c>
    </row>
    <row r="362" spans="2:14" x14ac:dyDescent="0.25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  <c r="K362" t="str">
        <f t="shared" si="10"/>
        <v>Thursday</v>
      </c>
      <c r="L362" t="str">
        <f t="shared" si="11"/>
        <v>December</v>
      </c>
      <c r="M362" t="s">
        <v>44</v>
      </c>
      <c r="N362" s="32">
        <v>1295048</v>
      </c>
    </row>
    <row r="363" spans="2:14" x14ac:dyDescent="0.25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  <c r="K363" t="str">
        <f t="shared" si="10"/>
        <v>Friday</v>
      </c>
      <c r="L363" t="str">
        <f t="shared" si="11"/>
        <v>December</v>
      </c>
      <c r="M363" t="s">
        <v>44</v>
      </c>
      <c r="N363" s="32">
        <v>1309438</v>
      </c>
    </row>
    <row r="364" spans="2:14" x14ac:dyDescent="0.25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  <c r="K364" t="str">
        <f t="shared" si="10"/>
        <v>Saturday</v>
      </c>
      <c r="L364" t="str">
        <f t="shared" si="11"/>
        <v>December</v>
      </c>
      <c r="M364" t="s">
        <v>44</v>
      </c>
      <c r="N364" s="32">
        <v>1768333</v>
      </c>
    </row>
    <row r="365" spans="2:14" x14ac:dyDescent="0.25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  <c r="K365" t="str">
        <f t="shared" si="10"/>
        <v>Sunday</v>
      </c>
      <c r="L365" t="str">
        <f t="shared" si="11"/>
        <v>December</v>
      </c>
      <c r="M365" t="s">
        <v>44</v>
      </c>
      <c r="N365" s="32">
        <v>1596202</v>
      </c>
    </row>
    <row r="366" spans="2:14" x14ac:dyDescent="0.25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  <c r="K366" t="str">
        <f t="shared" si="10"/>
        <v>Monday</v>
      </c>
      <c r="L366" t="str">
        <f t="shared" si="11"/>
        <v>December</v>
      </c>
      <c r="M366" t="s">
        <v>44</v>
      </c>
      <c r="N366" s="32">
        <v>1172548</v>
      </c>
    </row>
    <row r="367" spans="2:14" x14ac:dyDescent="0.25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  <c r="K367" t="str">
        <f t="shared" si="10"/>
        <v>Tuesday</v>
      </c>
      <c r="L367" t="str">
        <f t="shared" si="11"/>
        <v>December</v>
      </c>
      <c r="M367" t="s">
        <v>44</v>
      </c>
      <c r="N367" s="32">
        <v>1284200</v>
      </c>
    </row>
    <row r="368" spans="2:14" x14ac:dyDescent="0.25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  <c r="K368" t="str">
        <f t="shared" si="10"/>
        <v>Wednesday</v>
      </c>
      <c r="L368" t="str">
        <f t="shared" si="11"/>
        <v>January</v>
      </c>
      <c r="M368" t="s">
        <v>44</v>
      </c>
      <c r="N368" s="32">
        <v>1284516</v>
      </c>
    </row>
    <row r="369" spans="1:10" x14ac:dyDescent="0.25">
      <c r="B369" s="33"/>
      <c r="C369" s="34"/>
      <c r="D369" s="35"/>
      <c r="E369" s="34"/>
      <c r="F369" s="34"/>
      <c r="G369" s="34"/>
      <c r="H369" s="34"/>
      <c r="I369" s="34"/>
      <c r="J369" s="35"/>
    </row>
    <row r="370" spans="1:10" x14ac:dyDescent="0.25">
      <c r="A370" s="16" t="s">
        <v>47</v>
      </c>
      <c r="C370" s="32">
        <f>_xlfn.STDEV.P(Count_of_restaurants)</f>
        <v>10543.739743743079</v>
      </c>
      <c r="D370" s="32">
        <f>_xlfn.STDEV.P(Average_Discount)</f>
        <v>1.087654781191786E-2</v>
      </c>
      <c r="E370" s="27">
        <f>_xlfn.STDEV.P(Out_of_stock_Items_per_restaurant)</f>
        <v>5.3126277730795115</v>
      </c>
      <c r="F370" s="27">
        <f>_xlfn.STDEV.P(Avearge_Packaging_charges)</f>
        <v>1.8039098911857896</v>
      </c>
      <c r="G370" s="27">
        <f>_xlfn.STDEV.P(Average_Delivery_Charges)</f>
        <v>2.2952657355519723</v>
      </c>
      <c r="H370" s="27">
        <f>_xlfn.STDEV.P(Avg_Cost_for_two)</f>
        <v>15.128170546669015</v>
      </c>
      <c r="I370" s="27">
        <f>_xlfn.STDEV.P(Number_of_images_per_restaurant)</f>
        <v>3.1815447036470963</v>
      </c>
      <c r="J370" s="27">
        <f>_xlfn.STDEV.P(Success_Rate_of_payments)</f>
        <v>2.0702613275205225E-2</v>
      </c>
    </row>
    <row r="371" spans="1:10" x14ac:dyDescent="0.25">
      <c r="A371" s="16" t="s">
        <v>56</v>
      </c>
      <c r="C371" s="27">
        <f>CORREL(Count_of_restaurants,Success_Rate_of_payments)</f>
        <v>2.6897139191803927E-2</v>
      </c>
      <c r="D371" s="27">
        <f>CORREL(Average_Discount,Success_Rate_of_payments)</f>
        <v>-4.01514829850576E-2</v>
      </c>
      <c r="E371" s="27">
        <f>CORREL(Out_of_stock_Items_per_restaurant,Success_Rate_of_payments)</f>
        <v>5.1686030434979498E-2</v>
      </c>
      <c r="F371" s="27">
        <f>CORREL(F3:F368,Success_Rate_of_payments)</f>
        <v>-5.2210080776650632E-2</v>
      </c>
      <c r="G371" s="27">
        <f>CORREL(Average_Delivery_Charges,Success_Rate_of_payments)</f>
        <v>0.10053067144273675</v>
      </c>
      <c r="H371" s="27">
        <f>CORREL(Avg_Cost_for_two,Success_Rate_of_payments)</f>
        <v>-5.7454543070621429E-2</v>
      </c>
      <c r="I371" s="27">
        <f>CORREL(Number_of_images_per_restaurant,Success_Rate_of_payments)</f>
        <v>6.8569345550421792E-4</v>
      </c>
      <c r="J371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opLeftCell="A22" workbookViewId="0">
      <selection activeCell="E16" sqref="E16"/>
    </sheetView>
  </sheetViews>
  <sheetFormatPr defaultRowHeight="15.75" x14ac:dyDescent="0.25"/>
  <cols>
    <col min="2" max="2" width="10.5" customWidth="1"/>
    <col min="3" max="3" width="10.625" customWidth="1"/>
    <col min="4" max="4" width="7.125" customWidth="1"/>
    <col min="5" max="5" width="23" customWidth="1"/>
    <col min="6" max="6" width="39.875" customWidth="1"/>
    <col min="7" max="7" width="36.25" customWidth="1"/>
    <col min="8" max="8" width="13.75" bestFit="1" customWidth="1"/>
    <col min="9" max="9" width="42.875" customWidth="1"/>
    <col min="10" max="10" width="21" customWidth="1"/>
  </cols>
  <sheetData>
    <row r="2" spans="2:9" x14ac:dyDescent="0.25">
      <c r="B2" s="40" t="s">
        <v>59</v>
      </c>
      <c r="C2" s="40" t="s">
        <v>60</v>
      </c>
      <c r="D2" s="40" t="s">
        <v>61</v>
      </c>
      <c r="E2" s="40" t="s">
        <v>62</v>
      </c>
      <c r="F2" s="40" t="s">
        <v>63</v>
      </c>
      <c r="G2" s="40" t="s">
        <v>58</v>
      </c>
      <c r="H2" s="40" t="s">
        <v>57</v>
      </c>
      <c r="I2" s="51" t="s">
        <v>64</v>
      </c>
    </row>
    <row r="3" spans="2:9" x14ac:dyDescent="0.25">
      <c r="B3" s="41" t="s">
        <v>19</v>
      </c>
      <c r="C3" s="42">
        <v>5.7174134553133714E-2</v>
      </c>
      <c r="D3" s="42">
        <v>3.6046384066929428E-2</v>
      </c>
      <c r="E3" s="43" t="s">
        <v>10</v>
      </c>
      <c r="F3" s="46">
        <v>3.9986923791658693E-7</v>
      </c>
      <c r="G3" s="44">
        <v>2.7378538292051086E-4</v>
      </c>
      <c r="H3" s="42">
        <v>1.0879205747939731E-7</v>
      </c>
      <c r="I3" t="s">
        <v>65</v>
      </c>
    </row>
    <row r="4" spans="2:9" x14ac:dyDescent="0.25">
      <c r="B4" s="45" t="s">
        <v>20</v>
      </c>
      <c r="C4" s="42">
        <v>0.22969645198978081</v>
      </c>
      <c r="D4" s="42">
        <v>0.21463465077170391</v>
      </c>
      <c r="E4" s="43" t="s">
        <v>11</v>
      </c>
      <c r="F4" s="44">
        <v>1.0538781526554128</v>
      </c>
      <c r="G4" s="44">
        <v>1.5172803428884603E-9</v>
      </c>
      <c r="H4" s="42">
        <v>0.16985908945100281</v>
      </c>
      <c r="I4" t="s">
        <v>66</v>
      </c>
    </row>
    <row r="5" spans="2:9" x14ac:dyDescent="0.25">
      <c r="B5" s="45" t="s">
        <v>20</v>
      </c>
      <c r="C5" s="42">
        <v>0.22969645198978081</v>
      </c>
      <c r="D5" s="42">
        <v>0.21463465077170391</v>
      </c>
      <c r="E5" s="43" t="s">
        <v>12</v>
      </c>
      <c r="F5" s="46">
        <v>-2.4170602252214101E-3</v>
      </c>
      <c r="G5" s="44">
        <v>2.2670802664853231E-11</v>
      </c>
      <c r="H5" s="42">
        <v>3.4993399119409292E-4</v>
      </c>
      <c r="I5" t="s">
        <v>65</v>
      </c>
    </row>
    <row r="6" spans="2:9" x14ac:dyDescent="0.25">
      <c r="B6" s="45" t="s">
        <v>20</v>
      </c>
      <c r="C6" s="42">
        <v>0.22969645198978081</v>
      </c>
      <c r="D6" s="42">
        <v>0.21463465077170391</v>
      </c>
      <c r="E6" s="49" t="s">
        <v>14</v>
      </c>
      <c r="F6" s="46">
        <v>-1.6970531354058586E-3</v>
      </c>
      <c r="G6" s="44">
        <v>3.61358742265235E-2</v>
      </c>
      <c r="H6" s="42">
        <v>8.0684795531930789E-4</v>
      </c>
      <c r="I6" t="s">
        <v>65</v>
      </c>
    </row>
    <row r="7" spans="2:9" x14ac:dyDescent="0.25">
      <c r="B7" s="47" t="s">
        <v>21</v>
      </c>
      <c r="C7" s="42">
        <v>0.13984717661396601</v>
      </c>
      <c r="D7" s="42">
        <v>0.12302854598909943</v>
      </c>
      <c r="E7" s="43" t="s">
        <v>13</v>
      </c>
      <c r="F7" s="46">
        <v>-4.4426607016424622E-3</v>
      </c>
      <c r="G7" s="48">
        <v>2.0912394960641168E-4</v>
      </c>
      <c r="H7" s="42">
        <v>1.1858891362708309E-3</v>
      </c>
      <c r="I7" t="s">
        <v>67</v>
      </c>
    </row>
    <row r="8" spans="2:9" x14ac:dyDescent="0.25">
      <c r="B8" s="47" t="s">
        <v>21</v>
      </c>
      <c r="C8" s="42">
        <v>0.13984717661396601</v>
      </c>
      <c r="D8" s="42">
        <v>0.12302854598909943</v>
      </c>
      <c r="E8" s="43" t="s">
        <v>14</v>
      </c>
      <c r="F8" s="42">
        <v>-6.3305568748286724E-3</v>
      </c>
      <c r="G8" s="48">
        <v>4.6350409598685698E-11</v>
      </c>
      <c r="H8" s="42">
        <v>9.321358209949522E-4</v>
      </c>
      <c r="I8" t="s">
        <v>68</v>
      </c>
    </row>
    <row r="9" spans="2:9" x14ac:dyDescent="0.25">
      <c r="B9" s="2" t="s">
        <v>22</v>
      </c>
      <c r="C9" s="42">
        <v>0.1842628189391497</v>
      </c>
      <c r="D9" s="42">
        <v>0.1659829941534724</v>
      </c>
      <c r="E9" s="43" t="s">
        <v>17</v>
      </c>
      <c r="F9" s="44">
        <v>0.77926185029556216</v>
      </c>
      <c r="G9" s="44">
        <v>1.4836768457636272E-16</v>
      </c>
      <c r="H9" s="42">
        <v>8.9829862568098537E-2</v>
      </c>
      <c r="I9" t="s">
        <v>69</v>
      </c>
    </row>
    <row r="13" spans="2:9" x14ac:dyDescent="0.25">
      <c r="B13" s="40" t="s">
        <v>59</v>
      </c>
      <c r="C13" s="40" t="s">
        <v>74</v>
      </c>
      <c r="D13" s="40" t="s">
        <v>58</v>
      </c>
      <c r="E13" s="40" t="s">
        <v>62</v>
      </c>
      <c r="F13" s="89" t="s">
        <v>55</v>
      </c>
      <c r="G13" s="53" t="s">
        <v>71</v>
      </c>
    </row>
    <row r="14" spans="2:9" x14ac:dyDescent="0.25">
      <c r="B14" s="54" t="s">
        <v>19</v>
      </c>
      <c r="C14" s="46">
        <v>3.9986923791658693E-7</v>
      </c>
      <c r="D14" s="44">
        <v>2.7378538292051086E-4</v>
      </c>
      <c r="E14" s="43" t="s">
        <v>10</v>
      </c>
      <c r="F14" s="90" t="s">
        <v>165</v>
      </c>
      <c r="G14" s="55" t="s">
        <v>70</v>
      </c>
    </row>
    <row r="15" spans="2:9" x14ac:dyDescent="0.25">
      <c r="B15" s="56" t="s">
        <v>20</v>
      </c>
      <c r="C15" s="44">
        <v>1.0538781526554128</v>
      </c>
      <c r="D15" s="44">
        <v>1.5172803428884603E-9</v>
      </c>
      <c r="E15" s="43" t="s">
        <v>11</v>
      </c>
      <c r="F15" s="91" t="s">
        <v>66</v>
      </c>
      <c r="G15" s="55" t="s">
        <v>72</v>
      </c>
    </row>
    <row r="16" spans="2:9" x14ac:dyDescent="0.25">
      <c r="B16" s="56" t="s">
        <v>20</v>
      </c>
      <c r="C16" s="46">
        <v>-2.4170602252214101E-3</v>
      </c>
      <c r="D16" s="44">
        <v>2.2670802664853231E-11</v>
      </c>
      <c r="E16" s="43" t="s">
        <v>12</v>
      </c>
      <c r="F16" s="90" t="s">
        <v>165</v>
      </c>
      <c r="G16" s="55" t="s">
        <v>73</v>
      </c>
    </row>
    <row r="17" spans="2:7" x14ac:dyDescent="0.25">
      <c r="B17" s="56" t="s">
        <v>20</v>
      </c>
      <c r="C17" s="46">
        <v>-1.6970531354058586E-3</v>
      </c>
      <c r="D17" s="44">
        <v>3.61358742265235E-2</v>
      </c>
      <c r="E17" s="43" t="s">
        <v>14</v>
      </c>
      <c r="F17" s="90" t="s">
        <v>165</v>
      </c>
      <c r="G17" s="31" t="s">
        <v>75</v>
      </c>
    </row>
    <row r="18" spans="2:7" x14ac:dyDescent="0.25">
      <c r="B18" s="57" t="s">
        <v>21</v>
      </c>
      <c r="C18" s="46">
        <v>-4.4426607016424622E-3</v>
      </c>
      <c r="D18" s="48">
        <v>2.0912394960641168E-4</v>
      </c>
      <c r="E18" s="43" t="s">
        <v>13</v>
      </c>
      <c r="F18" s="90" t="s">
        <v>166</v>
      </c>
      <c r="G18" s="31" t="s">
        <v>77</v>
      </c>
    </row>
    <row r="19" spans="2:7" x14ac:dyDescent="0.25">
      <c r="B19" s="57" t="s">
        <v>21</v>
      </c>
      <c r="C19" s="42">
        <v>-6.3305568748286724E-3</v>
      </c>
      <c r="D19" s="48">
        <v>4.6350409598685698E-11</v>
      </c>
      <c r="E19" s="43" t="s">
        <v>14</v>
      </c>
      <c r="F19" s="92" t="s">
        <v>167</v>
      </c>
      <c r="G19" s="31" t="s">
        <v>76</v>
      </c>
    </row>
    <row r="20" spans="2:7" x14ac:dyDescent="0.25">
      <c r="B20" s="58" t="s">
        <v>22</v>
      </c>
      <c r="C20" s="44">
        <v>0.77926185029556216</v>
      </c>
      <c r="D20" s="44">
        <v>1.4836768457636272E-16</v>
      </c>
      <c r="E20" s="43" t="s">
        <v>17</v>
      </c>
      <c r="F20" s="93" t="s">
        <v>168</v>
      </c>
      <c r="G20" s="31" t="s">
        <v>78</v>
      </c>
    </row>
    <row r="25" spans="2:7" ht="31.5" x14ac:dyDescent="0.25">
      <c r="B25" s="75" t="s">
        <v>59</v>
      </c>
      <c r="C25" s="75" t="s">
        <v>74</v>
      </c>
      <c r="D25" s="75" t="s">
        <v>58</v>
      </c>
      <c r="E25" s="75" t="s">
        <v>62</v>
      </c>
      <c r="F25" s="75" t="s">
        <v>71</v>
      </c>
    </row>
    <row r="26" spans="2:7" ht="31.5" x14ac:dyDescent="0.25">
      <c r="B26" s="76" t="s">
        <v>19</v>
      </c>
      <c r="C26" s="77">
        <v>3.9986923791658693E-7</v>
      </c>
      <c r="D26" s="77">
        <v>2.7378538292051086E-4</v>
      </c>
      <c r="E26" s="78" t="s">
        <v>10</v>
      </c>
      <c r="F26" s="78" t="s">
        <v>70</v>
      </c>
    </row>
    <row r="27" spans="2:7" x14ac:dyDescent="0.25">
      <c r="B27" s="79" t="s">
        <v>20</v>
      </c>
      <c r="C27" s="80">
        <v>1.0538781526554128</v>
      </c>
      <c r="D27" s="80">
        <v>1.5172803428884603E-9</v>
      </c>
      <c r="E27" s="81" t="s">
        <v>11</v>
      </c>
      <c r="F27" s="81" t="s">
        <v>72</v>
      </c>
    </row>
    <row r="28" spans="2:7" ht="31.5" x14ac:dyDescent="0.25">
      <c r="B28" s="79" t="s">
        <v>20</v>
      </c>
      <c r="C28" s="80">
        <v>-2.4170602252214101E-3</v>
      </c>
      <c r="D28" s="80">
        <v>2.2670802664853231E-11</v>
      </c>
      <c r="E28" s="81" t="s">
        <v>12</v>
      </c>
      <c r="F28" s="81" t="s">
        <v>73</v>
      </c>
    </row>
    <row r="29" spans="2:7" ht="39" customHeight="1" x14ac:dyDescent="0.25">
      <c r="B29" s="79" t="s">
        <v>20</v>
      </c>
      <c r="C29" s="80">
        <v>-1.6970531354058586E-3</v>
      </c>
      <c r="D29" s="80">
        <v>3.61358742265235E-2</v>
      </c>
      <c r="E29" s="81" t="s">
        <v>14</v>
      </c>
      <c r="F29" s="81" t="s">
        <v>75</v>
      </c>
    </row>
    <row r="30" spans="2:7" ht="47.25" x14ac:dyDescent="0.25">
      <c r="B30" s="82" t="s">
        <v>21</v>
      </c>
      <c r="C30" s="83">
        <v>-4.4426607016424622E-3</v>
      </c>
      <c r="D30" s="84">
        <v>2.0912394960641168E-4</v>
      </c>
      <c r="E30" s="85" t="s">
        <v>164</v>
      </c>
      <c r="F30" s="85" t="s">
        <v>77</v>
      </c>
    </row>
    <row r="31" spans="2:7" ht="31.5" x14ac:dyDescent="0.25">
      <c r="B31" s="82" t="s">
        <v>21</v>
      </c>
      <c r="C31" s="83">
        <v>-6.3305568748286724E-3</v>
      </c>
      <c r="D31" s="84">
        <v>4.6350409598685698E-11</v>
      </c>
      <c r="E31" s="85" t="s">
        <v>14</v>
      </c>
      <c r="F31" s="85" t="s">
        <v>76</v>
      </c>
    </row>
    <row r="32" spans="2:7" ht="31.5" x14ac:dyDescent="0.25">
      <c r="B32" s="86" t="s">
        <v>22</v>
      </c>
      <c r="C32" s="87">
        <v>0.77926185029556216</v>
      </c>
      <c r="D32" s="87">
        <v>1.4836768457636272E-16</v>
      </c>
      <c r="E32" s="88" t="s">
        <v>17</v>
      </c>
      <c r="F32" s="8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6"/>
  <sheetViews>
    <sheetView topLeftCell="I54" workbookViewId="0">
      <selection activeCell="S59" sqref="S59:S63"/>
    </sheetView>
  </sheetViews>
  <sheetFormatPr defaultRowHeight="15.75" x14ac:dyDescent="0.25"/>
  <cols>
    <col min="1" max="1" width="14.25" customWidth="1"/>
    <col min="2" max="2" width="19.125" customWidth="1"/>
    <col min="3" max="3" width="11.625" customWidth="1"/>
    <col min="4" max="4" width="10.875" customWidth="1"/>
    <col min="5" max="5" width="11.375" customWidth="1"/>
    <col min="6" max="6" width="10.875" customWidth="1"/>
    <col min="10" max="10" width="13.125" customWidth="1"/>
    <col min="11" max="11" width="12.625" customWidth="1"/>
    <col min="12" max="13" width="10.375" customWidth="1"/>
    <col min="14" max="14" width="11.125" customWidth="1"/>
    <col min="16" max="16" width="31.125" customWidth="1"/>
    <col min="17" max="17" width="11.125" customWidth="1"/>
    <col min="18" max="18" width="11.875" customWidth="1"/>
    <col min="19" max="19" width="11.5" customWidth="1"/>
    <col min="20" max="20" width="11.75" customWidth="1"/>
    <col min="21" max="21" width="11.25" customWidth="1"/>
    <col min="22" max="22" width="13" customWidth="1"/>
    <col min="23" max="23" width="9.875" bestFit="1" customWidth="1"/>
    <col min="25" max="25" width="12.25" customWidth="1"/>
    <col min="26" max="26" width="10.75" customWidth="1"/>
    <col min="27" max="27" width="14.25" customWidth="1"/>
    <col min="29" max="29" width="11.875" customWidth="1"/>
    <col min="30" max="30" width="12.875" customWidth="1"/>
  </cols>
  <sheetData>
    <row r="1" spans="1:35" x14ac:dyDescent="0.25">
      <c r="A1" s="4" t="s">
        <v>53</v>
      </c>
      <c r="B1" s="18" t="s">
        <v>47</v>
      </c>
      <c r="P1" t="s">
        <v>200</v>
      </c>
      <c r="Q1" s="18" t="s">
        <v>47</v>
      </c>
      <c r="AA1" s="100" t="s">
        <v>215</v>
      </c>
      <c r="AB1" s="101" t="s">
        <v>19</v>
      </c>
      <c r="AC1" s="102" t="s">
        <v>20</v>
      </c>
      <c r="AD1" s="102" t="s">
        <v>21</v>
      </c>
      <c r="AE1" s="102" t="s">
        <v>22</v>
      </c>
    </row>
    <row r="2" spans="1:35" x14ac:dyDescent="0.25">
      <c r="A2" s="2" t="s">
        <v>160</v>
      </c>
      <c r="B2" s="26">
        <v>2.2036860376597453E-2</v>
      </c>
      <c r="P2" s="58" t="s">
        <v>201</v>
      </c>
      <c r="Q2" s="32">
        <f>_xlfn.STDEV.P(Average_Discount)</f>
        <v>1.087654781191786E-2</v>
      </c>
      <c r="AA2" s="100" t="s">
        <v>216</v>
      </c>
      <c r="AB2" s="103">
        <v>0.67123287671232879</v>
      </c>
      <c r="AC2" s="103">
        <v>0.86575342465753424</v>
      </c>
      <c r="AD2" s="103">
        <v>0.8246575342465754</v>
      </c>
      <c r="AE2" s="103">
        <v>0.79726027397260268</v>
      </c>
      <c r="AI2" s="103"/>
    </row>
    <row r="3" spans="1:35" x14ac:dyDescent="0.25">
      <c r="A3" s="2" t="s">
        <v>161</v>
      </c>
      <c r="B3" s="26">
        <v>3.95564053520105E-2</v>
      </c>
      <c r="P3" s="58" t="s">
        <v>12</v>
      </c>
      <c r="Q3" s="27">
        <f>_xlfn.STDEV.P(Out_of_stock_Items_per_restaurant)</f>
        <v>5.3126277730795115</v>
      </c>
      <c r="AA3" s="100" t="s">
        <v>104</v>
      </c>
      <c r="AB3" s="103">
        <v>0.32876712328767121</v>
      </c>
      <c r="AC3" s="103">
        <v>0.13424657534246576</v>
      </c>
      <c r="AD3" s="103">
        <v>0.17534246575342466</v>
      </c>
      <c r="AE3" s="103">
        <v>0.20273972602739726</v>
      </c>
      <c r="AI3" s="103"/>
    </row>
    <row r="4" spans="1:35" x14ac:dyDescent="0.25">
      <c r="A4" s="2" t="s">
        <v>162</v>
      </c>
      <c r="B4" s="26">
        <v>4.3246150280646753E-2</v>
      </c>
      <c r="P4" s="58" t="s">
        <v>202</v>
      </c>
      <c r="Q4" s="27">
        <f>_xlfn.STDEV.P(Avearge_Packaging_charges)</f>
        <v>1.8039098911857896</v>
      </c>
    </row>
    <row r="5" spans="1:35" x14ac:dyDescent="0.25">
      <c r="A5" s="2" t="s">
        <v>163</v>
      </c>
      <c r="B5" s="26">
        <v>3.8530789563120754E-2</v>
      </c>
      <c r="P5" s="58" t="s">
        <v>203</v>
      </c>
      <c r="Q5" s="27">
        <f>_xlfn.STDEV.P(Average_Delivery_Charges)</f>
        <v>2.2952657355519723</v>
      </c>
    </row>
    <row r="6" spans="1:35" x14ac:dyDescent="0.25">
      <c r="P6" s="58" t="s">
        <v>15</v>
      </c>
      <c r="Q6" s="27">
        <f>_xlfn.STDEV.P(Avg_Cost_for_two)</f>
        <v>15.128170546669015</v>
      </c>
    </row>
    <row r="7" spans="1:35" x14ac:dyDescent="0.25">
      <c r="P7" s="58" t="s">
        <v>204</v>
      </c>
      <c r="Q7" s="27">
        <f>_xlfn.STDEV.P(Number_of_images_per_restaurant)</f>
        <v>3.1815447036470963</v>
      </c>
    </row>
    <row r="8" spans="1:35" x14ac:dyDescent="0.25">
      <c r="B8" s="19"/>
      <c r="C8" s="19"/>
      <c r="D8" s="19"/>
      <c r="E8" s="19"/>
      <c r="P8" s="58" t="s">
        <v>17</v>
      </c>
      <c r="Q8" s="27">
        <f>_xlfn.STDEV.P(Success_Rate_of_payments)</f>
        <v>2.0702613275205225E-2</v>
      </c>
    </row>
    <row r="20" spans="2:20" x14ac:dyDescent="0.25">
      <c r="P20" s="2" t="s">
        <v>6</v>
      </c>
      <c r="Q20" s="2" t="s">
        <v>7</v>
      </c>
      <c r="R20" s="2" t="s">
        <v>8</v>
      </c>
      <c r="S20" s="2" t="s">
        <v>9</v>
      </c>
    </row>
    <row r="21" spans="2:20" x14ac:dyDescent="0.25">
      <c r="O21" s="4" t="s">
        <v>205</v>
      </c>
      <c r="P21" s="96">
        <v>5.6100729506259626E-2</v>
      </c>
      <c r="Q21" s="96">
        <v>7.9956548478649428E-3</v>
      </c>
      <c r="R21" s="96">
        <v>2.2656674589232356E-2</v>
      </c>
      <c r="S21" s="96">
        <v>5.7449397600034084E-3</v>
      </c>
    </row>
    <row r="22" spans="2:20" x14ac:dyDescent="0.25">
      <c r="B22" s="73" t="s">
        <v>158</v>
      </c>
      <c r="C22" s="73" t="s">
        <v>157</v>
      </c>
      <c r="D22" s="73" t="s">
        <v>159</v>
      </c>
      <c r="H22" s="73" t="s">
        <v>158</v>
      </c>
      <c r="I22" s="73" t="s">
        <v>157</v>
      </c>
      <c r="J22" s="74" t="s">
        <v>159</v>
      </c>
      <c r="O22" s="4" t="s">
        <v>206</v>
      </c>
      <c r="P22" s="96">
        <v>19.799855872051577</v>
      </c>
      <c r="Q22" s="96">
        <v>1.9768798121875975</v>
      </c>
      <c r="R22" s="96">
        <v>7.4691475779420955</v>
      </c>
      <c r="S22" s="96">
        <v>1.6565878173136039</v>
      </c>
    </row>
    <row r="23" spans="2:20" x14ac:dyDescent="0.25">
      <c r="B23" s="4" t="s">
        <v>104</v>
      </c>
      <c r="C23" s="4" t="s">
        <v>6</v>
      </c>
      <c r="D23" s="4">
        <v>161</v>
      </c>
      <c r="H23" s="4" t="s">
        <v>101</v>
      </c>
      <c r="I23" s="4" t="s">
        <v>6</v>
      </c>
      <c r="J23" s="4">
        <v>159</v>
      </c>
      <c r="O23" s="4" t="s">
        <v>207</v>
      </c>
      <c r="P23" s="96">
        <v>-0.94841710998530149</v>
      </c>
      <c r="Q23" s="96">
        <v>-0.64693892254082896</v>
      </c>
      <c r="R23" s="96">
        <v>-0.87590011321220818</v>
      </c>
      <c r="S23" s="96">
        <v>-0.60437207174092422</v>
      </c>
    </row>
    <row r="24" spans="2:20" x14ac:dyDescent="0.25">
      <c r="B24" s="4" t="s">
        <v>104</v>
      </c>
      <c r="C24" s="4" t="s">
        <v>7</v>
      </c>
      <c r="D24" s="4">
        <v>161</v>
      </c>
      <c r="H24" s="4" t="s">
        <v>101</v>
      </c>
      <c r="I24" s="4" t="s">
        <v>7</v>
      </c>
      <c r="J24" s="4">
        <v>158</v>
      </c>
      <c r="O24" s="4" t="s">
        <v>47</v>
      </c>
      <c r="P24" s="97">
        <v>1.0488128598262396</v>
      </c>
      <c r="Q24" s="97">
        <v>0.15027845242159235</v>
      </c>
      <c r="R24" s="97">
        <v>0.40941212811295785</v>
      </c>
      <c r="S24" s="97">
        <v>0.12346742560352232</v>
      </c>
    </row>
    <row r="25" spans="2:20" x14ac:dyDescent="0.25">
      <c r="B25" s="4" t="s">
        <v>104</v>
      </c>
      <c r="C25" s="4" t="s">
        <v>8</v>
      </c>
      <c r="D25" s="4">
        <v>161</v>
      </c>
      <c r="H25" s="4" t="s">
        <v>101</v>
      </c>
      <c r="I25" s="4" t="s">
        <v>8</v>
      </c>
      <c r="J25" s="4">
        <v>158</v>
      </c>
    </row>
    <row r="26" spans="2:20" x14ac:dyDescent="0.25">
      <c r="B26" s="4" t="s">
        <v>104</v>
      </c>
      <c r="C26" s="4" t="s">
        <v>9</v>
      </c>
      <c r="D26" s="4">
        <v>160</v>
      </c>
      <c r="H26" s="4" t="s">
        <v>101</v>
      </c>
      <c r="I26" s="4" t="s">
        <v>9</v>
      </c>
      <c r="J26" s="4">
        <v>158</v>
      </c>
    </row>
    <row r="30" spans="2:20" x14ac:dyDescent="0.25">
      <c r="P30" s="8" t="s">
        <v>19</v>
      </c>
      <c r="Q30" s="8" t="s">
        <v>20</v>
      </c>
      <c r="R30" s="8" t="s">
        <v>21</v>
      </c>
      <c r="S30" s="8" t="s">
        <v>22</v>
      </c>
      <c r="T30" s="8" t="s">
        <v>18</v>
      </c>
    </row>
    <row r="31" spans="2:20" x14ac:dyDescent="0.25">
      <c r="O31" s="18" t="s">
        <v>47</v>
      </c>
      <c r="P31" s="94">
        <v>2.2036860376597453E-2</v>
      </c>
      <c r="Q31" s="94">
        <v>3.95564053520105E-2</v>
      </c>
      <c r="R31" s="94">
        <v>4.3246150280646753E-2</v>
      </c>
      <c r="S31" s="94">
        <v>3.8530789563120754E-2</v>
      </c>
      <c r="T31" s="94">
        <v>0.21497798390669701</v>
      </c>
    </row>
    <row r="32" spans="2:20" x14ac:dyDescent="0.25">
      <c r="O32" t="s">
        <v>205</v>
      </c>
      <c r="P32" s="27">
        <v>0.23790189479718354</v>
      </c>
      <c r="Q32" s="27">
        <v>0.38142017114371218</v>
      </c>
      <c r="R32" s="27">
        <v>0.7110553972433189</v>
      </c>
      <c r="S32" s="27">
        <v>0.80646881448032726</v>
      </c>
      <c r="T32" s="27">
        <v>1.9535366917502194E-2</v>
      </c>
    </row>
    <row r="33" spans="1:20" x14ac:dyDescent="0.25">
      <c r="O33" t="s">
        <v>206</v>
      </c>
      <c r="P33" s="27">
        <v>0.26249996979645729</v>
      </c>
      <c r="Q33" s="27">
        <v>0.67199992761866711</v>
      </c>
      <c r="R33" s="27">
        <v>0.76650015845159969</v>
      </c>
      <c r="S33" s="27">
        <v>0.86100053552302747</v>
      </c>
      <c r="T33" s="27">
        <v>1.2783695472773182</v>
      </c>
    </row>
    <row r="34" spans="1:20" x14ac:dyDescent="0.25">
      <c r="O34" t="s">
        <v>207</v>
      </c>
      <c r="P34" s="27">
        <v>9.9999985459109E-2</v>
      </c>
      <c r="Q34" s="27">
        <v>0.13599997342105244</v>
      </c>
      <c r="R34" s="27">
        <v>0.32639989286683241</v>
      </c>
      <c r="S34" s="27">
        <v>0.38539988387533919</v>
      </c>
      <c r="T34" s="27">
        <v>-0.59195909830169868</v>
      </c>
    </row>
    <row r="45" spans="1:20" x14ac:dyDescent="0.25">
      <c r="A45" s="2" t="s">
        <v>1</v>
      </c>
    </row>
    <row r="46" spans="1:20" x14ac:dyDescent="0.25">
      <c r="A46" s="2" t="s">
        <v>2</v>
      </c>
      <c r="B46" s="8" t="s">
        <v>19</v>
      </c>
    </row>
    <row r="47" spans="1:20" x14ac:dyDescent="0.25">
      <c r="A47" s="2" t="s">
        <v>3</v>
      </c>
      <c r="B47" s="8" t="s">
        <v>20</v>
      </c>
    </row>
    <row r="48" spans="1:20" x14ac:dyDescent="0.25">
      <c r="A48" s="2" t="s">
        <v>4</v>
      </c>
      <c r="B48" s="8" t="s">
        <v>21</v>
      </c>
    </row>
    <row r="49" spans="1:31" x14ac:dyDescent="0.25">
      <c r="A49" s="2" t="s">
        <v>5</v>
      </c>
      <c r="B49" s="8" t="s">
        <v>22</v>
      </c>
    </row>
    <row r="51" spans="1:31" x14ac:dyDescent="0.25">
      <c r="A51" s="72" t="s">
        <v>79</v>
      </c>
      <c r="B51" s="72" t="s">
        <v>185</v>
      </c>
      <c r="C51" s="72" t="s">
        <v>186</v>
      </c>
      <c r="D51" s="72" t="s">
        <v>187</v>
      </c>
      <c r="E51" s="72" t="s">
        <v>188</v>
      </c>
      <c r="F51" s="72" t="s">
        <v>189</v>
      </c>
      <c r="I51" s="73" t="s">
        <v>190</v>
      </c>
      <c r="J51" s="73" t="s">
        <v>185</v>
      </c>
      <c r="K51" s="73" t="s">
        <v>186</v>
      </c>
      <c r="L51" s="73" t="s">
        <v>187</v>
      </c>
      <c r="M51" s="73" t="s">
        <v>188</v>
      </c>
      <c r="N51" s="73" t="s">
        <v>189</v>
      </c>
      <c r="P51" s="98" t="s">
        <v>79</v>
      </c>
      <c r="Q51" s="72" t="s">
        <v>185</v>
      </c>
      <c r="R51" s="72" t="s">
        <v>186</v>
      </c>
      <c r="S51" s="72" t="s">
        <v>187</v>
      </c>
      <c r="T51" s="72" t="s">
        <v>188</v>
      </c>
      <c r="U51" s="72" t="s">
        <v>189</v>
      </c>
    </row>
    <row r="52" spans="1:31" x14ac:dyDescent="0.25">
      <c r="A52" s="4" t="s">
        <v>174</v>
      </c>
      <c r="B52" s="4">
        <v>877365401</v>
      </c>
      <c r="C52" s="4">
        <v>202095200</v>
      </c>
      <c r="D52" s="4">
        <v>76517146</v>
      </c>
      <c r="E52" s="4">
        <v>54363983</v>
      </c>
      <c r="F52" s="4">
        <v>43671051.673280001</v>
      </c>
      <c r="I52" s="4" t="s">
        <v>82</v>
      </c>
      <c r="J52" s="4">
        <v>1124306694</v>
      </c>
      <c r="K52" s="4">
        <v>280182438</v>
      </c>
      <c r="L52" s="4">
        <v>111873333</v>
      </c>
      <c r="M52" s="4">
        <v>81292718</v>
      </c>
      <c r="N52" s="4">
        <v>66541638</v>
      </c>
      <c r="P52" s="98" t="s">
        <v>196</v>
      </c>
      <c r="Q52" s="4">
        <v>2571954391</v>
      </c>
      <c r="R52" s="4">
        <v>594281565</v>
      </c>
      <c r="S52" s="4">
        <v>221784049</v>
      </c>
      <c r="T52" s="4">
        <v>156928084</v>
      </c>
      <c r="U52" s="4">
        <v>125751375.67328</v>
      </c>
    </row>
    <row r="53" spans="1:31" x14ac:dyDescent="0.25">
      <c r="A53" s="4" t="s">
        <v>175</v>
      </c>
      <c r="B53" s="4">
        <v>792537906</v>
      </c>
      <c r="C53" s="4">
        <v>184126017</v>
      </c>
      <c r="D53" s="4">
        <v>67594973</v>
      </c>
      <c r="E53" s="4">
        <v>48259858</v>
      </c>
      <c r="F53" s="4">
        <v>39060394</v>
      </c>
      <c r="I53" s="4" t="s">
        <v>83</v>
      </c>
      <c r="J53" s="4">
        <v>1169913101</v>
      </c>
      <c r="K53" s="4">
        <v>285946762</v>
      </c>
      <c r="L53" s="4">
        <v>112338979</v>
      </c>
      <c r="M53" s="4">
        <v>81405088</v>
      </c>
      <c r="N53" s="95">
        <v>65616473.673280001</v>
      </c>
      <c r="P53" s="98" t="s">
        <v>197</v>
      </c>
      <c r="Q53" s="4">
        <v>2576560858</v>
      </c>
      <c r="R53" s="4">
        <v>598254447</v>
      </c>
      <c r="S53" s="4">
        <v>225551060</v>
      </c>
      <c r="T53" s="4">
        <v>159341041</v>
      </c>
      <c r="U53" s="4">
        <v>127778094</v>
      </c>
    </row>
    <row r="54" spans="1:31" x14ac:dyDescent="0.25">
      <c r="A54" s="4" t="s">
        <v>176</v>
      </c>
      <c r="B54" s="4">
        <v>902051084</v>
      </c>
      <c r="C54" s="4">
        <v>208060348</v>
      </c>
      <c r="D54" s="4">
        <v>77671930</v>
      </c>
      <c r="E54" s="4">
        <v>54304243</v>
      </c>
      <c r="F54" s="4">
        <v>43019930</v>
      </c>
      <c r="I54" s="4" t="s">
        <v>94</v>
      </c>
      <c r="J54" s="4">
        <v>1157099876</v>
      </c>
      <c r="K54" s="4">
        <v>291663310</v>
      </c>
      <c r="L54" s="4">
        <v>116988871</v>
      </c>
      <c r="M54" s="4">
        <v>85074839</v>
      </c>
      <c r="N54" s="4">
        <v>69923424</v>
      </c>
      <c r="P54" s="98" t="s">
        <v>198</v>
      </c>
      <c r="Q54" s="4">
        <v>2587532668</v>
      </c>
      <c r="R54" s="4">
        <v>596695329</v>
      </c>
      <c r="S54" s="4">
        <v>223017968</v>
      </c>
      <c r="T54" s="4">
        <v>157099574</v>
      </c>
      <c r="U54" s="4">
        <v>127266730</v>
      </c>
    </row>
    <row r="55" spans="1:31" x14ac:dyDescent="0.25">
      <c r="A55" s="4" t="s">
        <v>177</v>
      </c>
      <c r="B55" s="4">
        <v>841403009</v>
      </c>
      <c r="C55" s="4">
        <v>197214037</v>
      </c>
      <c r="D55" s="4">
        <v>74792314</v>
      </c>
      <c r="E55" s="4">
        <v>52816980</v>
      </c>
      <c r="F55" s="4">
        <v>42841566</v>
      </c>
      <c r="I55" s="4" t="s">
        <v>80</v>
      </c>
      <c r="J55" s="4">
        <v>1099548922</v>
      </c>
      <c r="K55" s="4">
        <v>275068547</v>
      </c>
      <c r="L55" s="4">
        <v>109496679</v>
      </c>
      <c r="M55" s="4">
        <v>80185197</v>
      </c>
      <c r="N55" s="4">
        <v>65711925</v>
      </c>
      <c r="P55" s="98" t="s">
        <v>199</v>
      </c>
      <c r="Q55" s="4">
        <v>2594006398</v>
      </c>
      <c r="R55" s="4">
        <v>600310656</v>
      </c>
      <c r="S55" s="4">
        <v>222717819</v>
      </c>
      <c r="T55" s="4">
        <v>157106933</v>
      </c>
      <c r="U55" s="4">
        <v>125966380</v>
      </c>
    </row>
    <row r="56" spans="1:31" x14ac:dyDescent="0.25">
      <c r="A56" s="4" t="s">
        <v>100</v>
      </c>
      <c r="B56" s="4">
        <v>861093033</v>
      </c>
      <c r="C56" s="4">
        <v>200173401</v>
      </c>
      <c r="D56" s="4">
        <v>75878444</v>
      </c>
      <c r="E56" s="4">
        <v>53677829</v>
      </c>
      <c r="F56" s="4">
        <v>42790296</v>
      </c>
      <c r="I56" s="4" t="s">
        <v>89</v>
      </c>
      <c r="J56" s="4">
        <v>1123220825</v>
      </c>
      <c r="K56" s="4">
        <v>281155913</v>
      </c>
      <c r="L56" s="4">
        <v>112999351</v>
      </c>
      <c r="M56" s="4">
        <v>82306862</v>
      </c>
      <c r="N56" s="4">
        <v>67566585</v>
      </c>
    </row>
    <row r="57" spans="1:31" x14ac:dyDescent="0.25">
      <c r="A57" s="4" t="s">
        <v>178</v>
      </c>
      <c r="B57" s="4">
        <v>874064816</v>
      </c>
      <c r="C57" s="4">
        <v>200867009</v>
      </c>
      <c r="D57" s="4">
        <v>74880302</v>
      </c>
      <c r="E57" s="4">
        <v>52846232</v>
      </c>
      <c r="F57" s="4">
        <v>42146232</v>
      </c>
      <c r="I57" s="4" t="s">
        <v>85</v>
      </c>
      <c r="J57" s="4">
        <v>2341449372</v>
      </c>
      <c r="K57" s="4">
        <v>490919092</v>
      </c>
      <c r="L57" s="4">
        <v>165553690</v>
      </c>
      <c r="M57" s="4">
        <v>110848087</v>
      </c>
      <c r="N57" s="4">
        <v>85803322</v>
      </c>
    </row>
    <row r="58" spans="1:31" x14ac:dyDescent="0.25">
      <c r="A58" s="4" t="s">
        <v>179</v>
      </c>
      <c r="B58" s="4">
        <v>849262729</v>
      </c>
      <c r="C58" s="4">
        <v>196224151</v>
      </c>
      <c r="D58" s="4">
        <v>74264319</v>
      </c>
      <c r="E58" s="4">
        <v>53027142</v>
      </c>
      <c r="F58" s="4">
        <v>43415557</v>
      </c>
      <c r="I58" s="4" t="s">
        <v>87</v>
      </c>
      <c r="J58" s="4">
        <v>2314515525</v>
      </c>
      <c r="K58" s="4">
        <v>484605935</v>
      </c>
      <c r="L58" s="4">
        <v>163819993</v>
      </c>
      <c r="M58" s="4">
        <v>109362841</v>
      </c>
      <c r="N58" s="4">
        <v>85599212</v>
      </c>
      <c r="P58" s="98" t="s">
        <v>79</v>
      </c>
      <c r="R58" s="98" t="s">
        <v>196</v>
      </c>
      <c r="U58" s="98" t="s">
        <v>79</v>
      </c>
      <c r="W58" s="98" t="s">
        <v>197</v>
      </c>
      <c r="Y58" s="98" t="s">
        <v>79</v>
      </c>
      <c r="AA58" s="98" t="s">
        <v>198</v>
      </c>
      <c r="AC58" s="98" t="s">
        <v>79</v>
      </c>
      <c r="AE58" s="98" t="s">
        <v>199</v>
      </c>
    </row>
    <row r="59" spans="1:31" x14ac:dyDescent="0.25">
      <c r="A59" s="4" t="s">
        <v>180</v>
      </c>
      <c r="B59" s="4">
        <v>884641585</v>
      </c>
      <c r="C59" s="4">
        <v>204416360</v>
      </c>
      <c r="D59" s="4">
        <v>76815129</v>
      </c>
      <c r="E59" s="4">
        <v>53158186</v>
      </c>
      <c r="F59" s="4">
        <v>43122190</v>
      </c>
      <c r="I59" s="72" t="s">
        <v>99</v>
      </c>
      <c r="J59" s="72">
        <v>10330054315</v>
      </c>
      <c r="K59" s="72">
        <v>2389541997</v>
      </c>
      <c r="L59" s="72">
        <v>893070896</v>
      </c>
      <c r="M59" s="72">
        <v>630475632</v>
      </c>
      <c r="N59" s="72">
        <v>506762579.67328</v>
      </c>
      <c r="P59" s="72" t="s">
        <v>185</v>
      </c>
      <c r="R59" s="4">
        <v>2571954391</v>
      </c>
      <c r="U59" s="72" t="s">
        <v>185</v>
      </c>
      <c r="W59" s="4">
        <v>2576560858</v>
      </c>
      <c r="Y59" s="72" t="s">
        <v>185</v>
      </c>
      <c r="AA59" s="4">
        <v>2587532668</v>
      </c>
      <c r="AC59" s="72" t="s">
        <v>185</v>
      </c>
      <c r="AE59" s="4">
        <v>2594006398</v>
      </c>
    </row>
    <row r="60" spans="1:31" x14ac:dyDescent="0.25">
      <c r="A60" s="4" t="s">
        <v>181</v>
      </c>
      <c r="B60" s="4">
        <v>853628354</v>
      </c>
      <c r="C60" s="4">
        <v>196054818</v>
      </c>
      <c r="D60" s="4">
        <v>71938520</v>
      </c>
      <c r="E60" s="4">
        <v>50914246</v>
      </c>
      <c r="F60" s="4">
        <v>40728983</v>
      </c>
      <c r="P60" s="72" t="s">
        <v>186</v>
      </c>
      <c r="Q60">
        <f>($R$59-R60)/2</f>
        <v>988836413</v>
      </c>
      <c r="R60" s="4">
        <v>594281565</v>
      </c>
      <c r="S60" s="7"/>
      <c r="U60" s="72" t="s">
        <v>186</v>
      </c>
      <c r="V60">
        <f>($W$59-W60)/2</f>
        <v>989153205.5</v>
      </c>
      <c r="W60" s="4">
        <v>598254447</v>
      </c>
      <c r="Y60" s="72" t="s">
        <v>186</v>
      </c>
      <c r="Z60">
        <f>($AA$59-AA60)/2</f>
        <v>995418669.5</v>
      </c>
      <c r="AA60" s="4">
        <v>596695329</v>
      </c>
      <c r="AC60" s="72" t="s">
        <v>186</v>
      </c>
      <c r="AD60">
        <f>($AE$59-AE60)/2</f>
        <v>996847871</v>
      </c>
      <c r="AE60" s="4">
        <v>600310656</v>
      </c>
    </row>
    <row r="61" spans="1:31" x14ac:dyDescent="0.25">
      <c r="A61" s="4" t="s">
        <v>182</v>
      </c>
      <c r="B61" s="4">
        <v>848495890</v>
      </c>
      <c r="C61" s="4">
        <v>198004124</v>
      </c>
      <c r="D61" s="4">
        <v>74158048</v>
      </c>
      <c r="E61" s="4">
        <v>52221681</v>
      </c>
      <c r="F61" s="4">
        <v>41971360</v>
      </c>
      <c r="P61" s="72" t="s">
        <v>187</v>
      </c>
      <c r="Q61">
        <f>($R$59-R61)/2</f>
        <v>1175085171</v>
      </c>
      <c r="R61" s="4">
        <v>221784049</v>
      </c>
      <c r="S61" s="7"/>
      <c r="U61" s="72" t="s">
        <v>187</v>
      </c>
      <c r="V61">
        <f>($W$59-W61)/2</f>
        <v>1175504899</v>
      </c>
      <c r="W61" s="4">
        <v>225551060</v>
      </c>
      <c r="Y61" s="72" t="s">
        <v>187</v>
      </c>
      <c r="Z61">
        <f>($AA$59-AA61)/2</f>
        <v>1182257350</v>
      </c>
      <c r="AA61" s="4">
        <v>223017968</v>
      </c>
      <c r="AC61" s="72" t="s">
        <v>187</v>
      </c>
      <c r="AD61">
        <f>($AE$59-AE61)/2</f>
        <v>1185644289.5</v>
      </c>
      <c r="AE61" s="4">
        <v>222717819</v>
      </c>
    </row>
    <row r="62" spans="1:31" x14ac:dyDescent="0.25">
      <c r="A62" s="4" t="s">
        <v>183</v>
      </c>
      <c r="B62" s="4">
        <v>865531416</v>
      </c>
      <c r="C62" s="4">
        <v>199880440</v>
      </c>
      <c r="D62" s="4">
        <v>72358593</v>
      </c>
      <c r="E62" s="4">
        <v>51352981</v>
      </c>
      <c r="F62" s="4">
        <v>40909060</v>
      </c>
      <c r="P62" s="72" t="s">
        <v>188</v>
      </c>
      <c r="Q62">
        <f>($R$59-R62)/2</f>
        <v>1207513153.5</v>
      </c>
      <c r="R62" s="4">
        <v>156928084</v>
      </c>
      <c r="S62" s="7"/>
      <c r="U62" s="72" t="s">
        <v>188</v>
      </c>
      <c r="V62">
        <f>($W$59-W62)/2</f>
        <v>1208609908.5</v>
      </c>
      <c r="W62" s="4">
        <v>159341041</v>
      </c>
      <c r="Y62" s="72" t="s">
        <v>188</v>
      </c>
      <c r="Z62">
        <f>($AA$59-AA62)/2</f>
        <v>1215216547</v>
      </c>
      <c r="AA62" s="4">
        <v>157099574</v>
      </c>
      <c r="AC62" s="72" t="s">
        <v>188</v>
      </c>
      <c r="AD62">
        <f>($AE$59-AE62)/2</f>
        <v>1218449732.5</v>
      </c>
      <c r="AE62" s="4">
        <v>157106933</v>
      </c>
    </row>
    <row r="63" spans="1:31" x14ac:dyDescent="0.25">
      <c r="A63" s="4" t="s">
        <v>184</v>
      </c>
      <c r="B63" s="4">
        <v>879979092</v>
      </c>
      <c r="C63" s="4">
        <v>202426092</v>
      </c>
      <c r="D63" s="4">
        <v>76201178</v>
      </c>
      <c r="E63" s="4">
        <v>53532271</v>
      </c>
      <c r="F63" s="4">
        <v>43085960</v>
      </c>
      <c r="P63" s="72" t="s">
        <v>189</v>
      </c>
      <c r="Q63">
        <f>($R$59-R63)/2</f>
        <v>1223101507.6633601</v>
      </c>
      <c r="R63" s="4">
        <v>125751375.67328</v>
      </c>
      <c r="S63" s="7"/>
      <c r="U63" s="72" t="s">
        <v>189</v>
      </c>
      <c r="V63">
        <f>($W$59-W63)/2</f>
        <v>1224391382</v>
      </c>
      <c r="W63" s="4">
        <v>127778094</v>
      </c>
      <c r="Y63" s="72" t="s">
        <v>189</v>
      </c>
      <c r="Z63">
        <f>($AA$59-AA63)/2</f>
        <v>1230132969</v>
      </c>
      <c r="AA63" s="4">
        <v>127266730</v>
      </c>
      <c r="AC63" s="72" t="s">
        <v>189</v>
      </c>
      <c r="AD63">
        <f>($AE$59-AE63)/2</f>
        <v>1234020009</v>
      </c>
      <c r="AE63" s="4">
        <v>125966380</v>
      </c>
    </row>
    <row r="64" spans="1:31" x14ac:dyDescent="0.25">
      <c r="A64" s="72" t="s">
        <v>99</v>
      </c>
      <c r="B64" s="72">
        <v>10330054315</v>
      </c>
      <c r="C64" s="72">
        <v>2389541997</v>
      </c>
      <c r="D64" s="72">
        <v>893070896</v>
      </c>
      <c r="E64" s="72">
        <v>630475632</v>
      </c>
      <c r="F64" s="72">
        <v>506762579.67328</v>
      </c>
    </row>
    <row r="67" spans="1:10" x14ac:dyDescent="0.25">
      <c r="A67" s="72" t="s">
        <v>185</v>
      </c>
      <c r="B67" s="95">
        <v>28224192.117486339</v>
      </c>
      <c r="C67" s="4">
        <v>0</v>
      </c>
      <c r="D67" s="96">
        <v>1</v>
      </c>
      <c r="H67" s="72" t="s">
        <v>185</v>
      </c>
      <c r="I67" s="4"/>
      <c r="J67" s="96">
        <v>1</v>
      </c>
    </row>
    <row r="68" spans="1:10" x14ac:dyDescent="0.25">
      <c r="A68" s="72" t="s">
        <v>186</v>
      </c>
      <c r="B68" s="95">
        <v>6528803.2704918031</v>
      </c>
      <c r="C68" s="95">
        <f>B67-B68</f>
        <v>21695388.846994534</v>
      </c>
      <c r="D68" s="5">
        <f>(B67-B68)/B67</f>
        <v>0.76868059701000702</v>
      </c>
      <c r="H68" s="72" t="s">
        <v>186</v>
      </c>
      <c r="I68" s="97">
        <f>($J$67-J68)/2</f>
        <v>0.11565970149499649</v>
      </c>
      <c r="J68" s="5">
        <v>0.76868059701000702</v>
      </c>
    </row>
    <row r="69" spans="1:10" x14ac:dyDescent="0.25">
      <c r="A69" s="72" t="s">
        <v>187</v>
      </c>
      <c r="B69" s="95">
        <v>2440084.4153005467</v>
      </c>
      <c r="C69" s="95">
        <f t="shared" ref="C69:C71" si="0">B68-B69</f>
        <v>4088718.8551912564</v>
      </c>
      <c r="D69" s="5">
        <f>(B68-B69)/B68</f>
        <v>0.62625854782162249</v>
      </c>
      <c r="H69" s="72" t="s">
        <v>187</v>
      </c>
      <c r="I69" s="97">
        <f t="shared" ref="I69:I71" si="1">($J$67-J69)/2</f>
        <v>0.18687072608918875</v>
      </c>
      <c r="J69" s="5">
        <v>0.62625854782162249</v>
      </c>
    </row>
    <row r="70" spans="1:10" x14ac:dyDescent="0.25">
      <c r="A70" s="72" t="s">
        <v>188</v>
      </c>
      <c r="B70" s="95">
        <v>1722611.0163934426</v>
      </c>
      <c r="C70" s="95">
        <f t="shared" si="0"/>
        <v>717473.39890710404</v>
      </c>
      <c r="D70" s="5">
        <f>(B69-B70)/B69</f>
        <v>0.29403630235420869</v>
      </c>
      <c r="H70" s="72" t="s">
        <v>188</v>
      </c>
      <c r="I70" s="97">
        <f t="shared" si="1"/>
        <v>0.35298184882289563</v>
      </c>
      <c r="J70" s="5">
        <v>0.29403630235420869</v>
      </c>
    </row>
    <row r="71" spans="1:10" x14ac:dyDescent="0.25">
      <c r="A71" s="72" t="s">
        <v>189</v>
      </c>
      <c r="B71" s="95">
        <v>1384597.2122220765</v>
      </c>
      <c r="C71" s="95">
        <f t="shared" si="0"/>
        <v>338013.80417136615</v>
      </c>
      <c r="D71" s="5">
        <f>(B70-B71)/B70</f>
        <v>0.19622178248868469</v>
      </c>
      <c r="H71" s="72" t="s">
        <v>189</v>
      </c>
      <c r="I71" s="97">
        <f t="shared" si="1"/>
        <v>0.40188910875565764</v>
      </c>
      <c r="J71" s="5">
        <v>0.19622178248868469</v>
      </c>
    </row>
    <row r="73" spans="1:10" x14ac:dyDescent="0.25">
      <c r="A73" s="72" t="s">
        <v>185</v>
      </c>
      <c r="B73" s="95"/>
      <c r="C73" s="95">
        <v>28224192.117486339</v>
      </c>
    </row>
    <row r="74" spans="1:10" x14ac:dyDescent="0.25">
      <c r="A74" s="72" t="s">
        <v>186</v>
      </c>
      <c r="B74" s="95">
        <f>(C73-C74)/2</f>
        <v>10847694.423497267</v>
      </c>
      <c r="C74" s="95">
        <v>6528803.2704918031</v>
      </c>
    </row>
    <row r="75" spans="1:10" x14ac:dyDescent="0.25">
      <c r="A75" s="72" t="s">
        <v>187</v>
      </c>
      <c r="B75" s="95">
        <f>(C73-C75)/2</f>
        <v>12892053.851092895</v>
      </c>
      <c r="C75" s="95">
        <v>2440084.4153005467</v>
      </c>
    </row>
    <row r="76" spans="1:10" x14ac:dyDescent="0.25">
      <c r="A76" s="72" t="s">
        <v>188</v>
      </c>
      <c r="B76" s="95">
        <f>(C73-C76)/2</f>
        <v>13250790.550546449</v>
      </c>
      <c r="C76" s="95">
        <v>1722611.0163934426</v>
      </c>
    </row>
    <row r="77" spans="1:10" x14ac:dyDescent="0.25">
      <c r="A77" s="72" t="s">
        <v>189</v>
      </c>
      <c r="B77" s="95">
        <f>(C73-C77)/2</f>
        <v>13419797.452632131</v>
      </c>
      <c r="C77" s="95">
        <v>1384597.2122220765</v>
      </c>
    </row>
    <row r="97" spans="1:5" x14ac:dyDescent="0.25">
      <c r="A97" s="8" t="s">
        <v>221</v>
      </c>
      <c r="B97" s="8" t="s">
        <v>217</v>
      </c>
      <c r="C97" s="8" t="s">
        <v>218</v>
      </c>
      <c r="D97" s="8" t="s">
        <v>219</v>
      </c>
      <c r="E97" s="8" t="s">
        <v>220</v>
      </c>
    </row>
    <row r="98" spans="1:5" x14ac:dyDescent="0.25">
      <c r="A98" s="10">
        <v>-9.8975840699184747E-3</v>
      </c>
      <c r="B98" s="7">
        <v>3.5239395845820809E-9</v>
      </c>
      <c r="C98" s="7">
        <v>5.1020409131943723E-2</v>
      </c>
      <c r="D98" s="7">
        <v>-5.7692085812029448E-2</v>
      </c>
      <c r="E98" s="7">
        <v>1.9802072370491697E-2</v>
      </c>
    </row>
    <row r="99" spans="1:5" x14ac:dyDescent="0.25">
      <c r="A99" s="10">
        <v>0.16009068776474278</v>
      </c>
      <c r="B99" s="7">
        <v>-4.8076781212392117E-2</v>
      </c>
      <c r="C99" s="7">
        <v>-9.9014917430637617E-3</v>
      </c>
      <c r="D99" s="7">
        <v>-2.9411201206819504E-2</v>
      </c>
      <c r="E99" s="7">
        <v>-5.7692911365467503E-2</v>
      </c>
    </row>
    <row r="100" spans="1:5" x14ac:dyDescent="0.25">
      <c r="A100" s="10">
        <v>7.3142421741578811E-2</v>
      </c>
      <c r="B100" s="7">
        <v>-2.9126228779561947E-2</v>
      </c>
      <c r="C100" s="7">
        <v>-1.0308465244409204E-2</v>
      </c>
      <c r="D100" s="7">
        <v>-2.0408490445251282E-2</v>
      </c>
      <c r="E100" s="7">
        <v>-1.0000442260915676E-2</v>
      </c>
    </row>
    <row r="101" spans="1:5" x14ac:dyDescent="0.25">
      <c r="A101" s="10">
        <v>-8.5422909280729042E-2</v>
      </c>
      <c r="B101" s="7">
        <v>9.3749970968704188E-2</v>
      </c>
      <c r="C101" s="7">
        <v>-5.6296559081125963E-8</v>
      </c>
      <c r="D101" s="7">
        <v>-3.0611801523987126E-2</v>
      </c>
      <c r="E101" s="7">
        <v>3.1249908904744883E-2</v>
      </c>
    </row>
    <row r="102" spans="1:5" x14ac:dyDescent="0.25">
      <c r="A102" s="10">
        <v>5.2871319138911188E-2</v>
      </c>
      <c r="B102" s="7">
        <v>-2.9702953877586147E-2</v>
      </c>
      <c r="C102" s="7">
        <v>-2.000014532417882E-2</v>
      </c>
      <c r="D102" s="7">
        <v>2.9411782955143018E-2</v>
      </c>
      <c r="E102" s="7">
        <v>-2.9702641571982435E-2</v>
      </c>
    </row>
    <row r="103" spans="1:5" x14ac:dyDescent="0.25">
      <c r="A103" s="10">
        <v>-3.0208490451984704E-2</v>
      </c>
      <c r="B103" s="7">
        <v>-4.9504949548772381E-2</v>
      </c>
      <c r="C103" s="7">
        <v>2.0202121558136055E-2</v>
      </c>
      <c r="D103" s="7">
        <v>2.0407806682700036E-2</v>
      </c>
      <c r="E103" s="7">
        <v>4.2105691587458693E-2</v>
      </c>
    </row>
    <row r="104" spans="1:5" x14ac:dyDescent="0.25">
      <c r="A104" s="10">
        <v>0.15338638269325777</v>
      </c>
      <c r="B104" s="7">
        <v>-6.8627547575221826E-2</v>
      </c>
      <c r="C104" s="7">
        <v>-1.0309293780731865E-2</v>
      </c>
      <c r="D104" s="7">
        <v>7.6153749972718288E-7</v>
      </c>
      <c r="E104" s="7">
        <v>-5.9406508874932706E-2</v>
      </c>
    </row>
    <row r="105" spans="1:5" x14ac:dyDescent="0.25">
      <c r="A105" s="10">
        <v>-6.7801118225535251E-2</v>
      </c>
      <c r="B105" s="7">
        <v>3.1579060124122371E-2</v>
      </c>
      <c r="C105" s="7">
        <v>-2.9703146805021841E-2</v>
      </c>
      <c r="D105" s="7">
        <v>5.0504607803399715E-2</v>
      </c>
      <c r="E105" s="7">
        <v>2.0202350759915388E-2</v>
      </c>
    </row>
    <row r="106" spans="1:5" x14ac:dyDescent="0.25">
      <c r="A106" s="10">
        <v>-9.992947065385005E-3</v>
      </c>
      <c r="B106" s="7">
        <v>-9.5238168666715861E-3</v>
      </c>
      <c r="C106" s="7">
        <v>-1.9417286787750676E-2</v>
      </c>
      <c r="D106" s="7">
        <v>2.0000051725670875E-2</v>
      </c>
      <c r="E106" s="7">
        <v>1.9608031738204135E-2</v>
      </c>
    </row>
    <row r="107" spans="1:5" x14ac:dyDescent="0.25">
      <c r="A107" s="10">
        <v>-2.0218102601444077E-2</v>
      </c>
      <c r="B107" s="7">
        <v>1.9801925404960841E-2</v>
      </c>
      <c r="C107" s="7">
        <v>1.0416208632981538E-2</v>
      </c>
      <c r="D107" s="7">
        <v>1.0309331398283161E-2</v>
      </c>
      <c r="E107" s="7">
        <v>-1.9607246077543161E-2</v>
      </c>
    </row>
    <row r="108" spans="1:5" x14ac:dyDescent="0.25">
      <c r="A108" s="10">
        <v>8.136309880269077E-2</v>
      </c>
      <c r="B108" s="7">
        <v>-7.6923074493690957E-2</v>
      </c>
      <c r="C108" s="7">
        <v>-2.8846269551336623E-2</v>
      </c>
      <c r="D108" s="7">
        <v>3.1578406349922039E-2</v>
      </c>
      <c r="E108" s="7">
        <v>7.7002842391316051E-7</v>
      </c>
    </row>
    <row r="109" spans="1:5" x14ac:dyDescent="0.25">
      <c r="A109" s="10">
        <v>-4.0356817681399204E-2</v>
      </c>
      <c r="B109" s="7">
        <v>4.1237089666668059E-2</v>
      </c>
      <c r="C109" s="7">
        <v>2.0408061566538738E-2</v>
      </c>
      <c r="D109" s="7">
        <v>-1.9230471178678266E-2</v>
      </c>
      <c r="E109" s="7">
        <v>-5.9253707918038856E-7</v>
      </c>
    </row>
    <row r="110" spans="1:5" x14ac:dyDescent="0.25">
      <c r="A110" s="10">
        <v>0.16176175666511861</v>
      </c>
      <c r="B110" s="7">
        <v>2.0201999313063768E-2</v>
      </c>
      <c r="C110" s="7">
        <v>-4.8077169365484562E-2</v>
      </c>
      <c r="D110" s="7">
        <v>-5.7692035917391249E-2</v>
      </c>
      <c r="E110" s="7">
        <v>-5.9406119232378152E-2</v>
      </c>
    </row>
    <row r="111" spans="1:5" x14ac:dyDescent="0.25">
      <c r="A111" s="10">
        <v>0.17305434588235169</v>
      </c>
      <c r="B111" s="7">
        <v>-1.9230681909352731E-2</v>
      </c>
      <c r="C111" s="7">
        <v>-6.7307697255946763E-2</v>
      </c>
      <c r="D111" s="7">
        <v>-8.6538933454519351E-2</v>
      </c>
      <c r="E111" s="7">
        <v>2.0202918950847248E-2</v>
      </c>
    </row>
    <row r="112" spans="1:5" x14ac:dyDescent="0.25">
      <c r="A112" s="10">
        <v>5.041546377221362E-2</v>
      </c>
      <c r="B112" s="7">
        <v>-8.6538568001757965E-2</v>
      </c>
      <c r="C112" s="7">
        <v>5.2083487566098485E-2</v>
      </c>
      <c r="D112" s="7">
        <v>2.0618827281668084E-2</v>
      </c>
      <c r="E112" s="7">
        <v>-2.9412043428213908E-2</v>
      </c>
    </row>
    <row r="113" spans="1:5" x14ac:dyDescent="0.25">
      <c r="A113" s="10">
        <v>-1.9234237688042999E-2</v>
      </c>
      <c r="B113" s="7">
        <v>3.960385147120693E-2</v>
      </c>
      <c r="C113" s="7">
        <v>-9.615231529327195E-3</v>
      </c>
      <c r="D113" s="7">
        <v>-2.5743567588776273E-7</v>
      </c>
      <c r="E113" s="7">
        <v>-9.7086561559895923E-3</v>
      </c>
    </row>
    <row r="114" spans="1:5" x14ac:dyDescent="0.25">
      <c r="A114" s="10">
        <v>-0.10570602224444781</v>
      </c>
      <c r="B114" s="7">
        <v>6.31580482162728E-2</v>
      </c>
      <c r="C114" s="7">
        <v>1.052609763577661E-2</v>
      </c>
      <c r="D114" s="7">
        <v>-1.0203447201273752E-2</v>
      </c>
      <c r="E114" s="7">
        <v>5.1546280825270241E-2</v>
      </c>
    </row>
    <row r="115" spans="1:5" x14ac:dyDescent="0.25">
      <c r="A115" s="10">
        <v>1.3064150220491788E-2</v>
      </c>
      <c r="B115" s="7">
        <v>6.1224561359410234E-2</v>
      </c>
      <c r="C115" s="7">
        <v>3.999990971341294E-2</v>
      </c>
      <c r="D115" s="7">
        <v>-7.7669374197307128E-2</v>
      </c>
      <c r="E115" s="7">
        <v>-3.0303498103098847E-2</v>
      </c>
    </row>
    <row r="116" spans="1:5" x14ac:dyDescent="0.25">
      <c r="A116" s="10">
        <v>-1.120141309767364E-2</v>
      </c>
      <c r="B116" s="7">
        <v>-3.9603883958245434E-2</v>
      </c>
      <c r="C116" s="7">
        <v>-6.6666682751703288E-2</v>
      </c>
      <c r="D116" s="7">
        <v>6.1224162618060518E-2</v>
      </c>
      <c r="E116" s="7">
        <v>6.3158140797363371E-2</v>
      </c>
    </row>
    <row r="117" spans="1:5" x14ac:dyDescent="0.25">
      <c r="A117" s="10">
        <v>-3.9044050937170782E-2</v>
      </c>
      <c r="B117" s="7">
        <v>-1.9801991586020806E-2</v>
      </c>
      <c r="C117" s="7">
        <v>1.0942488715137699E-7</v>
      </c>
      <c r="D117" s="7">
        <v>1.9607653125764735E-2</v>
      </c>
      <c r="E117" s="7">
        <v>4.1236947604929242E-2</v>
      </c>
    </row>
    <row r="118" spans="1:5" x14ac:dyDescent="0.25">
      <c r="A118" s="10">
        <v>-7.6275872039646142E-2</v>
      </c>
      <c r="B118" s="7">
        <v>5.0505090481275161E-2</v>
      </c>
      <c r="C118" s="7">
        <v>7.2165128162773096E-2</v>
      </c>
      <c r="D118" s="7">
        <v>9.7087137368059295E-3</v>
      </c>
      <c r="E118" s="7">
        <v>-4.8077112118743326E-2</v>
      </c>
    </row>
    <row r="119" spans="1:5" x14ac:dyDescent="0.25">
      <c r="A119" s="10">
        <v>-0.52481642115115479</v>
      </c>
      <c r="B119" s="7">
        <v>1.2127658908108403</v>
      </c>
      <c r="C119" s="7">
        <v>-7.6922417255334663E-2</v>
      </c>
      <c r="D119" s="7">
        <v>-2.0201886915269585E-2</v>
      </c>
      <c r="E119" s="7">
        <v>5.1546070355311224E-2</v>
      </c>
    </row>
    <row r="120" spans="1:5" x14ac:dyDescent="0.25">
      <c r="A120" s="10">
        <v>-0.11382460416483964</v>
      </c>
      <c r="B120" s="7">
        <v>2.0201961083404996E-2</v>
      </c>
      <c r="C120" s="7">
        <v>1.7656809547794694E-7</v>
      </c>
      <c r="D120" s="7">
        <v>4.1666132288822988E-2</v>
      </c>
      <c r="E120" s="7">
        <v>6.185578446736395E-2</v>
      </c>
    </row>
    <row r="121" spans="1:5" x14ac:dyDescent="0.25">
      <c r="A121" s="10">
        <v>0.18808824770202981</v>
      </c>
      <c r="B121" s="7">
        <v>-6.8627482282342056E-2</v>
      </c>
      <c r="C121" s="7">
        <v>-5.9405906620197846E-2</v>
      </c>
      <c r="D121" s="7">
        <v>1.030898681518333E-2</v>
      </c>
      <c r="E121" s="7">
        <v>-4.9019924682745297E-2</v>
      </c>
    </row>
    <row r="122" spans="1:5" x14ac:dyDescent="0.25">
      <c r="A122" s="10">
        <v>7.1616556279585408E-2</v>
      </c>
      <c r="B122" s="7">
        <v>0</v>
      </c>
      <c r="C122" s="7">
        <v>-2.9125971169821407E-2</v>
      </c>
      <c r="D122" s="7">
        <v>-4.9237279586833438E-7</v>
      </c>
      <c r="E122" s="7">
        <v>-3.8835072188355468E-2</v>
      </c>
    </row>
    <row r="123" spans="1:5" x14ac:dyDescent="0.25">
      <c r="A123" s="10">
        <v>-3.7682418004241769E-2</v>
      </c>
      <c r="B123" s="7">
        <v>2.0202015866200407E-2</v>
      </c>
      <c r="C123" s="7">
        <v>8.2474143587956128E-2</v>
      </c>
      <c r="D123" s="7">
        <v>-3.9215617363937083E-2</v>
      </c>
      <c r="E123" s="7">
        <v>-2.0618411223781052E-2</v>
      </c>
    </row>
    <row r="124" spans="1:5" x14ac:dyDescent="0.25">
      <c r="A124" s="10">
        <v>7.1441590279339273E-2</v>
      </c>
      <c r="B124" s="7">
        <v>-1.9417507856958283E-2</v>
      </c>
      <c r="C124" s="7">
        <v>5.0505044534288501E-2</v>
      </c>
      <c r="D124" s="7">
        <v>-2.8571388245416718E-2</v>
      </c>
      <c r="E124" s="7">
        <v>-6.7307828024695038E-2</v>
      </c>
    </row>
    <row r="125" spans="1:5" x14ac:dyDescent="0.25">
      <c r="A125" s="10">
        <v>-8.5806571239552931E-2</v>
      </c>
      <c r="B125" s="7">
        <v>4.2105283982661668E-2</v>
      </c>
      <c r="C125" s="7">
        <v>-2.0202191170794803E-2</v>
      </c>
      <c r="D125" s="7">
        <v>1.9801720510332466E-2</v>
      </c>
      <c r="E125" s="7">
        <v>5.0504948538051764E-2</v>
      </c>
    </row>
    <row r="126" spans="1:5" x14ac:dyDescent="0.25">
      <c r="A126" s="10">
        <v>1.1476852728398028</v>
      </c>
      <c r="B126" s="7">
        <v>-0.5523809037224372</v>
      </c>
      <c r="C126" s="7">
        <v>2.970229437685612E-2</v>
      </c>
      <c r="D126" s="7">
        <v>2.0618172782935096E-2</v>
      </c>
      <c r="E126" s="7">
        <v>-1.0203810749209064E-2</v>
      </c>
    </row>
    <row r="127" spans="1:5" x14ac:dyDescent="0.25">
      <c r="A127" s="10">
        <v>8.2018928090899168E-2</v>
      </c>
      <c r="B127" s="7">
        <v>-4.8076900834756131E-2</v>
      </c>
      <c r="C127" s="7">
        <v>3.9999695948906844E-2</v>
      </c>
      <c r="D127" s="7">
        <v>1.0526858610467205E-2</v>
      </c>
      <c r="E127" s="7">
        <v>-7.619096989313856E-2</v>
      </c>
    </row>
    <row r="128" spans="1:5" x14ac:dyDescent="0.25">
      <c r="A128" s="10">
        <v>2.0226294989381444E-2</v>
      </c>
      <c r="B128" s="7">
        <v>3.0302988900947403E-2</v>
      </c>
      <c r="C128" s="7">
        <v>9.9998063170438911E-3</v>
      </c>
      <c r="D128" s="7">
        <v>-3.9603891175586714E-2</v>
      </c>
      <c r="E128" s="7">
        <v>-1.9230740254111978E-2</v>
      </c>
    </row>
    <row r="129" spans="1:5" x14ac:dyDescent="0.25">
      <c r="A129" s="10">
        <v>-0.11349911342902064</v>
      </c>
      <c r="B129" s="7">
        <v>3.1578734576871659E-2</v>
      </c>
      <c r="C129" s="7">
        <v>1.9802010476748011E-2</v>
      </c>
      <c r="D129" s="7">
        <v>6.185549567865456E-2</v>
      </c>
      <c r="E129" s="7">
        <v>9.8041751393500576E-3</v>
      </c>
    </row>
    <row r="130" spans="1:5" x14ac:dyDescent="0.25">
      <c r="A130" s="10">
        <v>0.1719690371610445</v>
      </c>
      <c r="B130" s="7">
        <v>-3.5154062216768978E-8</v>
      </c>
      <c r="C130" s="7">
        <v>-7.6190434596462353E-2</v>
      </c>
      <c r="D130" s="7">
        <v>-9.7086790080649354E-3</v>
      </c>
      <c r="E130" s="7">
        <v>-6.7307574851120267E-2</v>
      </c>
    </row>
    <row r="131" spans="1:5" x14ac:dyDescent="0.25">
      <c r="A131" s="10">
        <v>-7.6923385166750902E-2</v>
      </c>
      <c r="B131" s="7">
        <v>6.9808424152384418E-8</v>
      </c>
      <c r="C131" s="7">
        <v>-3.8200201668558975E-8</v>
      </c>
      <c r="D131" s="7">
        <v>9.3750336181833926E-2</v>
      </c>
      <c r="E131" s="7">
        <v>-9.5238145194916912E-3</v>
      </c>
    </row>
    <row r="132" spans="1:5" x14ac:dyDescent="0.25">
      <c r="A132" s="10">
        <v>3.0406225507084272E-2</v>
      </c>
      <c r="B132" s="7">
        <v>-1.186291302968101E-7</v>
      </c>
      <c r="C132" s="7">
        <v>-9.9997996101182096E-3</v>
      </c>
      <c r="D132" s="7">
        <v>-9.8039512096207426E-3</v>
      </c>
      <c r="E132" s="7">
        <v>-1.0000201846498191E-2</v>
      </c>
    </row>
    <row r="133" spans="1:5" x14ac:dyDescent="0.25">
      <c r="A133" s="10">
        <v>2.0696661547025652E-2</v>
      </c>
      <c r="B133" s="7">
        <v>2.941177219109159E-2</v>
      </c>
      <c r="C133" s="7">
        <v>4.1236979877047553E-2</v>
      </c>
      <c r="D133" s="7">
        <v>-6.7307438613170678E-2</v>
      </c>
      <c r="E133" s="7">
        <v>-1.9999994086567607E-2</v>
      </c>
    </row>
    <row r="134" spans="1:5" x14ac:dyDescent="0.25">
      <c r="A134" s="10">
        <v>3.3079740772048449E-2</v>
      </c>
      <c r="B134" s="7">
        <v>2.9703039858398839E-2</v>
      </c>
      <c r="C134" s="7">
        <v>-2.9125987805455944E-2</v>
      </c>
      <c r="D134" s="7">
        <v>-6.8627853224847879E-2</v>
      </c>
      <c r="E134" s="7">
        <v>3.9604230203400759E-2</v>
      </c>
    </row>
    <row r="135" spans="1:5" x14ac:dyDescent="0.25">
      <c r="A135" s="10">
        <v>-0.1146512661343102</v>
      </c>
      <c r="B135" s="7">
        <v>2.0618554959398017E-2</v>
      </c>
      <c r="C135" s="7">
        <v>5.2631781205750405E-2</v>
      </c>
      <c r="D135" s="7">
        <v>4.1236866512686543E-2</v>
      </c>
      <c r="E135" s="7">
        <v>9.7088322010043804E-3</v>
      </c>
    </row>
    <row r="136" spans="1:5" x14ac:dyDescent="0.25">
      <c r="A136" s="10">
        <v>5.2197752992891644E-2</v>
      </c>
      <c r="B136" s="7">
        <v>-6.8627322548156622E-2</v>
      </c>
      <c r="C136" s="7">
        <v>-2.9383309940733682E-7</v>
      </c>
      <c r="D136" s="7">
        <v>-3.9603447097179112E-2</v>
      </c>
      <c r="E136" s="7">
        <v>6.2499346453275706E-2</v>
      </c>
    </row>
    <row r="137" spans="1:5" x14ac:dyDescent="0.25">
      <c r="A137" s="10">
        <v>-8.4071011828148912E-2</v>
      </c>
      <c r="B137" s="7">
        <v>-2.9411798121602661E-2</v>
      </c>
      <c r="C137" s="7">
        <v>5.000010778267705E-2</v>
      </c>
      <c r="D137" s="7">
        <v>1.9802133043560266E-2</v>
      </c>
      <c r="E137" s="7">
        <v>5.0504526963489171E-2</v>
      </c>
    </row>
    <row r="138" spans="1:5" x14ac:dyDescent="0.25">
      <c r="A138" s="10">
        <v>-0.10490968822811508</v>
      </c>
      <c r="B138" s="7">
        <v>-9.6153737687981744E-3</v>
      </c>
      <c r="C138" s="7">
        <v>3.1249894667100708E-2</v>
      </c>
      <c r="D138" s="7">
        <v>1.0525976607018261E-2</v>
      </c>
      <c r="E138" s="7">
        <v>8.2474948113633317E-2</v>
      </c>
    </row>
    <row r="139" spans="1:5" x14ac:dyDescent="0.25">
      <c r="A139" s="10">
        <v>0.13674683432312817</v>
      </c>
      <c r="B139" s="7">
        <v>-7.7669938068985034E-2</v>
      </c>
      <c r="C139" s="7">
        <v>-4.7619194875093029E-2</v>
      </c>
      <c r="D139" s="7">
        <v>-2.8570845085817531E-2</v>
      </c>
      <c r="E139" s="7">
        <v>3.092747773795046E-2</v>
      </c>
    </row>
    <row r="140" spans="1:5" x14ac:dyDescent="0.25">
      <c r="A140" s="10">
        <v>-0.54090360183579034</v>
      </c>
      <c r="B140" s="7">
        <v>-9.7088544585984815E-3</v>
      </c>
      <c r="C140" s="7">
        <v>1.3095238525613073</v>
      </c>
      <c r="D140" s="7">
        <v>-9.5227891418979693E-3</v>
      </c>
      <c r="E140" s="7">
        <v>-3.8462383662949517E-2</v>
      </c>
    </row>
    <row r="141" spans="1:5" x14ac:dyDescent="0.25">
      <c r="A141" s="10">
        <v>-0.13962220826808736</v>
      </c>
      <c r="B141" s="7">
        <v>3.0612238935885383E-2</v>
      </c>
      <c r="C141" s="7">
        <v>6.1855447222378013E-2</v>
      </c>
      <c r="D141" s="7">
        <v>2.0000597815267529E-2</v>
      </c>
      <c r="E141" s="7">
        <v>4.1237227461268233E-2</v>
      </c>
    </row>
    <row r="142" spans="1:5" x14ac:dyDescent="0.25">
      <c r="A142" s="10">
        <v>1.0808988820465437E-4</v>
      </c>
      <c r="B142" s="7">
        <v>1.0416578330082471E-2</v>
      </c>
      <c r="C142" s="7">
        <v>-1.0416663556120143E-2</v>
      </c>
      <c r="D142" s="7">
        <v>-5.8252501764229914E-2</v>
      </c>
      <c r="E142" s="7">
        <v>6.1856298998338666E-2</v>
      </c>
    </row>
    <row r="143" spans="1:5" x14ac:dyDescent="0.25">
      <c r="A143" s="10">
        <v>3.9797604387794561E-2</v>
      </c>
      <c r="B143" s="7">
        <v>-9.7087736517568191E-3</v>
      </c>
      <c r="C143" s="7">
        <v>-5.6719667185234357E-8</v>
      </c>
      <c r="D143" s="7">
        <v>-2.8845934733891965E-2</v>
      </c>
      <c r="E143" s="7">
        <v>3.4143473404135705E-7</v>
      </c>
    </row>
    <row r="144" spans="1:5" x14ac:dyDescent="0.25">
      <c r="A144" s="10">
        <v>-0.13261936790607654</v>
      </c>
      <c r="B144" s="7">
        <v>2.0000053170004417E-2</v>
      </c>
      <c r="C144" s="7">
        <v>5.2631735075600261E-2</v>
      </c>
      <c r="D144" s="7">
        <v>5.2083073030217086E-2</v>
      </c>
      <c r="E144" s="7">
        <v>2.0618867785428208E-2</v>
      </c>
    </row>
    <row r="145" spans="1:5" x14ac:dyDescent="0.25">
      <c r="A145" s="10">
        <v>6.1855927551318857E-2</v>
      </c>
      <c r="B145" s="7">
        <v>8.3333249954660626E-2</v>
      </c>
      <c r="C145" s="7">
        <v>-7.692300567286936E-2</v>
      </c>
      <c r="D145" s="7">
        <v>0</v>
      </c>
      <c r="E145" s="7">
        <v>-5.8252655722091484E-2</v>
      </c>
    </row>
    <row r="146" spans="1:5" x14ac:dyDescent="0.25">
      <c r="A146" s="10">
        <v>-8.427797764023226E-2</v>
      </c>
      <c r="B146" s="7">
        <v>7.2916826845861538E-2</v>
      </c>
      <c r="C146" s="7">
        <v>3.9604124850731059E-2</v>
      </c>
      <c r="D146" s="7">
        <v>3.9603286228364842E-2</v>
      </c>
      <c r="E146" s="7">
        <v>-5.8252128897285704E-2</v>
      </c>
    </row>
    <row r="147" spans="1:5" x14ac:dyDescent="0.25">
      <c r="A147" s="10">
        <v>1.157692572996929</v>
      </c>
      <c r="B147" s="7">
        <v>5.1020524265571021E-2</v>
      </c>
      <c r="C147" s="7">
        <v>-0.59223293712277147</v>
      </c>
      <c r="D147" s="7">
        <v>2.9410679920207849E-2</v>
      </c>
      <c r="E147" s="7">
        <v>5.0505725307787408E-2</v>
      </c>
    </row>
    <row r="148" spans="1:5" x14ac:dyDescent="0.25">
      <c r="A148" s="10">
        <v>0.11504171088598958</v>
      </c>
      <c r="B148" s="7">
        <v>-3.9215639521830714E-2</v>
      </c>
      <c r="C148" s="7">
        <v>1.0416611018219557E-2</v>
      </c>
      <c r="D148" s="7">
        <v>-4.7619112182631707E-2</v>
      </c>
      <c r="E148" s="7">
        <v>-2.9999825051642337E-2</v>
      </c>
    </row>
    <row r="149" spans="1:5" x14ac:dyDescent="0.25">
      <c r="A149" s="10">
        <v>0.12915198644756454</v>
      </c>
      <c r="B149" s="7">
        <v>-5.8823427447840526E-2</v>
      </c>
      <c r="C149" s="7">
        <v>-3.0302940763585196E-2</v>
      </c>
      <c r="D149" s="7">
        <v>4.0403856558222762E-2</v>
      </c>
      <c r="E149" s="7">
        <v>-6.7307559364557012E-2</v>
      </c>
    </row>
    <row r="150" spans="1:5" x14ac:dyDescent="0.25">
      <c r="A150" s="10">
        <v>4.8751131692233107E-2</v>
      </c>
      <c r="B150" s="7">
        <v>-9.6153523272434205E-3</v>
      </c>
      <c r="C150" s="7">
        <v>-3.8095067253749781E-2</v>
      </c>
      <c r="D150" s="7">
        <v>-9.5240497021155113E-3</v>
      </c>
      <c r="E150" s="7">
        <v>1.0526184188698551E-2</v>
      </c>
    </row>
    <row r="151" spans="1:5" x14ac:dyDescent="0.25">
      <c r="A151" s="10">
        <v>-0.42394678407179354</v>
      </c>
      <c r="B151" s="7">
        <v>-2.5500001443745646E-8</v>
      </c>
      <c r="C151" s="7">
        <v>-5.0000180775023773E-2</v>
      </c>
      <c r="D151" s="7">
        <v>0.95918464039009543</v>
      </c>
      <c r="E151" s="7">
        <v>-6.7307433284915286E-2</v>
      </c>
    </row>
    <row r="152" spans="1:5" x14ac:dyDescent="0.25">
      <c r="A152" s="10">
        <v>4.0879231697923846E-2</v>
      </c>
      <c r="B152" s="7">
        <v>-1.0309248673866733E-2</v>
      </c>
      <c r="C152" s="7">
        <v>8.3333317151031538E-2</v>
      </c>
      <c r="D152" s="7">
        <v>-9.5238085706966347E-2</v>
      </c>
      <c r="E152" s="7">
        <v>-9.6157291080656293E-3</v>
      </c>
    </row>
    <row r="153" spans="1:5" x14ac:dyDescent="0.25">
      <c r="A153" s="10">
        <v>4.9047362073294742E-2</v>
      </c>
      <c r="B153" s="7">
        <v>-8.5714310101731361E-2</v>
      </c>
      <c r="C153" s="7">
        <v>-2.8846343063818058E-2</v>
      </c>
      <c r="D153" s="7">
        <v>-9.8033146383178504E-3</v>
      </c>
      <c r="E153" s="7">
        <v>8.4210386718274188E-2</v>
      </c>
    </row>
    <row r="154" spans="1:5" x14ac:dyDescent="0.25">
      <c r="A154" s="10">
        <v>-5.019594469533617E-2</v>
      </c>
      <c r="B154" s="7">
        <v>1.030913971321179E-2</v>
      </c>
      <c r="C154" s="7">
        <v>8.4210802624805625E-2</v>
      </c>
      <c r="D154" s="7">
        <v>-3.1659160848462875E-9</v>
      </c>
      <c r="E154" s="7">
        <v>-3.8834951384374317E-2</v>
      </c>
    </row>
    <row r="155" spans="1:5" x14ac:dyDescent="0.25">
      <c r="A155" s="10">
        <v>-0.14801352667323064</v>
      </c>
      <c r="B155" s="7">
        <v>4.0816396971239177E-2</v>
      </c>
      <c r="C155" s="7">
        <v>-1.0309091410970139E-2</v>
      </c>
      <c r="D155" s="7">
        <v>8.2473648288045709E-2</v>
      </c>
      <c r="E155" s="7">
        <v>5.2631255694558954E-2</v>
      </c>
    </row>
    <row r="156" spans="1:5" x14ac:dyDescent="0.25">
      <c r="A156" s="10">
        <v>-9.6217447676498091E-2</v>
      </c>
      <c r="B156" s="7">
        <v>7.3684137664872917E-2</v>
      </c>
      <c r="C156" s="7">
        <v>1.5999556590706732E-7</v>
      </c>
      <c r="D156" s="7">
        <v>2.0618695187539116E-2</v>
      </c>
      <c r="E156" s="7">
        <v>9.7082884827031091E-3</v>
      </c>
    </row>
    <row r="157" spans="1:5" x14ac:dyDescent="0.25">
      <c r="A157" s="10">
        <v>-1.8015952207970032E-2</v>
      </c>
      <c r="B157" s="7">
        <v>-9.5237813991888576E-3</v>
      </c>
      <c r="C157" s="7">
        <v>6.8973458944299182E-8</v>
      </c>
      <c r="D157" s="7">
        <v>6.0605575212485663E-2</v>
      </c>
      <c r="E157" s="7">
        <v>-3.0612134657015622E-2</v>
      </c>
    </row>
    <row r="158" spans="1:5" x14ac:dyDescent="0.25">
      <c r="A158" s="10">
        <v>1.0202070652584103</v>
      </c>
      <c r="B158" s="7">
        <v>1.0100988246096509E-2</v>
      </c>
      <c r="C158" s="7">
        <v>1.0100930945820874E-2</v>
      </c>
      <c r="D158" s="7">
        <v>-0.52884630796608345</v>
      </c>
      <c r="E158" s="7">
        <v>2.9702929543584666E-2</v>
      </c>
    </row>
    <row r="159" spans="1:5" x14ac:dyDescent="0.25">
      <c r="A159" s="10">
        <v>-3.8690508997938244E-2</v>
      </c>
      <c r="B159" s="7">
        <v>-6.73077026453619E-2</v>
      </c>
      <c r="C159" s="7">
        <v>-5.8823533554364316E-2</v>
      </c>
      <c r="D159" s="7">
        <v>0.10526314625144662</v>
      </c>
      <c r="E159" s="7">
        <v>7.2165012941642237E-2</v>
      </c>
    </row>
    <row r="160" spans="1:5" x14ac:dyDescent="0.25">
      <c r="A160" s="10">
        <v>-9.4505617921909368E-2</v>
      </c>
      <c r="B160" s="7">
        <v>9.3749924626825853E-2</v>
      </c>
      <c r="C160" s="7">
        <v>9.7087495350300923E-3</v>
      </c>
      <c r="D160" s="7">
        <v>7.3684215723192059E-2</v>
      </c>
      <c r="E160" s="7">
        <v>-6.8627275127065235E-2</v>
      </c>
    </row>
    <row r="161" spans="1:5" x14ac:dyDescent="0.25">
      <c r="A161" s="10">
        <v>4.2939390057935123E-2</v>
      </c>
      <c r="B161" s="7">
        <v>-3.9603921645920193E-2</v>
      </c>
      <c r="C161" s="7">
        <v>-4.0404189849315264E-2</v>
      </c>
      <c r="D161" s="7">
        <v>-2.7009683367662518E-7</v>
      </c>
      <c r="E161" s="7">
        <v>4.0404749018673636E-2</v>
      </c>
    </row>
    <row r="162" spans="1:5" x14ac:dyDescent="0.25">
      <c r="A162" s="10">
        <v>8.2473883361452227E-2</v>
      </c>
      <c r="B162" s="7">
        <v>-6.6666706632110717E-2</v>
      </c>
      <c r="C162" s="7">
        <v>2.105255574342868E-2</v>
      </c>
      <c r="D162" s="7">
        <v>2.0677526224588405E-7</v>
      </c>
      <c r="E162" s="7">
        <v>-3.0612024272607563E-2</v>
      </c>
    </row>
    <row r="163" spans="1:5" x14ac:dyDescent="0.25">
      <c r="A163" s="10">
        <v>-1.1109586894921697E-2</v>
      </c>
      <c r="B163" s="7">
        <v>7.385850286922846E-8</v>
      </c>
      <c r="C163" s="7">
        <v>-1.904281152764753E-7</v>
      </c>
      <c r="D163" s="7">
        <v>-6.7307353269928871E-2</v>
      </c>
      <c r="E163" s="7">
        <v>8.4209806759423911E-2</v>
      </c>
    </row>
    <row r="164" spans="1:5" x14ac:dyDescent="0.25">
      <c r="A164" s="10">
        <v>-0.14006314434263278</v>
      </c>
      <c r="B164" s="7">
        <v>0.10526315588482871</v>
      </c>
      <c r="C164" s="7">
        <v>9.6153139793657694E-3</v>
      </c>
      <c r="D164" s="7">
        <v>1.0204383299271091E-2</v>
      </c>
      <c r="E164" s="7">
        <v>3.1579175491426748E-2</v>
      </c>
    </row>
    <row r="165" spans="1:5" x14ac:dyDescent="0.25">
      <c r="A165" s="10">
        <v>9.2109075948952679E-2</v>
      </c>
      <c r="B165" s="7">
        <v>-4.8076896430144567E-2</v>
      </c>
      <c r="C165" s="7">
        <v>-4.8076842214255677E-2</v>
      </c>
      <c r="D165" s="7">
        <v>5.0504762306266882E-2</v>
      </c>
      <c r="E165" s="7">
        <v>-3.8094963959646178E-2</v>
      </c>
    </row>
    <row r="166" spans="1:5" x14ac:dyDescent="0.25">
      <c r="A166" s="10">
        <v>-4.6995639117804022E-2</v>
      </c>
      <c r="B166" s="7">
        <v>7.2164941422161455E-2</v>
      </c>
      <c r="C166" s="7">
        <v>4.0816380405539032E-2</v>
      </c>
      <c r="D166" s="7">
        <v>-4.999980693303463E-2</v>
      </c>
      <c r="E166" s="7">
        <v>-1.0203992296492936E-2</v>
      </c>
    </row>
    <row r="167" spans="1:5" x14ac:dyDescent="0.25">
      <c r="A167" s="10">
        <v>2.1275401907066005E-2</v>
      </c>
      <c r="B167" s="7">
        <v>1.1860512350025942E-8</v>
      </c>
      <c r="C167" s="7">
        <v>-9.6155678643400355E-3</v>
      </c>
      <c r="D167" s="7">
        <v>-4.0404319924830401E-2</v>
      </c>
      <c r="E167" s="7">
        <v>3.0303164780929981E-2</v>
      </c>
    </row>
    <row r="168" spans="1:5" x14ac:dyDescent="0.25">
      <c r="A168" s="10">
        <v>-0.46627457709544307</v>
      </c>
      <c r="B168" s="7">
        <v>-3.8095157096012078E-2</v>
      </c>
      <c r="C168" s="7">
        <v>-5.7143220099801995E-2</v>
      </c>
      <c r="D168" s="7">
        <v>-1.9230567744513261E-2</v>
      </c>
      <c r="E168" s="7">
        <v>1.1063830369902345</v>
      </c>
    </row>
    <row r="169" spans="1:5" x14ac:dyDescent="0.25">
      <c r="A169" s="10">
        <v>0.14054944127308611</v>
      </c>
      <c r="B169" s="7">
        <v>2.941167005671419E-2</v>
      </c>
      <c r="C169" s="7">
        <v>-4.0403964049156915E-2</v>
      </c>
      <c r="D169" s="7">
        <v>-4.9019785440891694E-2</v>
      </c>
      <c r="E169" s="7">
        <v>-6.6666466252992329E-2</v>
      </c>
    </row>
    <row r="170" spans="1:5" x14ac:dyDescent="0.25">
      <c r="A170" s="10">
        <v>2.1960584274233863E-2</v>
      </c>
      <c r="B170" s="7">
        <v>-5.0000116211724066E-2</v>
      </c>
      <c r="C170" s="7">
        <v>1.0204065832726261E-2</v>
      </c>
      <c r="D170" s="7">
        <v>9.4736805845376582E-2</v>
      </c>
      <c r="E170" s="7">
        <v>-6.8627372404694853E-2</v>
      </c>
    </row>
    <row r="171" spans="1:5" x14ac:dyDescent="0.25">
      <c r="A171" s="10">
        <v>0.17388231354858696</v>
      </c>
      <c r="B171" s="7">
        <v>-9.523808991142968E-2</v>
      </c>
      <c r="C171" s="7">
        <v>8.3333406841300972E-2</v>
      </c>
      <c r="D171" s="7">
        <v>-5.7692331826696641E-2</v>
      </c>
      <c r="E171" s="7">
        <v>-7.7670135829140396E-2</v>
      </c>
    </row>
    <row r="172" spans="1:5" x14ac:dyDescent="0.25">
      <c r="A172" s="10">
        <v>-9.2303210420231485E-3</v>
      </c>
      <c r="B172" s="7">
        <v>9.7087431800000346E-3</v>
      </c>
      <c r="C172" s="7">
        <v>3.9999962202131201E-2</v>
      </c>
      <c r="D172" s="7">
        <v>-3.88345990480089E-2</v>
      </c>
      <c r="E172" s="7">
        <v>-6.3711641173913591E-7</v>
      </c>
    </row>
    <row r="173" spans="1:5" x14ac:dyDescent="0.25">
      <c r="A173" s="10">
        <v>0.14996853706998059</v>
      </c>
      <c r="B173" s="7">
        <v>-2.0201932898620933E-2</v>
      </c>
      <c r="C173" s="7">
        <v>-4.8543550839414085E-2</v>
      </c>
      <c r="D173" s="7">
        <v>-1.960820783905326E-2</v>
      </c>
      <c r="E173" s="7">
        <v>-4.8543620377554664E-2</v>
      </c>
    </row>
    <row r="174" spans="1:5" x14ac:dyDescent="0.25">
      <c r="A174" s="10">
        <v>3.1850312992747876E-2</v>
      </c>
      <c r="B174" s="7">
        <v>-3.0303128826454806E-2</v>
      </c>
      <c r="C174" s="7">
        <v>1.9608172699136839E-2</v>
      </c>
      <c r="D174" s="7">
        <v>-9.1669463353483138E-8</v>
      </c>
      <c r="E174" s="7">
        <v>-1.9801491496268642E-2</v>
      </c>
    </row>
    <row r="175" spans="1:5" x14ac:dyDescent="0.25">
      <c r="A175" s="10">
        <v>0.87233982685769784</v>
      </c>
      <c r="B175" s="7">
        <v>7.1428504783559665E-2</v>
      </c>
      <c r="C175" s="7">
        <v>5.0000198304068544E-2</v>
      </c>
      <c r="D175" s="7">
        <v>5.0504801039382485E-2</v>
      </c>
      <c r="E175" s="7">
        <v>-0.54807672849702782</v>
      </c>
    </row>
    <row r="176" spans="1:5" x14ac:dyDescent="0.25">
      <c r="A176" s="10">
        <v>-0.14793895342886554</v>
      </c>
      <c r="B176" s="7">
        <v>2.0000057440235697E-2</v>
      </c>
      <c r="C176" s="7">
        <v>-1.0000062493515816E-2</v>
      </c>
      <c r="D176" s="7">
        <v>5.154682377578701E-2</v>
      </c>
      <c r="E176" s="7">
        <v>0.105262179736481</v>
      </c>
    </row>
    <row r="177" spans="1:5" x14ac:dyDescent="0.25">
      <c r="A177" s="10">
        <v>7.2942959217582981E-2</v>
      </c>
      <c r="B177" s="7">
        <v>2.040834051568674E-2</v>
      </c>
      <c r="C177" s="7">
        <v>-3.05327754079876E-7</v>
      </c>
      <c r="D177" s="7">
        <v>-7.7669968617624874E-2</v>
      </c>
      <c r="E177" s="7">
        <v>-9.7082774009362716E-3</v>
      </c>
    </row>
    <row r="178" spans="1:5" x14ac:dyDescent="0.25">
      <c r="A178" s="10">
        <v>-5.6837532644808841E-2</v>
      </c>
      <c r="B178" s="7">
        <v>3.9603957971571901E-2</v>
      </c>
      <c r="C178" s="7">
        <v>-1.0309497712767901E-2</v>
      </c>
      <c r="D178" s="7">
        <v>-9.5238694319463857E-3</v>
      </c>
      <c r="E178" s="7">
        <v>4.0404326031531657E-2</v>
      </c>
    </row>
    <row r="179" spans="1:5" x14ac:dyDescent="0.25">
      <c r="A179" s="10">
        <v>-7.6538827195012704E-2</v>
      </c>
      <c r="B179" s="7">
        <v>-1.9047682858168269E-2</v>
      </c>
      <c r="C179" s="7">
        <v>-9.9008723022768752E-3</v>
      </c>
      <c r="D179" s="7">
        <v>2.9999655304264738E-2</v>
      </c>
      <c r="E179" s="7">
        <v>8.2474576841406133E-2</v>
      </c>
    </row>
    <row r="180" spans="1:5" x14ac:dyDescent="0.25">
      <c r="A180" s="10">
        <v>-5.1556850626484518E-2</v>
      </c>
      <c r="B180" s="7">
        <v>3.1249901929032209E-2</v>
      </c>
      <c r="C180" s="7">
        <v>7.2916792939435204E-2</v>
      </c>
      <c r="D180" s="7">
        <v>-2.8571147293714794E-2</v>
      </c>
      <c r="E180" s="7">
        <v>-1.9048050631101043E-2</v>
      </c>
    </row>
    <row r="181" spans="1:5" x14ac:dyDescent="0.25">
      <c r="A181" s="10">
        <v>7.068280972632901E-2</v>
      </c>
      <c r="B181" s="7">
        <v>-3.8834810240205409E-2</v>
      </c>
      <c r="C181" s="7">
        <v>-2.8571594303230641E-2</v>
      </c>
      <c r="D181" s="7">
        <v>1.0204148581077543E-2</v>
      </c>
      <c r="E181" s="7">
        <v>-9.8039488194728852E-3</v>
      </c>
    </row>
    <row r="182" spans="1:5" x14ac:dyDescent="0.25">
      <c r="A182" s="10">
        <v>-4.9253701326889554E-2</v>
      </c>
      <c r="B182" s="7">
        <v>-1.9999922872681597E-2</v>
      </c>
      <c r="C182" s="7">
        <v>1.0100998923032511E-2</v>
      </c>
      <c r="D182" s="7">
        <v>4.2105437022268433E-2</v>
      </c>
      <c r="E182" s="7">
        <v>1.9606943680021249E-2</v>
      </c>
    </row>
    <row r="183" spans="1:5" x14ac:dyDescent="0.25">
      <c r="A183" s="10">
        <v>8.267155931340886E-2</v>
      </c>
      <c r="B183" s="7">
        <v>1.0100885834918971E-2</v>
      </c>
      <c r="C183" s="7">
        <v>-3.846135220316671E-2</v>
      </c>
      <c r="D183" s="7">
        <v>2.1052347005501737E-2</v>
      </c>
      <c r="E183" s="7">
        <v>-6.8626736235481101E-2</v>
      </c>
    </row>
    <row r="184" spans="1:5" x14ac:dyDescent="0.25">
      <c r="A184" s="10">
        <v>-0.53497129252622422</v>
      </c>
      <c r="B184" s="7">
        <v>-6.6666694364975521E-2</v>
      </c>
      <c r="C184" s="7">
        <v>0.9600009778873102</v>
      </c>
      <c r="D184" s="7">
        <v>8.4210127259554568E-2</v>
      </c>
      <c r="E184" s="7">
        <v>8.4210789345753767E-2</v>
      </c>
    </row>
    <row r="185" spans="1:5" x14ac:dyDescent="0.25">
      <c r="A185" s="10">
        <v>0.13736127433753009</v>
      </c>
      <c r="B185" s="7">
        <v>-3.8095216240782936E-2</v>
      </c>
      <c r="C185" s="7">
        <v>-4.9019615336185263E-2</v>
      </c>
      <c r="D185" s="7">
        <v>-4.7777562017792263E-8</v>
      </c>
      <c r="E185" s="7">
        <v>-3.8835017440516317E-2</v>
      </c>
    </row>
    <row r="186" spans="1:5" x14ac:dyDescent="0.25">
      <c r="A186" s="10">
        <v>2.0701126404354619E-2</v>
      </c>
      <c r="B186" s="7">
        <v>2.9411862941186362E-2</v>
      </c>
      <c r="C186" s="7">
        <v>-2.3121356607092025E-7</v>
      </c>
      <c r="D186" s="7">
        <v>2.0408501442584992E-2</v>
      </c>
      <c r="E186" s="7">
        <v>-6.7307962013168576E-2</v>
      </c>
    </row>
    <row r="187" spans="1:5" x14ac:dyDescent="0.25">
      <c r="A187" s="10">
        <v>-9.306149424507737E-2</v>
      </c>
      <c r="B187" s="7">
        <v>7.3088971763723976E-8</v>
      </c>
      <c r="C187" s="7">
        <v>-4.950512165836285E-2</v>
      </c>
      <c r="D187" s="7">
        <v>9.3749910126073477E-2</v>
      </c>
      <c r="E187" s="7">
        <v>6.0606576691317526E-2</v>
      </c>
    </row>
    <row r="188" spans="1:5" x14ac:dyDescent="0.25">
      <c r="A188" s="10">
        <v>-9.46773840710885E-2</v>
      </c>
      <c r="B188" s="7">
        <v>-1.1937628086045038E-7</v>
      </c>
      <c r="C188" s="7">
        <v>7.142891878588209E-2</v>
      </c>
      <c r="D188" s="7">
        <v>2.0833634525230016E-2</v>
      </c>
      <c r="E188" s="7">
        <v>9.899941939183865E-3</v>
      </c>
    </row>
    <row r="189" spans="1:5" x14ac:dyDescent="0.25">
      <c r="A189" s="10">
        <v>6.0293457293017383E-2</v>
      </c>
      <c r="B189" s="7">
        <v>-2.9126332640235453E-2</v>
      </c>
      <c r="C189" s="7">
        <v>-2.360184658822817E-8</v>
      </c>
      <c r="D189" s="7">
        <v>3.2606012201341628E-7</v>
      </c>
      <c r="E189" s="7">
        <v>-2.8570998263327207E-2</v>
      </c>
    </row>
    <row r="190" spans="1:5" x14ac:dyDescent="0.25">
      <c r="A190" s="10">
        <v>-5.7303449393291017E-2</v>
      </c>
      <c r="B190" s="7">
        <v>-9.9998350385120949E-3</v>
      </c>
      <c r="C190" s="7">
        <v>8.3332781269233047E-2</v>
      </c>
      <c r="D190" s="7">
        <v>-5.9405806829847307E-2</v>
      </c>
      <c r="E190" s="7">
        <v>5.154687445594841E-2</v>
      </c>
    </row>
    <row r="191" spans="1:5" x14ac:dyDescent="0.25">
      <c r="A191" s="10">
        <v>1.0656657324153227</v>
      </c>
      <c r="B191" s="7">
        <v>6.0606025721516632E-2</v>
      </c>
      <c r="C191" s="7">
        <v>-0.48453622542474029</v>
      </c>
      <c r="D191" s="7">
        <v>-8.6538033113281121E-2</v>
      </c>
      <c r="E191" s="7">
        <v>-3.0612879042323127E-2</v>
      </c>
    </row>
    <row r="192" spans="1:5" x14ac:dyDescent="0.25">
      <c r="A192" s="10">
        <v>-0.20426414390111858</v>
      </c>
      <c r="B192" s="7">
        <v>7.142859185751349E-2</v>
      </c>
      <c r="C192" s="7">
        <v>7.3684159095327439E-2</v>
      </c>
      <c r="D192" s="7">
        <v>5.0000577417636638E-2</v>
      </c>
      <c r="E192" s="7">
        <v>4.0403385738443376E-2</v>
      </c>
    </row>
    <row r="193" spans="1:5" x14ac:dyDescent="0.25">
      <c r="A193" s="10">
        <v>-6.6934520025885735E-2</v>
      </c>
      <c r="B193" s="7">
        <v>9.9009436035657483E-3</v>
      </c>
      <c r="C193" s="7">
        <v>1.0000146500019236E-2</v>
      </c>
      <c r="D193" s="7">
        <v>-1.9999997248937196E-2</v>
      </c>
      <c r="E193" s="7">
        <v>7.2164901260658221E-2</v>
      </c>
    </row>
    <row r="194" spans="1:5" x14ac:dyDescent="0.25">
      <c r="A194" s="10">
        <v>0.18501496110113713</v>
      </c>
      <c r="B194" s="7">
        <v>-4.0000033320002015E-2</v>
      </c>
      <c r="C194" s="7">
        <v>-2.884613369918021E-2</v>
      </c>
      <c r="D194" s="7">
        <v>-4.0000085936835905E-2</v>
      </c>
      <c r="E194" s="7">
        <v>-5.7143257918496393E-2</v>
      </c>
    </row>
    <row r="195" spans="1:5" x14ac:dyDescent="0.25">
      <c r="A195" s="10">
        <v>0.14922199083466747</v>
      </c>
      <c r="B195" s="7">
        <v>-9.6153488981320923E-3</v>
      </c>
      <c r="C195" s="7">
        <v>-4.8543830171374869E-2</v>
      </c>
      <c r="D195" s="7">
        <v>-8.5714564848488384E-2</v>
      </c>
      <c r="E195" s="7">
        <v>1.0000486685754817E-2</v>
      </c>
    </row>
    <row r="196" spans="1:5" x14ac:dyDescent="0.25">
      <c r="A196" s="10">
        <v>-5.7402254702145883E-2</v>
      </c>
      <c r="B196" s="7">
        <v>-9.6152518030205858E-3</v>
      </c>
      <c r="C196" s="7">
        <v>3.1250077488814698E-2</v>
      </c>
      <c r="D196" s="7">
        <v>-2.0619078069298635E-2</v>
      </c>
      <c r="E196" s="7">
        <v>6.0605868345251501E-2</v>
      </c>
    </row>
    <row r="197" spans="1:5" x14ac:dyDescent="0.25">
      <c r="A197" s="10">
        <v>8.1946286990884687E-2</v>
      </c>
      <c r="B197" s="7">
        <v>3.0927769213005663E-2</v>
      </c>
      <c r="C197" s="7">
        <v>-6.7961037539261193E-2</v>
      </c>
      <c r="D197" s="7">
        <v>4.1237024135181377E-2</v>
      </c>
      <c r="E197" s="7">
        <v>-7.6190569932328756E-2</v>
      </c>
    </row>
    <row r="198" spans="1:5" x14ac:dyDescent="0.25">
      <c r="A198" s="10">
        <v>0.56544473803340667</v>
      </c>
      <c r="B198" s="7">
        <v>4.2105274819763672E-2</v>
      </c>
      <c r="C198" s="7">
        <v>-0.42261902389712969</v>
      </c>
      <c r="D198" s="7">
        <v>3.99994947726654E-2</v>
      </c>
      <c r="E198" s="7">
        <v>2.0833858297983676E-2</v>
      </c>
    </row>
    <row r="199" spans="1:5" x14ac:dyDescent="0.25">
      <c r="A199" s="10">
        <v>0.16165402428030418</v>
      </c>
      <c r="B199" s="7">
        <v>-2.0000038861250458E-2</v>
      </c>
      <c r="C199" s="7">
        <v>-7.7669624158225425E-2</v>
      </c>
      <c r="D199" s="7">
        <v>-4.7619507005456807E-2</v>
      </c>
      <c r="E199" s="7">
        <v>3.1538519640328389E-7</v>
      </c>
    </row>
    <row r="200" spans="1:5" x14ac:dyDescent="0.25">
      <c r="A200" s="10">
        <v>-3.1587584771085031E-2</v>
      </c>
      <c r="B200" s="7">
        <v>-1.941746037162273E-2</v>
      </c>
      <c r="C200" s="7">
        <v>-9.9008156237126999E-3</v>
      </c>
      <c r="D200" s="7">
        <v>5.2631470800279523E-2</v>
      </c>
      <c r="E200" s="7">
        <v>1.0416530589724804E-2</v>
      </c>
    </row>
    <row r="201" spans="1:5" x14ac:dyDescent="0.25">
      <c r="A201" s="10">
        <v>-3.0611356968823777E-4</v>
      </c>
      <c r="B201" s="7">
        <v>-2.9126249165803419E-2</v>
      </c>
      <c r="C201" s="7">
        <v>9.708675860554461E-3</v>
      </c>
      <c r="D201" s="7">
        <v>2.0408349958139116E-2</v>
      </c>
      <c r="E201" s="7">
        <v>2.5953348825602518E-7</v>
      </c>
    </row>
    <row r="202" spans="1:5" x14ac:dyDescent="0.25">
      <c r="A202" s="10">
        <v>3.9903763779018941E-2</v>
      </c>
      <c r="B202" s="7">
        <v>9.7087658813352906E-3</v>
      </c>
      <c r="C202" s="7">
        <v>7.5513433284157827E-8</v>
      </c>
      <c r="D202" s="7">
        <v>1.894080650099994E-7</v>
      </c>
      <c r="E202" s="7">
        <v>-4.7619250909927469E-2</v>
      </c>
    </row>
    <row r="203" spans="1:5" x14ac:dyDescent="0.25">
      <c r="A203" s="10">
        <v>-3.0035885633198478E-2</v>
      </c>
      <c r="B203" s="7">
        <v>9.4736872622654955E-2</v>
      </c>
      <c r="C203" s="7">
        <v>-1.2985641217877486E-7</v>
      </c>
      <c r="D203" s="7">
        <v>-5.82519098703006E-2</v>
      </c>
      <c r="E203" s="7">
        <v>-2.4148021970926692E-7</v>
      </c>
    </row>
    <row r="204" spans="1:5" x14ac:dyDescent="0.25">
      <c r="A204" s="10">
        <v>0.11648537803467307</v>
      </c>
      <c r="B204" s="7">
        <v>-7.6190424558734593E-2</v>
      </c>
      <c r="C204" s="7">
        <v>9.8038253095711347E-3</v>
      </c>
      <c r="D204" s="7">
        <v>-6.730719924580808E-2</v>
      </c>
      <c r="E204" s="7">
        <v>2.9411142225013398E-2</v>
      </c>
    </row>
    <row r="205" spans="1:5" x14ac:dyDescent="0.25">
      <c r="A205" s="10">
        <v>-0.38690483590402214</v>
      </c>
      <c r="B205" s="7">
        <v>-4.9999991229302765E-2</v>
      </c>
      <c r="C205" s="7">
        <v>0.7500002783639288</v>
      </c>
      <c r="D205" s="7">
        <v>5.2631599896904024E-2</v>
      </c>
      <c r="E205" s="7">
        <v>-6.7961227962683335E-2</v>
      </c>
    </row>
    <row r="206" spans="1:5" x14ac:dyDescent="0.25">
      <c r="A206" s="10">
        <v>-7.8703103693101739E-2</v>
      </c>
      <c r="B206" s="7">
        <v>-3.8461565173546375E-2</v>
      </c>
      <c r="C206" s="7">
        <v>8.4210529501690612E-2</v>
      </c>
      <c r="D206" s="7">
        <v>9.3750030612925972E-2</v>
      </c>
      <c r="E206" s="7">
        <v>-4.8076508622420633E-2</v>
      </c>
    </row>
    <row r="207" spans="1:5" x14ac:dyDescent="0.25">
      <c r="A207" s="10">
        <v>3.0036259982926472E-2</v>
      </c>
      <c r="B207" s="7">
        <v>1.9802016486524687E-2</v>
      </c>
      <c r="C207" s="7">
        <v>4.1236881681637749E-2</v>
      </c>
      <c r="D207" s="7">
        <v>-9.5238304304430588E-2</v>
      </c>
      <c r="E207" s="7">
        <v>1.0526883207724769E-2</v>
      </c>
    </row>
    <row r="208" spans="1:5" x14ac:dyDescent="0.25">
      <c r="A208" s="10">
        <v>-0.13967029406360465</v>
      </c>
      <c r="B208" s="7">
        <v>8.4210566295270572E-2</v>
      </c>
      <c r="C208" s="7">
        <v>-9.6153013491810935E-3</v>
      </c>
      <c r="D208" s="7">
        <v>1.0309094969034316E-2</v>
      </c>
      <c r="E208" s="7">
        <v>7.1428665071000541E-2</v>
      </c>
    </row>
    <row r="209" spans="1:5" x14ac:dyDescent="0.25">
      <c r="A209" s="10">
        <v>-0.16222114050726522</v>
      </c>
      <c r="B209" s="7">
        <v>1.980190144822358E-2</v>
      </c>
      <c r="C209" s="7">
        <v>4.0403711544745979E-2</v>
      </c>
      <c r="D209" s="7">
        <v>7.1428421095125927E-2</v>
      </c>
      <c r="E209" s="7">
        <v>5.0001042257497463E-2</v>
      </c>
    </row>
    <row r="210" spans="1:5" x14ac:dyDescent="0.25">
      <c r="A210" s="10">
        <v>6.2916929318195036E-2</v>
      </c>
      <c r="B210" s="7">
        <v>-5.9406004101729359E-2</v>
      </c>
      <c r="C210" s="7">
        <v>-4.9504924961815355E-2</v>
      </c>
      <c r="D210" s="7">
        <v>8.4209977176729289E-2</v>
      </c>
      <c r="E210" s="7">
        <v>-2.9411361554840587E-2</v>
      </c>
    </row>
    <row r="211" spans="1:5" x14ac:dyDescent="0.25">
      <c r="A211" s="10">
        <v>-5.8163292711358228E-2</v>
      </c>
      <c r="B211" s="7">
        <v>8.2474220931513242E-2</v>
      </c>
      <c r="C211" s="7">
        <v>-9.7086022188780374E-3</v>
      </c>
      <c r="D211" s="7">
        <v>1.960760573265774E-2</v>
      </c>
      <c r="E211" s="7">
        <v>-2.8571698768350862E-2</v>
      </c>
    </row>
    <row r="212" spans="1:5" x14ac:dyDescent="0.25">
      <c r="A212" s="10">
        <v>7.3493350129709034E-2</v>
      </c>
      <c r="B212" s="7">
        <v>-3.8461633684388818E-2</v>
      </c>
      <c r="C212" s="7">
        <v>-2.0408164475213875E-2</v>
      </c>
      <c r="D212" s="7">
        <v>-6.8627255161604506E-2</v>
      </c>
      <c r="E212" s="7">
        <v>6.1855307569472329E-2</v>
      </c>
    </row>
    <row r="213" spans="1:5" x14ac:dyDescent="0.25">
      <c r="A213" s="10">
        <v>2.3600726438755881E-2</v>
      </c>
      <c r="B213" s="7">
        <v>2.9702881944341675E-2</v>
      </c>
      <c r="C213" s="7">
        <v>-6.8627437019819992E-2</v>
      </c>
      <c r="D213" s="7">
        <v>-3.0303340614473595E-2</v>
      </c>
      <c r="E213" s="7">
        <v>5.0505055625013062E-2</v>
      </c>
    </row>
    <row r="214" spans="1:5" x14ac:dyDescent="0.25">
      <c r="A214" s="10">
        <v>-6.750862993794049E-2</v>
      </c>
      <c r="B214" s="7">
        <v>-1.9417477023889518E-2</v>
      </c>
      <c r="C214" s="7">
        <v>1.0416741813959129E-2</v>
      </c>
      <c r="D214" s="7">
        <v>9.3750373084600769E-2</v>
      </c>
      <c r="E214" s="7">
        <v>-1.0416871010141104E-2</v>
      </c>
    </row>
    <row r="215" spans="1:5" x14ac:dyDescent="0.25">
      <c r="A215" s="10">
        <v>-2.040821472079013E-2</v>
      </c>
      <c r="B215" s="7">
        <v>-1.0416692990422138E-2</v>
      </c>
      <c r="C215" s="7">
        <v>-1.8860761730188358E-7</v>
      </c>
      <c r="D215" s="7">
        <v>3.3952086342381449E-7</v>
      </c>
      <c r="E215" s="7">
        <v>3.1578873316685518E-2</v>
      </c>
    </row>
    <row r="216" spans="1:5" x14ac:dyDescent="0.25">
      <c r="A216" s="10">
        <v>-8.8199297954515754E-2</v>
      </c>
      <c r="B216" s="7">
        <v>6.3157960043302985E-2</v>
      </c>
      <c r="C216" s="7">
        <v>4.2105703715078269E-2</v>
      </c>
      <c r="D216" s="7">
        <v>-2.0000014837367686E-2</v>
      </c>
      <c r="E216" s="7">
        <v>1.0100161508717731E-2</v>
      </c>
    </row>
    <row r="217" spans="1:5" x14ac:dyDescent="0.25">
      <c r="A217" s="10">
        <v>-1.5685873449249321E-3</v>
      </c>
      <c r="B217" s="7">
        <v>-3.8095199014950176E-2</v>
      </c>
      <c r="C217" s="7">
        <v>-9.8038163508838982E-3</v>
      </c>
      <c r="D217" s="7">
        <v>-2.0618243801428293E-2</v>
      </c>
      <c r="E217" s="7">
        <v>7.3683832020500217E-2</v>
      </c>
    </row>
    <row r="218" spans="1:5" x14ac:dyDescent="0.25">
      <c r="A218" s="10">
        <v>-8.6084544765537951E-2</v>
      </c>
      <c r="B218" s="7">
        <v>-3.9603953517735602E-2</v>
      </c>
      <c r="C218" s="7">
        <v>8.4210675429107873E-2</v>
      </c>
      <c r="D218" s="7">
        <v>4.0815838642430213E-2</v>
      </c>
      <c r="E218" s="7">
        <v>9.6155781491271686E-3</v>
      </c>
    </row>
    <row r="219" spans="1:5" x14ac:dyDescent="0.25">
      <c r="A219" s="10">
        <v>-4.7888842250930708E-2</v>
      </c>
      <c r="B219" s="7">
        <v>7.2164987035573169E-2</v>
      </c>
      <c r="C219" s="7">
        <v>-2.970311323421615E-2</v>
      </c>
      <c r="D219" s="7">
        <v>2.000007886953914E-2</v>
      </c>
      <c r="E219" s="7">
        <v>-1.0203573794109744E-2</v>
      </c>
    </row>
    <row r="220" spans="1:5" x14ac:dyDescent="0.25">
      <c r="A220" s="10">
        <v>5.030110358845441E-2</v>
      </c>
      <c r="B220" s="7">
        <v>2.0202085968571648E-2</v>
      </c>
      <c r="C220" s="7">
        <v>-1.9230691707587622E-2</v>
      </c>
      <c r="D220" s="7">
        <v>-9.9995525249302331E-3</v>
      </c>
      <c r="E220" s="7">
        <v>-3.8835519298876409E-2</v>
      </c>
    </row>
    <row r="221" spans="1:5" x14ac:dyDescent="0.25">
      <c r="A221" s="10">
        <v>6.2225331093838321E-2</v>
      </c>
      <c r="B221" s="7">
        <v>-1.9047638739230766E-2</v>
      </c>
      <c r="C221" s="7">
        <v>-3.0303072709480627E-2</v>
      </c>
      <c r="D221" s="7">
        <v>3.0623950708630332E-8</v>
      </c>
      <c r="E221" s="7">
        <v>-1.0309511593795673E-2</v>
      </c>
    </row>
    <row r="222" spans="1:5" x14ac:dyDescent="0.25">
      <c r="A222" s="10">
        <v>5.2631662751314368E-2</v>
      </c>
      <c r="B222" s="7">
        <v>-3.9999989200121377E-2</v>
      </c>
      <c r="C222" s="7">
        <v>2.110011185774141E-7</v>
      </c>
      <c r="D222" s="7">
        <v>-3.4100443646600809E-7</v>
      </c>
      <c r="E222" s="7">
        <v>-1.0416627934592526E-2</v>
      </c>
    </row>
    <row r="223" spans="1:5" x14ac:dyDescent="0.25">
      <c r="A223" s="10">
        <v>0.10303040441717126</v>
      </c>
      <c r="B223" s="7">
        <v>-8.6538512554217628E-2</v>
      </c>
      <c r="C223" s="7">
        <v>-3.1206013550999501E-7</v>
      </c>
      <c r="D223" s="7">
        <v>5.2631749130685801E-2</v>
      </c>
      <c r="E223" s="7">
        <v>-5.7142749357107281E-2</v>
      </c>
    </row>
    <row r="224" spans="1:5" x14ac:dyDescent="0.25">
      <c r="A224" s="10">
        <v>6.4314761142194588E-2</v>
      </c>
      <c r="B224" s="7">
        <v>4.9999986908445759E-2</v>
      </c>
      <c r="C224" s="7">
        <v>2.0000034463686811E-2</v>
      </c>
      <c r="D224" s="7">
        <v>-6.7307891535319797E-2</v>
      </c>
      <c r="E224" s="7">
        <v>-5.9406155626890778E-2</v>
      </c>
    </row>
    <row r="225" spans="1:5" x14ac:dyDescent="0.25">
      <c r="A225" s="10">
        <v>-3.808489907213275E-4</v>
      </c>
      <c r="B225" s="7">
        <v>9.9999114159654567E-3</v>
      </c>
      <c r="C225" s="7">
        <v>-9.5237970355915746E-2</v>
      </c>
      <c r="D225" s="7">
        <v>3.786499962465939E-7</v>
      </c>
      <c r="E225" s="7">
        <v>9.4736418140566547E-2</v>
      </c>
    </row>
    <row r="226" spans="1:5" x14ac:dyDescent="0.25">
      <c r="A226" s="10">
        <v>0.13802425552968423</v>
      </c>
      <c r="B226" s="7">
        <v>-5.8252378859563247E-2</v>
      </c>
      <c r="C226" s="7">
        <v>-2.884611028807893E-2</v>
      </c>
      <c r="D226" s="7">
        <v>-1.9607921403831385E-2</v>
      </c>
      <c r="E226" s="7">
        <v>-1.9999940557784313E-2</v>
      </c>
    </row>
    <row r="227" spans="1:5" x14ac:dyDescent="0.25">
      <c r="A227" s="10">
        <v>-9.5194386138206633E-2</v>
      </c>
      <c r="B227" s="7">
        <v>-3.8834980589866119E-2</v>
      </c>
      <c r="C227" s="7">
        <v>6.122456801331233E-2</v>
      </c>
      <c r="D227" s="7">
        <v>2.0408062262242677E-2</v>
      </c>
      <c r="E227" s="7">
        <v>6.1855888670606429E-2</v>
      </c>
    </row>
    <row r="228" spans="1:5" x14ac:dyDescent="0.25">
      <c r="A228" s="10">
        <v>6.0996746463022111E-2</v>
      </c>
      <c r="B228" s="7">
        <v>6.0605992800733421E-2</v>
      </c>
      <c r="C228" s="7">
        <v>-5.7142685887544009E-2</v>
      </c>
      <c r="D228" s="7">
        <v>1.0525812492762743E-2</v>
      </c>
      <c r="E228" s="7">
        <v>-6.730749833038896E-2</v>
      </c>
    </row>
    <row r="229" spans="1:5" x14ac:dyDescent="0.25">
      <c r="A229" s="10">
        <v>-0.10499583351411135</v>
      </c>
      <c r="B229" s="7">
        <v>5.2631605757722077E-2</v>
      </c>
      <c r="C229" s="7">
        <v>8.3333347973275407E-2</v>
      </c>
      <c r="D229" s="7">
        <v>-2.0202142900490272E-2</v>
      </c>
      <c r="E229" s="7">
        <v>-1.387585335521635E-7</v>
      </c>
    </row>
    <row r="230" spans="1:5" x14ac:dyDescent="0.25">
      <c r="A230" s="10">
        <v>-6.7884564093682043E-3</v>
      </c>
      <c r="B230" s="7">
        <v>6.1224633175618992E-2</v>
      </c>
      <c r="C230" s="7">
        <v>-3.0612339795420218E-2</v>
      </c>
      <c r="D230" s="7">
        <v>-3.0612130892206157E-2</v>
      </c>
      <c r="E230" s="7">
        <v>9.6151328423923488E-3</v>
      </c>
    </row>
    <row r="231" spans="1:5" x14ac:dyDescent="0.25">
      <c r="A231" s="10">
        <v>-0.12207205602369087</v>
      </c>
      <c r="B231" s="7">
        <v>3.0927803950875798E-2</v>
      </c>
      <c r="C231" s="7">
        <v>1.0101024770698963E-2</v>
      </c>
      <c r="D231" s="7">
        <v>7.2165093167168237E-2</v>
      </c>
      <c r="E231" s="7">
        <v>2.0202537513439145E-2</v>
      </c>
    </row>
    <row r="232" spans="1:5" x14ac:dyDescent="0.25">
      <c r="A232" s="10">
        <v>0.15003704647287197</v>
      </c>
      <c r="B232" s="7">
        <v>-2.9126241095072669E-2</v>
      </c>
      <c r="C232" s="7">
        <v>-1.0235152270166026E-7</v>
      </c>
      <c r="D232" s="7">
        <v>-6.6666607028322056E-2</v>
      </c>
      <c r="E232" s="7">
        <v>-4.0403519474518812E-2</v>
      </c>
    </row>
    <row r="233" spans="1:5" x14ac:dyDescent="0.25">
      <c r="A233" s="10">
        <v>-4.8715414015697567E-2</v>
      </c>
      <c r="B233" s="7">
        <v>1.9801963445450266E-2</v>
      </c>
      <c r="C233" s="7">
        <v>-9.5239799171787931E-3</v>
      </c>
      <c r="D233" s="7">
        <v>3.0303323759718337E-2</v>
      </c>
      <c r="E233" s="7">
        <v>1.0100602289060623E-2</v>
      </c>
    </row>
    <row r="234" spans="1:5" x14ac:dyDescent="0.25">
      <c r="A234" s="10">
        <v>8.5867035803239844E-3</v>
      </c>
      <c r="B234" s="7">
        <v>8.4210516621862075E-2</v>
      </c>
      <c r="C234" s="7">
        <v>0</v>
      </c>
      <c r="D234" s="7">
        <v>-1.0101312114132899E-2</v>
      </c>
      <c r="E234" s="7">
        <v>-7.6190556564770029E-2</v>
      </c>
    </row>
    <row r="235" spans="1:5" x14ac:dyDescent="0.25">
      <c r="A235" s="10">
        <v>1.1012069955020243E-2</v>
      </c>
      <c r="B235" s="7">
        <v>-1.0000004652365835E-2</v>
      </c>
      <c r="C235" s="7">
        <v>9.615166969693778E-3</v>
      </c>
      <c r="D235" s="7">
        <v>-8.6538283285300999E-2</v>
      </c>
      <c r="E235" s="7">
        <v>8.3333692176142948E-2</v>
      </c>
    </row>
    <row r="236" spans="1:5" x14ac:dyDescent="0.25">
      <c r="A236" s="10">
        <v>9.5919983195178471E-2</v>
      </c>
      <c r="B236" s="7">
        <v>-4.0404081635985301E-2</v>
      </c>
      <c r="C236" s="7">
        <v>-4.9505126145701905E-2</v>
      </c>
      <c r="D236" s="7">
        <v>-9.9995486983025517E-3</v>
      </c>
      <c r="E236" s="7">
        <v>1.0526228857576259E-2</v>
      </c>
    </row>
    <row r="237" spans="1:5" x14ac:dyDescent="0.25">
      <c r="A237" s="10">
        <v>-8.7664341280365043E-2</v>
      </c>
      <c r="B237" s="7">
        <v>2.0833364474493576E-2</v>
      </c>
      <c r="C237" s="7">
        <v>2.0833663468262209E-2</v>
      </c>
      <c r="D237" s="7">
        <v>-3.9215897902390551E-2</v>
      </c>
      <c r="E237" s="7">
        <v>9.4736764169685017E-2</v>
      </c>
    </row>
    <row r="238" spans="1:5" x14ac:dyDescent="0.25">
      <c r="A238" s="10">
        <v>-1.1325414179724769E-2</v>
      </c>
      <c r="B238" s="7">
        <v>-5.6661204617114436E-8</v>
      </c>
      <c r="C238" s="7">
        <v>2.0618768190769909E-2</v>
      </c>
      <c r="D238" s="7">
        <v>-4.9019941386029164E-2</v>
      </c>
      <c r="E238" s="7">
        <v>4.2105513103879222E-2</v>
      </c>
    </row>
    <row r="239" spans="1:5" x14ac:dyDescent="0.25">
      <c r="A239" s="10">
        <v>-8.3996786140808966E-2</v>
      </c>
      <c r="B239" s="7">
        <v>9.8040221804835959E-3</v>
      </c>
      <c r="C239" s="7">
        <v>2.9411626291065085E-2</v>
      </c>
      <c r="D239" s="7">
        <v>7.142814587568469E-2</v>
      </c>
      <c r="E239" s="7">
        <v>-1.9802057493282454E-2</v>
      </c>
    </row>
    <row r="240" spans="1:5" x14ac:dyDescent="0.25">
      <c r="A240" s="10">
        <v>-5.7429295590083362E-2</v>
      </c>
      <c r="B240" s="7">
        <v>-7.254656486654909E-8</v>
      </c>
      <c r="C240" s="7">
        <v>7.1428814630786874E-2</v>
      </c>
      <c r="D240" s="7">
        <v>-1.9802392287264103E-2</v>
      </c>
      <c r="E240" s="7">
        <v>1.0204116242292782E-2</v>
      </c>
    </row>
    <row r="241" spans="1:5" x14ac:dyDescent="0.25">
      <c r="A241" s="10">
        <v>1.3929081297989754E-3</v>
      </c>
      <c r="B241" s="7">
        <v>-1.0416639502165093E-2</v>
      </c>
      <c r="C241" s="7">
        <v>-4.8543733920202392E-2</v>
      </c>
      <c r="D241" s="7">
        <v>2.1872669919709153E-7</v>
      </c>
      <c r="E241" s="7">
        <v>6.0606242148378175E-2</v>
      </c>
    </row>
    <row r="242" spans="1:5" x14ac:dyDescent="0.25">
      <c r="A242" s="10">
        <v>-2.9319611085045327E-2</v>
      </c>
      <c r="B242" s="7">
        <v>-3.8461512376668283E-2</v>
      </c>
      <c r="C242" s="7">
        <v>9.7088882806521948E-3</v>
      </c>
      <c r="D242" s="7">
        <v>7.216508210941619E-2</v>
      </c>
      <c r="E242" s="7">
        <v>-1.0309882672477899E-2</v>
      </c>
    </row>
    <row r="243" spans="1:5" x14ac:dyDescent="0.25">
      <c r="A243" s="10">
        <v>9.4099022787118125E-2</v>
      </c>
      <c r="B243" s="7">
        <v>-9.999988614392108E-3</v>
      </c>
      <c r="C243" s="7">
        <v>3.0612505282131552E-2</v>
      </c>
      <c r="D243" s="7">
        <v>-4.7619350766879509E-2</v>
      </c>
      <c r="E243" s="7">
        <v>-5.9406009338856314E-2</v>
      </c>
    </row>
    <row r="244" spans="1:5" x14ac:dyDescent="0.25">
      <c r="A244" s="10">
        <v>3.1991867100849225E-2</v>
      </c>
      <c r="B244" s="7">
        <v>-4.0000017952393829E-2</v>
      </c>
      <c r="C244" s="7">
        <v>-4.0000149732771551E-2</v>
      </c>
      <c r="D244" s="7">
        <v>6.2500109635149403E-2</v>
      </c>
      <c r="E244" s="7">
        <v>-1.0416713904102926E-2</v>
      </c>
    </row>
    <row r="245" spans="1:5" x14ac:dyDescent="0.25">
      <c r="A245" s="10">
        <v>0.14045409093362049</v>
      </c>
      <c r="B245" s="7">
        <v>-5.8252395736066442E-2</v>
      </c>
      <c r="C245" s="7">
        <v>-2.020220486391866E-2</v>
      </c>
      <c r="D245" s="7">
        <v>-9.708602564480473E-3</v>
      </c>
      <c r="E245" s="7">
        <v>-4.0404496394088829E-2</v>
      </c>
    </row>
    <row r="246" spans="1:5" x14ac:dyDescent="0.25">
      <c r="A246" s="10">
        <v>-9.5267434512274041E-2</v>
      </c>
      <c r="B246" s="7">
        <v>3.030288194835995E-2</v>
      </c>
      <c r="C246" s="7">
        <v>4.0816640080606925E-2</v>
      </c>
      <c r="D246" s="7">
        <v>1.030951610897457E-2</v>
      </c>
      <c r="E246" s="7">
        <v>2.020205026683497E-2</v>
      </c>
    </row>
    <row r="247" spans="1:5" x14ac:dyDescent="0.25">
      <c r="A247" s="10">
        <v>0.12608664294970828</v>
      </c>
      <c r="B247" s="7">
        <v>-2.8846083620664431E-2</v>
      </c>
      <c r="C247" s="7">
        <v>-2.0000129423790591E-2</v>
      </c>
      <c r="D247" s="7">
        <v>-2.8845885761256129E-2</v>
      </c>
      <c r="E247" s="7">
        <v>-3.9215574897770722E-2</v>
      </c>
    </row>
    <row r="248" spans="1:5" x14ac:dyDescent="0.25">
      <c r="A248" s="10">
        <v>0.10356052207278021</v>
      </c>
      <c r="B248" s="7">
        <v>-7.6923111993314031E-2</v>
      </c>
      <c r="C248" s="7">
        <v>-9.6156999477876592E-3</v>
      </c>
      <c r="D248" s="7">
        <v>3.1250062507778731E-2</v>
      </c>
      <c r="E248" s="7">
        <v>-3.883437185593408E-2</v>
      </c>
    </row>
    <row r="249" spans="1:5" x14ac:dyDescent="0.25">
      <c r="A249" s="10">
        <v>-0.12319219560193007</v>
      </c>
      <c r="B249" s="7">
        <v>8.3333308754315327E-2</v>
      </c>
      <c r="C249" s="7">
        <v>8.4210391231051673E-2</v>
      </c>
      <c r="D249" s="7">
        <v>-4.9019334954614968E-2</v>
      </c>
      <c r="E249" s="7">
        <v>2.1052902901377735E-2</v>
      </c>
    </row>
    <row r="250" spans="1:5" x14ac:dyDescent="0.25">
      <c r="A250" s="10">
        <v>-6.8363854398706181E-2</v>
      </c>
      <c r="B250" s="7">
        <v>-3.8461518158602881E-2</v>
      </c>
      <c r="C250" s="7">
        <v>-2.0000214358363633E-2</v>
      </c>
      <c r="D250" s="7">
        <v>0.10526326113976325</v>
      </c>
      <c r="E250" s="7">
        <v>3.0612214172779595E-2</v>
      </c>
    </row>
    <row r="251" spans="1:5" x14ac:dyDescent="0.25">
      <c r="A251" s="10">
        <v>8.3015224738292037E-2</v>
      </c>
      <c r="B251" s="7">
        <v>3.0927769213005663E-2</v>
      </c>
      <c r="C251" s="7">
        <v>-3.8461498340932931E-2</v>
      </c>
      <c r="D251" s="7">
        <v>-5.882372871437147E-2</v>
      </c>
      <c r="E251" s="7">
        <v>-1.0309157046671569E-2</v>
      </c>
    </row>
    <row r="252" spans="1:5" x14ac:dyDescent="0.25">
      <c r="A252" s="10">
        <v>-5.9319416552465198E-2</v>
      </c>
      <c r="B252" s="7">
        <v>0</v>
      </c>
      <c r="C252" s="7">
        <v>-2.9411864827971201E-2</v>
      </c>
      <c r="D252" s="7">
        <v>5.1020843409100625E-2</v>
      </c>
      <c r="E252" s="7">
        <v>4.2105080631996472E-2</v>
      </c>
    </row>
    <row r="253" spans="1:5" x14ac:dyDescent="0.25">
      <c r="A253" s="10">
        <v>0.1803841215113724</v>
      </c>
      <c r="B253" s="7">
        <v>-5.7142723110930271E-2</v>
      </c>
      <c r="C253" s="7">
        <v>-6.6667119709024059E-2</v>
      </c>
      <c r="D253" s="7">
        <v>-7.6190185587774462E-2</v>
      </c>
      <c r="E253" s="7">
        <v>4.2105160091465921E-2</v>
      </c>
    </row>
    <row r="254" spans="1:5" x14ac:dyDescent="0.25">
      <c r="A254" s="10">
        <v>-5.8551754357687225E-2</v>
      </c>
      <c r="B254" s="7">
        <v>2.9702929789497734E-2</v>
      </c>
      <c r="C254" s="7">
        <v>4.1666652305622165E-2</v>
      </c>
      <c r="D254" s="7">
        <v>9.7089684563829159E-3</v>
      </c>
      <c r="E254" s="7">
        <v>-1.9231234722851487E-2</v>
      </c>
    </row>
    <row r="255" spans="1:5" x14ac:dyDescent="0.25">
      <c r="A255" s="10">
        <v>-0.1037210854847157</v>
      </c>
      <c r="B255" s="7">
        <v>6.6649816998776146E-8</v>
      </c>
      <c r="C255" s="7">
        <v>6.1224474898240455E-2</v>
      </c>
      <c r="D255" s="7">
        <v>-3.0303062114131141E-2</v>
      </c>
      <c r="E255" s="7">
        <v>8.4210252754699511E-2</v>
      </c>
    </row>
    <row r="256" spans="1:5" x14ac:dyDescent="0.25">
      <c r="A256" s="10">
        <v>8.4675173934962045E-2</v>
      </c>
      <c r="B256" s="7">
        <v>1.052633311988127E-2</v>
      </c>
      <c r="C256" s="7">
        <v>-8.6538502940589734E-2</v>
      </c>
      <c r="D256" s="7">
        <v>3.030260621531089E-2</v>
      </c>
      <c r="E256" s="7">
        <v>-3.0612043192351224E-2</v>
      </c>
    </row>
    <row r="257" spans="1:5" x14ac:dyDescent="0.25">
      <c r="A257" s="10">
        <v>1.0914606376010827E-2</v>
      </c>
      <c r="B257" s="7">
        <v>8.3333297583332522E-2</v>
      </c>
      <c r="C257" s="7">
        <v>-1.9607673242906354E-2</v>
      </c>
      <c r="D257" s="7">
        <v>-3.0612447064900961E-2</v>
      </c>
      <c r="E257" s="7">
        <v>-3.9215265826879397E-2</v>
      </c>
    </row>
    <row r="258" spans="1:5" x14ac:dyDescent="0.25">
      <c r="A258" s="10">
        <v>8.786453090797286E-3</v>
      </c>
      <c r="B258" s="7">
        <v>-7.6190401965354759E-2</v>
      </c>
      <c r="C258" s="7">
        <v>9.4736855148548793E-2</v>
      </c>
      <c r="D258" s="7">
        <v>4.0816220671878956E-2</v>
      </c>
      <c r="E258" s="7">
        <v>-5.825245371361043E-2</v>
      </c>
    </row>
    <row r="259" spans="1:5" x14ac:dyDescent="0.25">
      <c r="A259" s="10">
        <v>1.8907512904191792E-2</v>
      </c>
      <c r="B259" s="7">
        <v>-1.9047562638857984E-2</v>
      </c>
      <c r="C259" s="7">
        <v>7.3684230070976353E-2</v>
      </c>
      <c r="D259" s="7">
        <v>-4.8544128715073631E-2</v>
      </c>
      <c r="E259" s="7">
        <v>-2.0618130379730371E-2</v>
      </c>
    </row>
    <row r="260" spans="1:5" x14ac:dyDescent="0.25">
      <c r="A260" s="10">
        <v>-0.11113157881144275</v>
      </c>
      <c r="B260" s="7">
        <v>0.10526316990331264</v>
      </c>
      <c r="C260" s="7">
        <v>2.9411954270812668E-2</v>
      </c>
      <c r="D260" s="7">
        <v>8.247403124450936E-2</v>
      </c>
      <c r="E260" s="7">
        <v>-8.6538746367604391E-2</v>
      </c>
    </row>
    <row r="261" spans="1:5" x14ac:dyDescent="0.25">
      <c r="A261" s="10">
        <v>-2.9227939289827587E-2</v>
      </c>
      <c r="B261" s="7">
        <v>2.0202207484633083E-2</v>
      </c>
      <c r="C261" s="7">
        <v>-6.7961386350354647E-2</v>
      </c>
      <c r="D261" s="7">
        <v>7.2917372452281581E-2</v>
      </c>
      <c r="E261" s="7">
        <v>9.7091454090778573E-3</v>
      </c>
    </row>
    <row r="262" spans="1:5" x14ac:dyDescent="0.25">
      <c r="A262" s="10">
        <v>0.10535381835640178</v>
      </c>
      <c r="B262" s="7">
        <v>7.2164911301358048E-2</v>
      </c>
      <c r="C262" s="7">
        <v>-4.8543710044796073E-2</v>
      </c>
      <c r="D262" s="7">
        <v>-5.7142396676608476E-2</v>
      </c>
      <c r="E262" s="7">
        <v>-5.9406127847562717E-2</v>
      </c>
    </row>
    <row r="263" spans="1:5" x14ac:dyDescent="0.25">
      <c r="A263" s="10">
        <v>-3.0612460052788726E-2</v>
      </c>
      <c r="B263" s="7">
        <v>-4.0404056612060146E-2</v>
      </c>
      <c r="C263" s="7">
        <v>9.4736876214959409E-2</v>
      </c>
      <c r="D263" s="7">
        <v>-4.8076947368420941E-2</v>
      </c>
      <c r="E263" s="7">
        <v>3.1579187932789798E-2</v>
      </c>
    </row>
    <row r="264" spans="1:5" x14ac:dyDescent="0.25">
      <c r="A264" s="10">
        <v>2.9713781430229513E-2</v>
      </c>
      <c r="B264" s="7">
        <v>-1.030918401827674E-2</v>
      </c>
      <c r="C264" s="7">
        <v>-1.9230982884431369E-2</v>
      </c>
      <c r="D264" s="7">
        <v>1.0309554218474348E-2</v>
      </c>
      <c r="E264" s="7">
        <v>-9.7092175339065223E-3</v>
      </c>
    </row>
    <row r="265" spans="1:5" x14ac:dyDescent="0.25">
      <c r="A265" s="10">
        <v>-3.8095650777910106E-2</v>
      </c>
      <c r="B265" s="7">
        <v>0.10526316858245233</v>
      </c>
      <c r="C265" s="7">
        <v>-5.940623973648651E-2</v>
      </c>
      <c r="D265" s="7">
        <v>5.0503761883646803E-7</v>
      </c>
      <c r="E265" s="7">
        <v>2.3235501389606839E-7</v>
      </c>
    </row>
    <row r="266" spans="1:5" x14ac:dyDescent="0.25">
      <c r="A266" s="10">
        <v>-5.6293200720880954E-2</v>
      </c>
      <c r="B266" s="7">
        <v>4.9999950567019891E-2</v>
      </c>
      <c r="C266" s="7">
        <v>-4.0404087038908187E-2</v>
      </c>
      <c r="D266" s="7">
        <v>3.0000422670743099E-2</v>
      </c>
      <c r="E266" s="7">
        <v>2.1051963405145813E-2</v>
      </c>
    </row>
    <row r="267" spans="1:5" x14ac:dyDescent="0.25">
      <c r="A267" s="10">
        <v>1.1847403142917212E-2</v>
      </c>
      <c r="B267" s="7">
        <v>-7.7669947000708062E-2</v>
      </c>
      <c r="C267" s="7">
        <v>5.1546589259691356E-2</v>
      </c>
      <c r="D267" s="7">
        <v>-2.0202174313984411E-2</v>
      </c>
      <c r="E267" s="7">
        <v>4.0000692123916437E-2</v>
      </c>
    </row>
    <row r="268" spans="1:5" x14ac:dyDescent="0.25">
      <c r="A268" s="10">
        <v>-2.0201338783159994E-2</v>
      </c>
      <c r="B268" s="7">
        <v>-3.883511415763552E-2</v>
      </c>
      <c r="C268" s="7">
        <v>6.1856143960803855E-2</v>
      </c>
      <c r="D268" s="7">
        <v>-6.7961991697667923E-2</v>
      </c>
      <c r="E268" s="7">
        <v>7.2916574909125842E-2</v>
      </c>
    </row>
    <row r="269" spans="1:5" x14ac:dyDescent="0.25">
      <c r="A269" s="10">
        <v>-8.5714112641505413E-2</v>
      </c>
      <c r="B269" s="7">
        <v>-3.960389528908248E-2</v>
      </c>
      <c r="C269" s="7">
        <v>7.2916555752380541E-2</v>
      </c>
      <c r="D269" s="7">
        <v>8.2474012025625765E-2</v>
      </c>
      <c r="E269" s="7">
        <v>-1.9417431895374815E-2</v>
      </c>
    </row>
    <row r="270" spans="1:5" x14ac:dyDescent="0.25">
      <c r="A270" s="10">
        <v>5.2845667812594366E-2</v>
      </c>
      <c r="B270" s="7">
        <v>-2.9411686941168691E-2</v>
      </c>
      <c r="C270" s="7">
        <v>-7.7670000347160539E-2</v>
      </c>
      <c r="D270" s="7">
        <v>8.3333645304608961E-2</v>
      </c>
      <c r="E270" s="7">
        <v>-2.0619028348228263E-2</v>
      </c>
    </row>
    <row r="271" spans="1:5" x14ac:dyDescent="0.25">
      <c r="A271" s="10">
        <v>7.9980163558943662E-3</v>
      </c>
      <c r="B271" s="7">
        <v>2.1052528910918911E-2</v>
      </c>
      <c r="C271" s="7">
        <v>-9.5238022554687829E-3</v>
      </c>
      <c r="D271" s="7">
        <v>3.214147903385367E-7</v>
      </c>
      <c r="E271" s="7">
        <v>-1.9047328594389956E-2</v>
      </c>
    </row>
    <row r="272" spans="1:5" x14ac:dyDescent="0.25">
      <c r="A272" s="10">
        <v>4.1089359547503923E-2</v>
      </c>
      <c r="B272" s="7">
        <v>-2.0618625519236877E-2</v>
      </c>
      <c r="C272" s="7">
        <v>-3.8095250582949491E-2</v>
      </c>
      <c r="D272" s="7">
        <v>-1.0100915201402993E-2</v>
      </c>
      <c r="E272" s="7">
        <v>2.9999846293986776E-2</v>
      </c>
    </row>
    <row r="273" spans="1:5" x14ac:dyDescent="0.25">
      <c r="A273" s="10">
        <v>6.1868978100542371E-2</v>
      </c>
      <c r="B273" s="7">
        <v>4.1666598171696823E-2</v>
      </c>
      <c r="C273" s="7">
        <v>-9.9999803523542763E-3</v>
      </c>
      <c r="D273" s="7">
        <v>-2.9126086653527117E-2</v>
      </c>
      <c r="E273" s="7">
        <v>-5.9405807447597492E-2</v>
      </c>
    </row>
    <row r="274" spans="1:5" x14ac:dyDescent="0.25">
      <c r="A274" s="10">
        <v>0.11494911270569252</v>
      </c>
      <c r="B274" s="7">
        <v>-1.9047554399575506E-2</v>
      </c>
      <c r="C274" s="7">
        <v>-2.020206915662015E-2</v>
      </c>
      <c r="D274" s="7">
        <v>-3.8834771976102078E-2</v>
      </c>
      <c r="E274" s="7">
        <v>-2.912698428826177E-2</v>
      </c>
    </row>
    <row r="275" spans="1:5" x14ac:dyDescent="0.25">
      <c r="A275" s="10">
        <v>2.0188825160964097E-2</v>
      </c>
      <c r="B275" s="7">
        <v>0</v>
      </c>
      <c r="C275" s="7">
        <v>-5.8252623559275629E-2</v>
      </c>
      <c r="D275" s="7">
        <v>8.4210473938317154E-2</v>
      </c>
      <c r="E275" s="7">
        <v>-3.9999585684505345E-2</v>
      </c>
    </row>
    <row r="276" spans="1:5" x14ac:dyDescent="0.25">
      <c r="A276" s="10">
        <v>4.9472116926095211E-2</v>
      </c>
      <c r="B276" s="7">
        <v>6.3157931536669931E-2</v>
      </c>
      <c r="C276" s="7">
        <v>-7.6922868351381735E-2</v>
      </c>
      <c r="D276" s="7">
        <v>-7.6190662258575181E-2</v>
      </c>
      <c r="E276" s="7">
        <v>5.1019980828719946E-2</v>
      </c>
    </row>
    <row r="277" spans="1:5" x14ac:dyDescent="0.25">
      <c r="A277" s="10">
        <v>5.2721107588917349E-2</v>
      </c>
      <c r="B277" s="7">
        <v>3.0302947753900966E-2</v>
      </c>
      <c r="C277" s="7">
        <v>1.9802282205121591E-2</v>
      </c>
      <c r="D277" s="7">
        <v>-4.000035768036192E-2</v>
      </c>
      <c r="E277" s="7">
        <v>-5.8252066221671117E-2</v>
      </c>
    </row>
    <row r="278" spans="1:5" x14ac:dyDescent="0.25">
      <c r="A278" s="10">
        <v>-2.5742636969883437E-2</v>
      </c>
      <c r="B278" s="7">
        <v>-4.9999983734808739E-2</v>
      </c>
      <c r="C278" s="7">
        <v>3.9603962967520223E-2</v>
      </c>
      <c r="D278" s="7">
        <v>-3.0000191267778087E-2</v>
      </c>
      <c r="E278" s="7">
        <v>7.1428305510869761E-2</v>
      </c>
    </row>
    <row r="279" spans="1:5" x14ac:dyDescent="0.25">
      <c r="A279" s="10">
        <v>-1.2990350767172476E-4</v>
      </c>
      <c r="B279" s="7">
        <v>-2.020197093419962E-2</v>
      </c>
      <c r="C279" s="7">
        <v>9.375029455753725E-2</v>
      </c>
      <c r="D279" s="7">
        <v>-4.807707574955089E-2</v>
      </c>
      <c r="E279" s="7">
        <v>-1.9607703940811461E-2</v>
      </c>
    </row>
    <row r="280" spans="1:5" x14ac:dyDescent="0.25">
      <c r="A280" s="10">
        <v>-8.7989362657882042E-3</v>
      </c>
      <c r="B280" s="7">
        <v>-3.0302926551784903E-2</v>
      </c>
      <c r="C280" s="7">
        <v>1.0100926816759559E-2</v>
      </c>
      <c r="D280" s="7">
        <v>1.9801427695305129E-2</v>
      </c>
      <c r="E280" s="7">
        <v>1.0000922427267023E-2</v>
      </c>
    </row>
    <row r="281" spans="1:5" x14ac:dyDescent="0.25">
      <c r="A281" s="10">
        <v>6.7533513105622056E-4</v>
      </c>
      <c r="B281" s="7">
        <v>2.9411755411675955E-2</v>
      </c>
      <c r="C281" s="7">
        <v>-3.8834931193502897E-2</v>
      </c>
      <c r="D281" s="7">
        <v>-9.615851011120502E-3</v>
      </c>
      <c r="E281" s="7">
        <v>1.9802380390181451E-2</v>
      </c>
    </row>
    <row r="282" spans="1:5" x14ac:dyDescent="0.25">
      <c r="A282" s="10">
        <v>3.2188045919904207E-2</v>
      </c>
      <c r="B282" s="7">
        <v>4.0404024131684535E-2</v>
      </c>
      <c r="C282" s="7">
        <v>1.9802173829025937E-2</v>
      </c>
      <c r="D282" s="7">
        <v>-6.8627650373836668E-2</v>
      </c>
      <c r="E282" s="7">
        <v>-1.9607731517183535E-2</v>
      </c>
    </row>
    <row r="283" spans="1:5" x14ac:dyDescent="0.25">
      <c r="A283" s="10">
        <v>8.4742372860435511E-2</v>
      </c>
      <c r="B283" s="7">
        <v>-4.0404225803631899E-2</v>
      </c>
      <c r="C283" s="7">
        <v>9.7088746952893601E-3</v>
      </c>
      <c r="D283" s="7">
        <v>1.9417543334979248E-2</v>
      </c>
      <c r="E283" s="7">
        <v>-6.6666634818616011E-2</v>
      </c>
    </row>
    <row r="284" spans="1:5" x14ac:dyDescent="0.25">
      <c r="A284" s="10">
        <v>9.2529574645995316E-2</v>
      </c>
      <c r="B284" s="7">
        <v>-5.7142871575510235E-2</v>
      </c>
      <c r="C284" s="7">
        <v>-1.9417629024044203E-2</v>
      </c>
      <c r="D284" s="7">
        <v>-1.9607496375802169E-2</v>
      </c>
      <c r="E284" s="7">
        <v>9.8034403658082692E-3</v>
      </c>
    </row>
    <row r="285" spans="1:5" x14ac:dyDescent="0.25">
      <c r="A285" s="10">
        <v>0.11513432192936301</v>
      </c>
      <c r="B285" s="7">
        <v>-1.9607854789165158E-2</v>
      </c>
      <c r="C285" s="7">
        <v>-1.9417390693369785E-2</v>
      </c>
      <c r="D285" s="7">
        <v>-2.9126215901964958E-2</v>
      </c>
      <c r="E285" s="7">
        <v>-3.9215400603827222E-2</v>
      </c>
    </row>
    <row r="286" spans="1:5" x14ac:dyDescent="0.25">
      <c r="A286" s="10">
        <v>8.1737912064450136E-4</v>
      </c>
      <c r="B286" s="7">
        <v>-4.8076990254217078E-2</v>
      </c>
      <c r="C286" s="7">
        <v>-4.0000084990791218E-2</v>
      </c>
      <c r="D286" s="7">
        <v>6.1224577786421319E-2</v>
      </c>
      <c r="E286" s="7">
        <v>3.0302711781133418E-2</v>
      </c>
    </row>
    <row r="287" spans="1:5" x14ac:dyDescent="0.25">
      <c r="A287" s="10">
        <v>-0.59195909830169868</v>
      </c>
      <c r="B287" s="7">
        <v>1.475000038660311</v>
      </c>
      <c r="C287" s="7">
        <v>2.4695572609090277E-7</v>
      </c>
      <c r="D287" s="7">
        <v>1.0000804958594234E-2</v>
      </c>
      <c r="E287" s="7">
        <v>-1.96091164697616E-2</v>
      </c>
    </row>
    <row r="288" spans="1:5" x14ac:dyDescent="0.25">
      <c r="A288" s="10">
        <v>-9.4645522449875008E-2</v>
      </c>
      <c r="B288" s="7">
        <v>4.0816366815843663E-2</v>
      </c>
      <c r="C288" s="7">
        <v>5.1019980302482892E-2</v>
      </c>
      <c r="D288" s="7">
        <v>9.7092002667615862E-3</v>
      </c>
      <c r="E288" s="7">
        <v>-1.2058418441540653E-7</v>
      </c>
    </row>
    <row r="289" spans="1:5" x14ac:dyDescent="0.25">
      <c r="A289" s="10">
        <v>4.8022317863873454E-2</v>
      </c>
      <c r="B289" s="7">
        <v>-4.8076880083743223E-2</v>
      </c>
      <c r="C289" s="7">
        <v>5.2083148655060141E-2</v>
      </c>
      <c r="D289" s="7">
        <v>-2.8571439028749479E-2</v>
      </c>
      <c r="E289" s="7">
        <v>-1.9231155500656905E-2</v>
      </c>
    </row>
    <row r="290" spans="1:5" x14ac:dyDescent="0.25">
      <c r="A290" s="10">
        <v>3.8645054922947786E-4</v>
      </c>
      <c r="B290" s="7">
        <v>-4.8076765695995616E-2</v>
      </c>
      <c r="C290" s="7">
        <v>-9.6155725509408096E-3</v>
      </c>
      <c r="D290" s="7">
        <v>3.0000196034147164E-2</v>
      </c>
      <c r="E290" s="7">
        <v>2.9411846043439382E-2</v>
      </c>
    </row>
    <row r="291" spans="1:5" x14ac:dyDescent="0.25">
      <c r="A291" s="10">
        <v>-8.6889612823776385E-2</v>
      </c>
      <c r="B291" s="7">
        <v>5.0000027886182519E-2</v>
      </c>
      <c r="C291" s="7">
        <v>-1.9047451118273107E-2</v>
      </c>
      <c r="D291" s="7">
        <v>7.3683739492325317E-2</v>
      </c>
      <c r="E291" s="7">
        <v>-9.7085480474010666E-3</v>
      </c>
    </row>
    <row r="292" spans="1:5" x14ac:dyDescent="0.25">
      <c r="A292" s="10">
        <v>-0.13192459574277737</v>
      </c>
      <c r="B292" s="7">
        <v>2.8829895803994532E-8</v>
      </c>
      <c r="C292" s="7">
        <v>8.4210661439694023E-2</v>
      </c>
      <c r="D292" s="7">
        <v>7.2916599554424977E-2</v>
      </c>
      <c r="E292" s="7">
        <v>-9.708849293871058E-3</v>
      </c>
    </row>
    <row r="293" spans="1:5" x14ac:dyDescent="0.25">
      <c r="A293" s="10">
        <v>-9.0266927359072824E-3</v>
      </c>
      <c r="B293" s="7">
        <v>5.0505037217472237E-2</v>
      </c>
      <c r="C293" s="7">
        <v>9.8479589594191452E-8</v>
      </c>
      <c r="D293" s="7">
        <v>-2.0000546004026787E-2</v>
      </c>
      <c r="E293" s="7">
        <v>-1.9801513132689852E-2</v>
      </c>
    </row>
    <row r="294" spans="1:5" x14ac:dyDescent="0.25">
      <c r="A294" s="10">
        <v>1.2783695472773182</v>
      </c>
      <c r="B294" s="7">
        <v>-0.57894735988289758</v>
      </c>
      <c r="C294" s="7">
        <v>-1.7955051645479614E-7</v>
      </c>
      <c r="D294" s="7">
        <v>-2.9126887974727622E-2</v>
      </c>
      <c r="E294" s="7">
        <v>7.3685386878679093E-2</v>
      </c>
    </row>
    <row r="295" spans="1:5" x14ac:dyDescent="0.25">
      <c r="A295" s="10">
        <v>-1.0709258556743761E-2</v>
      </c>
      <c r="B295" s="7">
        <v>-3.9215884946083635E-2</v>
      </c>
      <c r="C295" s="7">
        <v>1.513243299555711E-7</v>
      </c>
      <c r="D295" s="7">
        <v>7.2917083897892976E-2</v>
      </c>
      <c r="E295" s="7">
        <v>-1.9417778519738138E-2</v>
      </c>
    </row>
    <row r="296" spans="1:5" x14ac:dyDescent="0.25">
      <c r="A296" s="10">
        <v>-3.730591560322627E-2</v>
      </c>
      <c r="B296" s="7">
        <v>-9.5237949848553383E-3</v>
      </c>
      <c r="C296" s="7">
        <v>-2.0408104343512923E-2</v>
      </c>
      <c r="D296" s="7">
        <v>2.9412161310919505E-2</v>
      </c>
      <c r="E296" s="7">
        <v>3.9999599716982415E-2</v>
      </c>
    </row>
    <row r="297" spans="1:5" x14ac:dyDescent="0.25">
      <c r="A297" s="10">
        <v>-0.10415794523589839</v>
      </c>
      <c r="B297" s="7">
        <v>2.9702929477319007E-2</v>
      </c>
      <c r="C297" s="7">
        <v>7.2164999186303369E-2</v>
      </c>
      <c r="D297" s="7">
        <v>-3.8461505015666919E-2</v>
      </c>
      <c r="E297" s="7">
        <v>5.1546068597598582E-2</v>
      </c>
    </row>
    <row r="298" spans="1:5" x14ac:dyDescent="0.25">
      <c r="A298" s="10">
        <v>-2.7380393138674131E-2</v>
      </c>
      <c r="B298" s="7">
        <v>-1.9607810911465462E-2</v>
      </c>
      <c r="C298" s="7">
        <v>8.2474217957002161E-2</v>
      </c>
      <c r="D298" s="7">
        <v>-4.9999796994616208E-2</v>
      </c>
      <c r="E298" s="7">
        <v>1.9802043676299341E-2</v>
      </c>
    </row>
    <row r="299" spans="1:5" x14ac:dyDescent="0.25">
      <c r="A299" s="10">
        <v>5.1084068867474519E-2</v>
      </c>
      <c r="B299" s="7">
        <v>6.2500020727954686E-2</v>
      </c>
      <c r="C299" s="7">
        <v>-7.7669907723850184E-2</v>
      </c>
      <c r="D299" s="7">
        <v>-1.0309299510227854E-2</v>
      </c>
      <c r="E299" s="7">
        <v>-1.9048057768244253E-2</v>
      </c>
    </row>
    <row r="300" spans="1:5" x14ac:dyDescent="0.25">
      <c r="A300" s="10">
        <v>8.6768603846072434E-3</v>
      </c>
      <c r="B300" s="7">
        <v>-3.8835011080519122E-2</v>
      </c>
      <c r="C300" s="7">
        <v>-9.7611191018920351E-8</v>
      </c>
      <c r="D300" s="7">
        <v>4.166722592363592E-2</v>
      </c>
      <c r="E300" s="7">
        <v>-9.8042879438168251E-3</v>
      </c>
    </row>
    <row r="301" spans="1:5" x14ac:dyDescent="0.25">
      <c r="A301" s="10">
        <v>5.2115674848858706E-2</v>
      </c>
      <c r="B301" s="7">
        <v>-5.0000066269663468E-2</v>
      </c>
      <c r="C301" s="7">
        <v>1.0204056259768057E-2</v>
      </c>
      <c r="D301" s="7">
        <v>8.4210829277729271E-2</v>
      </c>
      <c r="E301" s="7">
        <v>-8.653884160489711E-2</v>
      </c>
    </row>
    <row r="302" spans="1:5" x14ac:dyDescent="0.25">
      <c r="A302" s="10">
        <v>-8.9048033763017287E-4</v>
      </c>
      <c r="B302" s="7">
        <v>2.0000033736787381E-2</v>
      </c>
      <c r="C302" s="7">
        <v>-1.0100943908560422E-2</v>
      </c>
      <c r="D302" s="7">
        <v>1.0526105718664525E-2</v>
      </c>
      <c r="E302" s="7">
        <v>-1.9046842899507754E-2</v>
      </c>
    </row>
    <row r="303" spans="1:5" x14ac:dyDescent="0.25">
      <c r="A303" s="10">
        <v>8.2550620688114362E-2</v>
      </c>
      <c r="B303" s="7">
        <v>1.9417422958669217E-2</v>
      </c>
      <c r="C303" s="7">
        <v>-3.9215797750115078E-2</v>
      </c>
      <c r="D303" s="7">
        <v>-9.7085551828536287E-3</v>
      </c>
      <c r="E303" s="7">
        <v>-4.7618711850557105E-2</v>
      </c>
    </row>
    <row r="304" spans="1:5" x14ac:dyDescent="0.25">
      <c r="A304" s="10">
        <v>-1.9731828856234923E-2</v>
      </c>
      <c r="B304" s="7">
        <v>-9.8038902790611449E-3</v>
      </c>
      <c r="C304" s="7">
        <v>-8.5113607606324138E-8</v>
      </c>
      <c r="D304" s="7">
        <v>8.3333050978258827E-2</v>
      </c>
      <c r="E304" s="7">
        <v>-4.9018810515103928E-2</v>
      </c>
    </row>
    <row r="305" spans="1:5" x14ac:dyDescent="0.25">
      <c r="A305" s="10">
        <v>3.8726246750083293E-2</v>
      </c>
      <c r="B305" s="7">
        <v>7.3684193040178148E-2</v>
      </c>
      <c r="C305" s="7">
        <v>-5.82526146299156E-2</v>
      </c>
      <c r="D305" s="7">
        <v>-3.8461309057284288E-2</v>
      </c>
      <c r="E305" s="7">
        <v>-9.8040457328387731E-3</v>
      </c>
    </row>
    <row r="306" spans="1:5" x14ac:dyDescent="0.25">
      <c r="A306" s="10">
        <v>-1.2251521325334913E-4</v>
      </c>
      <c r="B306" s="7">
        <v>-2.0408181578441265E-2</v>
      </c>
      <c r="C306" s="7">
        <v>8.4210558934754376E-2</v>
      </c>
      <c r="D306" s="7">
        <v>-6.73079666698021E-2</v>
      </c>
      <c r="E306" s="7">
        <v>9.6158547782567716E-3</v>
      </c>
    </row>
    <row r="307" spans="1:5" x14ac:dyDescent="0.25">
      <c r="A307" s="10">
        <v>-0.10479725582919641</v>
      </c>
      <c r="B307" s="7">
        <v>2.9999999534887412E-2</v>
      </c>
      <c r="C307" s="7">
        <v>1.0100982733392216E-2</v>
      </c>
      <c r="D307" s="7">
        <v>0</v>
      </c>
      <c r="E307" s="7">
        <v>7.368423664715662E-2</v>
      </c>
    </row>
    <row r="308" spans="1:5" x14ac:dyDescent="0.25">
      <c r="A308" s="10">
        <v>-6.6915166081014887E-2</v>
      </c>
      <c r="B308" s="7">
        <v>4.1666597486742063E-2</v>
      </c>
      <c r="C308" s="7">
        <v>-4.7287070259471875E-8</v>
      </c>
      <c r="D308" s="7">
        <v>-4.0403694880409291E-2</v>
      </c>
      <c r="E308" s="7">
        <v>7.2164898398302091E-2</v>
      </c>
    </row>
    <row r="309" spans="1:5" x14ac:dyDescent="0.25">
      <c r="A309" s="10">
        <v>-0.1131429362930747</v>
      </c>
      <c r="B309" s="7">
        <v>5.2631593664869358E-2</v>
      </c>
      <c r="C309" s="7">
        <v>1.5709736489455395E-7</v>
      </c>
      <c r="D309" s="7">
        <v>-1.041663352762312E-2</v>
      </c>
      <c r="E309" s="7">
        <v>8.2474101974437719E-2</v>
      </c>
    </row>
    <row r="310" spans="1:5" x14ac:dyDescent="0.25">
      <c r="A310" s="10">
        <v>-0.12983617632590294</v>
      </c>
      <c r="B310" s="7">
        <v>1.9801930514845356E-2</v>
      </c>
      <c r="C310" s="7">
        <v>-9.7084963736593366E-3</v>
      </c>
      <c r="D310" s="7">
        <v>7.2916118984701628E-2</v>
      </c>
      <c r="E310" s="7">
        <v>6.0606595236911698E-2</v>
      </c>
    </row>
    <row r="311" spans="1:5" x14ac:dyDescent="0.25">
      <c r="A311" s="10">
        <v>9.8902085477963197E-3</v>
      </c>
      <c r="B311" s="7">
        <v>3.0302967700995609E-2</v>
      </c>
      <c r="C311" s="7">
        <v>2.1052796817921715E-2</v>
      </c>
      <c r="D311" s="7">
        <v>-4.9504805043228961E-2</v>
      </c>
      <c r="E311" s="7">
        <v>-9.7091581125297033E-3</v>
      </c>
    </row>
    <row r="312" spans="1:5" x14ac:dyDescent="0.25">
      <c r="A312" s="10">
        <v>3.034072503699603E-2</v>
      </c>
      <c r="B312" s="7">
        <v>-1.0416639664787231E-2</v>
      </c>
      <c r="C312" s="7">
        <v>-9.6154626461847359E-3</v>
      </c>
      <c r="D312" s="7">
        <v>9.70856487337457E-3</v>
      </c>
      <c r="E312" s="7">
        <v>-1.9230710376502702E-2</v>
      </c>
    </row>
    <row r="313" spans="1:5" x14ac:dyDescent="0.25">
      <c r="A313" s="10">
        <v>-0.54353363205176897</v>
      </c>
      <c r="B313" s="7">
        <v>-6.6666694157435091E-2</v>
      </c>
      <c r="C313" s="7">
        <v>-1.0416668069156976E-2</v>
      </c>
      <c r="D313" s="7">
        <v>1.1666676745277536</v>
      </c>
      <c r="E313" s="7">
        <v>9.4736947925923465E-2</v>
      </c>
    </row>
    <row r="314" spans="1:5" x14ac:dyDescent="0.25">
      <c r="A314" s="10">
        <v>0.11642771774342786</v>
      </c>
      <c r="B314" s="7">
        <v>4.8469638969095286E-8</v>
      </c>
      <c r="C314" s="7">
        <v>-9.9999666171185497E-3</v>
      </c>
      <c r="D314" s="7">
        <v>-4.2116065523956081E-8</v>
      </c>
      <c r="E314" s="7">
        <v>-9.5238362888165118E-2</v>
      </c>
    </row>
    <row r="315" spans="1:5" x14ac:dyDescent="0.25">
      <c r="A315" s="10">
        <v>0.18355907610830524</v>
      </c>
      <c r="B315" s="7">
        <v>-5.8823427958503816E-2</v>
      </c>
      <c r="C315" s="7">
        <v>-5.7692287519173879E-2</v>
      </c>
      <c r="D315" s="7">
        <v>3.1249465786003627E-2</v>
      </c>
      <c r="E315" s="7">
        <v>-7.6190403273538432E-2</v>
      </c>
    </row>
    <row r="316" spans="1:5" x14ac:dyDescent="0.25">
      <c r="A316" s="10">
        <v>0.12829034045226972</v>
      </c>
      <c r="B316" s="7">
        <v>-2.0618526585082342E-2</v>
      </c>
      <c r="C316" s="7">
        <v>1.0203998339743725E-2</v>
      </c>
      <c r="D316" s="7">
        <v>-3.0303318678877589E-2</v>
      </c>
      <c r="E316" s="7">
        <v>-7.6190863381805474E-2</v>
      </c>
    </row>
    <row r="317" spans="1:5" x14ac:dyDescent="0.25">
      <c r="A317" s="10">
        <v>1.282411120364646E-4</v>
      </c>
      <c r="B317" s="7">
        <v>-2.8846110351492649E-2</v>
      </c>
      <c r="C317" s="7">
        <v>5.1020314924129506E-2</v>
      </c>
      <c r="D317" s="7">
        <v>-3.0303075832297854E-2</v>
      </c>
      <c r="E317" s="7">
        <v>1.0204099748019502E-2</v>
      </c>
    </row>
    <row r="318" spans="1:5" x14ac:dyDescent="0.25">
      <c r="A318" s="10">
        <v>8.9013287957289133E-3</v>
      </c>
      <c r="B318" s="7">
        <v>-3.8834900482573653E-2</v>
      </c>
      <c r="C318" s="7">
        <v>-8.6538639799836892E-2</v>
      </c>
      <c r="D318" s="7">
        <v>6.3157503287515571E-2</v>
      </c>
      <c r="E318" s="7">
        <v>6.1855750246458285E-2</v>
      </c>
    </row>
    <row r="319" spans="1:5" x14ac:dyDescent="0.25">
      <c r="A319" s="10">
        <v>-1.7757083979647148E-2</v>
      </c>
      <c r="B319" s="7">
        <v>-6.7961215043831791E-2</v>
      </c>
      <c r="C319" s="7">
        <v>5.0505106854961568E-2</v>
      </c>
      <c r="D319" s="7">
        <v>9.8040062561550734E-3</v>
      </c>
      <c r="E319" s="7">
        <v>2.9702701757030381E-2</v>
      </c>
    </row>
    <row r="320" spans="1:5" x14ac:dyDescent="0.25">
      <c r="A320" s="10">
        <v>1.0047958049198824</v>
      </c>
      <c r="B320" s="7">
        <v>5.000000043351549E-2</v>
      </c>
      <c r="C320" s="7">
        <v>-1.0309500012991135E-2</v>
      </c>
      <c r="D320" s="7">
        <v>-0.49473692226104304</v>
      </c>
      <c r="E320" s="7">
        <v>-5.0000030868229239E-2</v>
      </c>
    </row>
    <row r="321" spans="1:5" x14ac:dyDescent="0.25">
      <c r="A321" s="10">
        <v>-2.9654919022056192E-2</v>
      </c>
      <c r="B321" s="7">
        <v>5.2631580525326793E-2</v>
      </c>
      <c r="C321" s="7">
        <v>-1.9607527052919238E-2</v>
      </c>
      <c r="D321" s="7">
        <v>-6.796132718629877E-2</v>
      </c>
      <c r="E321" s="7">
        <v>7.1429241503705665E-2</v>
      </c>
    </row>
    <row r="322" spans="1:5" x14ac:dyDescent="0.25">
      <c r="A322" s="10">
        <v>-8.4136934900688187E-3</v>
      </c>
      <c r="B322" s="7">
        <v>-2.857145018544982E-2</v>
      </c>
      <c r="C322" s="7">
        <v>4.0000240840924572E-2</v>
      </c>
      <c r="D322" s="7">
        <v>-5.8823926736560783E-2</v>
      </c>
      <c r="E322" s="7">
        <v>6.0606534431220105E-2</v>
      </c>
    </row>
    <row r="323" spans="1:5" x14ac:dyDescent="0.25">
      <c r="A323" s="10">
        <v>2.1192888138839239E-2</v>
      </c>
      <c r="B323" s="7">
        <v>-3.0000043389645126E-2</v>
      </c>
      <c r="C323" s="7">
        <v>-2.9702734717063861E-2</v>
      </c>
      <c r="D323" s="7">
        <v>2.0618312735976252E-2</v>
      </c>
      <c r="E323" s="7">
        <v>1.9418098522680172E-2</v>
      </c>
    </row>
    <row r="324" spans="1:5" x14ac:dyDescent="0.25">
      <c r="A324" s="10">
        <v>7.2482342701778446E-2</v>
      </c>
      <c r="B324" s="7">
        <v>3.9999978116677326E-2</v>
      </c>
      <c r="C324" s="7">
        <v>-2.0000093004132968E-2</v>
      </c>
      <c r="D324" s="7">
        <v>-1.980161837564598E-2</v>
      </c>
      <c r="E324" s="7">
        <v>-6.6667253577593621E-2</v>
      </c>
    </row>
    <row r="325" spans="1:5" x14ac:dyDescent="0.25">
      <c r="A325" s="10">
        <v>5.2222706978747313E-2</v>
      </c>
      <c r="B325" s="7">
        <v>-9.6155179722606787E-3</v>
      </c>
      <c r="C325" s="7">
        <v>5.0505384914489415E-2</v>
      </c>
      <c r="D325" s="7">
        <v>-2.0618181746288045E-2</v>
      </c>
      <c r="E325" s="7">
        <v>-6.7308147128071538E-2</v>
      </c>
    </row>
    <row r="326" spans="1:5" x14ac:dyDescent="0.25">
      <c r="A326" s="10">
        <v>-5.0184499692650153E-2</v>
      </c>
      <c r="B326" s="7">
        <v>8.2524280520246407E-8</v>
      </c>
      <c r="C326" s="7">
        <v>-3.8834826927927057E-2</v>
      </c>
      <c r="D326" s="7">
        <v>7.368419230560086E-2</v>
      </c>
      <c r="E326" s="7">
        <v>2.0201895780639356E-2</v>
      </c>
    </row>
    <row r="327" spans="1:5" x14ac:dyDescent="0.25">
      <c r="A327" s="10">
        <v>0.15084106110314699</v>
      </c>
      <c r="B327" s="7">
        <v>5.5273208232620163E-9</v>
      </c>
      <c r="C327" s="7">
        <v>-7.6190297975900712E-2</v>
      </c>
      <c r="D327" s="7">
        <v>-5.940603269134237E-2</v>
      </c>
      <c r="E327" s="7">
        <v>-1.3617575977953322E-7</v>
      </c>
    </row>
    <row r="328" spans="1:5" x14ac:dyDescent="0.25">
      <c r="A328" s="10">
        <v>-3.7842943679128327E-2</v>
      </c>
      <c r="B328" s="7">
        <v>-2.0618506337218623E-2</v>
      </c>
      <c r="C328" s="7">
        <v>1.9999666286683704E-2</v>
      </c>
      <c r="D328" s="7">
        <v>4.0404108861495924E-2</v>
      </c>
      <c r="E328" s="7">
        <v>1.1289170287476225E-7</v>
      </c>
    </row>
    <row r="329" spans="1:5" x14ac:dyDescent="0.25">
      <c r="A329" s="10">
        <v>-0.13070798323030053</v>
      </c>
      <c r="B329" s="7">
        <v>9.3749882895477921E-2</v>
      </c>
      <c r="C329" s="7">
        <v>2.040820957333267E-2</v>
      </c>
      <c r="D329" s="7">
        <v>9.9011506804242977E-3</v>
      </c>
      <c r="E329" s="7">
        <v>2.0618598599197568E-2</v>
      </c>
    </row>
    <row r="330" spans="1:5" x14ac:dyDescent="0.25">
      <c r="A330" s="10">
        <v>7.2577383428818587E-2</v>
      </c>
      <c r="B330" s="7">
        <v>-1.9607875564000676E-2</v>
      </c>
      <c r="C330" s="7">
        <v>-1.9417843887022834E-2</v>
      </c>
      <c r="D330" s="7">
        <v>-3.9603468822463461E-2</v>
      </c>
      <c r="E330" s="7">
        <v>9.8037571308384752E-3</v>
      </c>
    </row>
    <row r="331" spans="1:5" x14ac:dyDescent="0.25">
      <c r="A331" s="10">
        <v>-3.0091209481699188E-2</v>
      </c>
      <c r="B331" s="7">
        <v>2.0408172517125456E-2</v>
      </c>
      <c r="C331" s="7">
        <v>2.0408337804159293E-2</v>
      </c>
      <c r="D331" s="7">
        <v>-3.8095613905315129E-2</v>
      </c>
      <c r="E331" s="7">
        <v>2.9412109235848138E-2</v>
      </c>
    </row>
    <row r="332" spans="1:5" x14ac:dyDescent="0.25">
      <c r="A332" s="10">
        <v>-0.11223955456262158</v>
      </c>
      <c r="B332" s="7">
        <v>7.2165037496497497E-2</v>
      </c>
      <c r="C332" s="7">
        <v>-1.0000001227708499E-2</v>
      </c>
      <c r="D332" s="7">
        <v>-1.0204603447057758E-2</v>
      </c>
      <c r="E332" s="7">
        <v>7.2165785991619824E-2</v>
      </c>
    </row>
    <row r="333" spans="1:5" x14ac:dyDescent="0.25">
      <c r="A333" s="10">
        <v>-2.8989335768633939E-2</v>
      </c>
      <c r="B333" s="7">
        <v>6.1855646767180916E-2</v>
      </c>
      <c r="C333" s="7">
        <v>-9.6153597916889266E-3</v>
      </c>
      <c r="D333" s="7">
        <v>-3.0612472031602778E-2</v>
      </c>
      <c r="E333" s="7">
        <v>1.0204259459111187E-2</v>
      </c>
    </row>
    <row r="334" spans="1:5" x14ac:dyDescent="0.25">
      <c r="A334" s="10">
        <v>-3.0314011898338933E-2</v>
      </c>
      <c r="B334" s="7">
        <v>-2.9126186393732434E-2</v>
      </c>
      <c r="C334" s="7">
        <v>9.6153300694126198E-3</v>
      </c>
      <c r="D334" s="7">
        <v>9.9998729667702957E-3</v>
      </c>
      <c r="E334" s="7">
        <v>4.1666834521396634E-2</v>
      </c>
    </row>
    <row r="335" spans="1:5" x14ac:dyDescent="0.25">
      <c r="A335" s="10">
        <v>3.9555395003414651E-2</v>
      </c>
      <c r="B335" s="7">
        <v>2.4742477622297088E-8</v>
      </c>
      <c r="C335" s="7">
        <v>-2.9126250240749441E-2</v>
      </c>
      <c r="D335" s="7">
        <v>-2.9411738203538595E-2</v>
      </c>
      <c r="E335" s="7">
        <v>2.0832666674156508E-2</v>
      </c>
    </row>
    <row r="336" spans="1:5" x14ac:dyDescent="0.25">
      <c r="A336" s="10">
        <v>-6.048916245671776E-2</v>
      </c>
      <c r="B336" s="7">
        <v>-4.9504860593471922E-2</v>
      </c>
      <c r="C336" s="7">
        <v>3.1578984059496662E-2</v>
      </c>
      <c r="D336" s="7">
        <v>6.3158079226285135E-2</v>
      </c>
      <c r="E336" s="7">
        <v>2.1052271388667609E-2</v>
      </c>
    </row>
    <row r="337" spans="1:5" x14ac:dyDescent="0.25">
      <c r="A337" s="10">
        <v>-9.575492033928612E-2</v>
      </c>
      <c r="B337" s="7">
        <v>2.0000033736787381E-2</v>
      </c>
      <c r="C337" s="7">
        <v>1.9802363081942165E-2</v>
      </c>
      <c r="D337" s="7">
        <v>6.3157273615748633E-2</v>
      </c>
      <c r="E337" s="7">
        <v>3.012863873941285E-7</v>
      </c>
    </row>
    <row r="338" spans="1:5" x14ac:dyDescent="0.25">
      <c r="A338" s="10">
        <v>1.1079153928673646E-2</v>
      </c>
      <c r="B338" s="7">
        <v>-3.9215626474976339E-2</v>
      </c>
      <c r="C338" s="7">
        <v>-3.9215848698502476E-2</v>
      </c>
      <c r="D338" s="7">
        <v>2.9412162670741759E-2</v>
      </c>
      <c r="E338" s="7">
        <v>4.081558575776989E-2</v>
      </c>
    </row>
    <row r="339" spans="1:5" x14ac:dyDescent="0.25">
      <c r="A339" s="10">
        <v>7.2248309081100803E-2</v>
      </c>
      <c r="B339" s="7">
        <v>-3.9604012089444418E-2</v>
      </c>
      <c r="C339" s="7">
        <v>1.0100758199691251E-2</v>
      </c>
      <c r="D339" s="7">
        <v>2.0833506264707147E-2</v>
      </c>
      <c r="E339" s="7">
        <v>-5.825205860179905E-2</v>
      </c>
    </row>
    <row r="340" spans="1:5" x14ac:dyDescent="0.25">
      <c r="A340" s="10">
        <v>-0.12391018917833363</v>
      </c>
      <c r="B340" s="7">
        <v>2.1052601687242323E-2</v>
      </c>
      <c r="C340" s="7">
        <v>5.0504855219453137E-2</v>
      </c>
      <c r="D340" s="7">
        <v>3.1579031554189063E-2</v>
      </c>
      <c r="E340" s="7">
        <v>3.1579455984267035E-2</v>
      </c>
    </row>
    <row r="341" spans="1:5" x14ac:dyDescent="0.25">
      <c r="A341" s="10">
        <v>1.1614961360688625E-2</v>
      </c>
      <c r="B341" s="7">
        <v>9.8038870897292352E-3</v>
      </c>
      <c r="C341" s="7">
        <v>2.9702832892737785E-2</v>
      </c>
      <c r="D341" s="7">
        <v>1.0101219632159042E-2</v>
      </c>
      <c r="E341" s="7">
        <v>-5.8823846246363498E-2</v>
      </c>
    </row>
    <row r="342" spans="1:5" x14ac:dyDescent="0.25">
      <c r="A342" s="10">
        <v>0.11630134678243675</v>
      </c>
      <c r="B342" s="7">
        <v>-2.0202025302823556E-2</v>
      </c>
      <c r="C342" s="7">
        <v>-1.9047576842252889E-2</v>
      </c>
      <c r="D342" s="7">
        <v>-9.7089249709205738E-3</v>
      </c>
      <c r="E342" s="7">
        <v>-5.8823218884256123E-2</v>
      </c>
    </row>
    <row r="343" spans="1:5" x14ac:dyDescent="0.25">
      <c r="A343" s="10">
        <v>2.2230491269751518E-2</v>
      </c>
      <c r="B343" s="7">
        <v>3.0612270818396459E-2</v>
      </c>
      <c r="C343" s="7">
        <v>-2.0618633198124958E-2</v>
      </c>
      <c r="D343" s="7">
        <v>-2.0618660206649597E-2</v>
      </c>
      <c r="E343" s="7">
        <v>-1.0417064308544832E-2</v>
      </c>
    </row>
    <row r="344" spans="1:5" x14ac:dyDescent="0.25">
      <c r="A344" s="10">
        <v>9.7337970480873004E-3</v>
      </c>
      <c r="B344" s="7">
        <v>4.1666831493992307E-2</v>
      </c>
      <c r="C344" s="7">
        <v>3.0611869229351107E-2</v>
      </c>
      <c r="D344" s="7">
        <v>-8.653812188212151E-2</v>
      </c>
      <c r="E344" s="7">
        <v>9.9007719750952017E-3</v>
      </c>
    </row>
    <row r="345" spans="1:5" x14ac:dyDescent="0.25">
      <c r="A345" s="10">
        <v>9.0232202419324725E-3</v>
      </c>
      <c r="B345" s="7">
        <v>3.0302886901327764E-2</v>
      </c>
      <c r="C345" s="7">
        <v>4.0816579452565893E-2</v>
      </c>
      <c r="D345" s="7">
        <v>-1.9230758184788033E-2</v>
      </c>
      <c r="E345" s="7">
        <v>-5.769198801242803E-2</v>
      </c>
    </row>
    <row r="346" spans="1:5" x14ac:dyDescent="0.25">
      <c r="A346" s="10">
        <v>7.9921670952536328E-3</v>
      </c>
      <c r="B346" s="7">
        <v>-3.8095124524900159E-2</v>
      </c>
      <c r="C346" s="7">
        <v>2.0618658758885022E-2</v>
      </c>
      <c r="D346" s="7">
        <v>1.0526311966901902E-2</v>
      </c>
      <c r="E346" s="7">
        <v>-9.513434221508632E-7</v>
      </c>
    </row>
    <row r="347" spans="1:5" x14ac:dyDescent="0.25">
      <c r="A347" s="10">
        <v>-0.51246522327334754</v>
      </c>
      <c r="B347" s="7">
        <v>-5.0000020426788527E-2</v>
      </c>
      <c r="C347" s="7">
        <v>1.2500014373310182</v>
      </c>
      <c r="D347" s="7">
        <v>-4.040383661917879E-2</v>
      </c>
      <c r="E347" s="7">
        <v>-1.1387576293042656E-6</v>
      </c>
    </row>
    <row r="348" spans="1:5" x14ac:dyDescent="0.25">
      <c r="A348" s="10">
        <v>1.9301475412422109E-2</v>
      </c>
      <c r="B348" s="7">
        <v>4.0816315065167474E-2</v>
      </c>
      <c r="C348" s="7">
        <v>-2.8845987358263048E-2</v>
      </c>
      <c r="D348" s="7">
        <v>-2.941177312126797E-2</v>
      </c>
      <c r="E348" s="7">
        <v>2.9442197924112179E-7</v>
      </c>
    </row>
    <row r="349" spans="1:5" x14ac:dyDescent="0.25">
      <c r="A349" s="10">
        <v>-0.1386259606732676</v>
      </c>
      <c r="B349" s="7">
        <v>-9.7918468888735788E-9</v>
      </c>
      <c r="C349" s="7">
        <v>9.3749880024376564E-2</v>
      </c>
      <c r="D349" s="7">
        <v>1.9801889899792702E-2</v>
      </c>
      <c r="E349" s="7">
        <v>4.0817042530405079E-2</v>
      </c>
    </row>
    <row r="350" spans="1:5" x14ac:dyDescent="0.25">
      <c r="A350" s="10">
        <v>0.1490642303386287</v>
      </c>
      <c r="B350" s="7">
        <v>3.1578864150235919E-2</v>
      </c>
      <c r="C350" s="7">
        <v>-5.8252740600498343E-2</v>
      </c>
      <c r="D350" s="7">
        <v>-2.0201457288628322E-2</v>
      </c>
      <c r="E350" s="7">
        <v>-8.5713925898398213E-2</v>
      </c>
    </row>
    <row r="351" spans="1:5" x14ac:dyDescent="0.25">
      <c r="A351" s="10">
        <v>-6.0051581152846811E-2</v>
      </c>
      <c r="B351" s="7">
        <v>-8.5714294711881189E-2</v>
      </c>
      <c r="C351" s="7">
        <v>3.1579094253233908E-2</v>
      </c>
      <c r="D351" s="7">
        <v>8.3333470751481009E-2</v>
      </c>
      <c r="E351" s="7">
        <v>4.1236431396220574E-2</v>
      </c>
    </row>
    <row r="352" spans="1:5" x14ac:dyDescent="0.25">
      <c r="A352" s="10">
        <v>-5.8118700610633511E-2</v>
      </c>
      <c r="B352" s="7">
        <v>4.2105459046282379E-2</v>
      </c>
      <c r="C352" s="7">
        <v>-3.921615834937997E-2</v>
      </c>
      <c r="D352" s="7">
        <v>1.9607543825877816E-2</v>
      </c>
      <c r="E352" s="7">
        <v>4.0000203300007309E-2</v>
      </c>
    </row>
    <row r="353" spans="1:5" x14ac:dyDescent="0.25">
      <c r="A353" s="10">
        <v>-2.7094564633703744E-2</v>
      </c>
      <c r="B353" s="7">
        <v>9.3749915490683344E-2</v>
      </c>
      <c r="C353" s="7">
        <v>-3.0000033686274574E-2</v>
      </c>
      <c r="D353" s="7">
        <v>-5.940587045005119E-2</v>
      </c>
      <c r="E353" s="7">
        <v>3.0000308446405777E-2</v>
      </c>
    </row>
    <row r="354" spans="1:5" x14ac:dyDescent="0.25">
      <c r="A354" s="10">
        <v>1.1368590113895878</v>
      </c>
      <c r="B354" s="7">
        <v>4.1666667190579432E-2</v>
      </c>
      <c r="C354" s="7">
        <v>-0.56435663877055253</v>
      </c>
      <c r="D354" s="7">
        <v>4.2105332116613159E-2</v>
      </c>
      <c r="E354" s="7">
        <v>-1.0416043045489376E-2</v>
      </c>
    </row>
    <row r="355" spans="1:5" x14ac:dyDescent="0.25">
      <c r="A355" s="10">
        <v>2.9120939913092947E-2</v>
      </c>
      <c r="B355" s="7">
        <v>8.3975011166970148E-8</v>
      </c>
      <c r="C355" s="7">
        <v>-9.5239637694362056E-3</v>
      </c>
      <c r="D355" s="7">
        <v>-2.8571515713446405E-2</v>
      </c>
      <c r="E355" s="7">
        <v>9.9008602862888928E-3</v>
      </c>
    </row>
    <row r="356" spans="1:5" x14ac:dyDescent="0.25">
      <c r="A356" s="10">
        <v>3.9562903178103515E-2</v>
      </c>
      <c r="B356" s="7">
        <v>-1.9802067721981009E-2</v>
      </c>
      <c r="C356" s="7">
        <v>-7.6922758767206223E-2</v>
      </c>
      <c r="D356" s="7">
        <v>6.3158027096213099E-2</v>
      </c>
      <c r="E356" s="7">
        <v>-9.7013609334783979E-7</v>
      </c>
    </row>
    <row r="357" spans="1:5" x14ac:dyDescent="0.25">
      <c r="A357" s="10">
        <v>1.9145493840471151E-3</v>
      </c>
      <c r="B357" s="7">
        <v>-8.6538443658356501E-2</v>
      </c>
      <c r="C357" s="7">
        <v>5.102067672777455E-2</v>
      </c>
      <c r="D357" s="7">
        <v>-5.5122431386056547E-7</v>
      </c>
      <c r="E357" s="7">
        <v>3.9604190999263711E-2</v>
      </c>
    </row>
    <row r="358" spans="1:5" x14ac:dyDescent="0.25">
      <c r="A358" s="10">
        <v>0.18644887986219594</v>
      </c>
      <c r="B358" s="7">
        <v>-2.9809699375604737E-8</v>
      </c>
      <c r="C358" s="7">
        <v>-6.8627484226455815E-2</v>
      </c>
      <c r="D358" s="7">
        <v>-8.571441542470537E-2</v>
      </c>
      <c r="E358" s="7">
        <v>-1.0204005645612413E-2</v>
      </c>
    </row>
    <row r="359" spans="1:5" x14ac:dyDescent="0.25">
      <c r="A359" s="10">
        <v>1.0841668673604143E-2</v>
      </c>
      <c r="B359" s="7">
        <v>-2.0618619669612981E-2</v>
      </c>
      <c r="C359" s="7">
        <v>5.75675720426716E-8</v>
      </c>
      <c r="D359" s="7">
        <v>8.8983215240645563E-8</v>
      </c>
      <c r="E359" s="7">
        <v>1.0101363283218312E-2</v>
      </c>
    </row>
    <row r="360" spans="1:5" x14ac:dyDescent="0.25">
      <c r="A360" s="10">
        <v>-1.0483275344697396E-2</v>
      </c>
      <c r="B360" s="7">
        <v>-1.0309212133832957E-2</v>
      </c>
      <c r="C360" s="7">
        <v>3.0927654254574444E-2</v>
      </c>
      <c r="D360" s="7">
        <v>-1.9417572387510518E-2</v>
      </c>
      <c r="E360" s="7">
        <v>1.0101549576380098E-2</v>
      </c>
    </row>
    <row r="361" spans="1:5" x14ac:dyDescent="0.25">
      <c r="A361" s="10">
        <v>7.4326534989770598E-2</v>
      </c>
      <c r="B361" s="7">
        <v>-3.9999956702037487E-2</v>
      </c>
      <c r="C361" s="7">
        <v>1.0000007508170317E-2</v>
      </c>
      <c r="D361" s="7">
        <v>-5.0000264610834955E-2</v>
      </c>
      <c r="E361" s="7">
        <v>1.0526212724788486E-2</v>
      </c>
    </row>
    <row r="362" spans="1:5" x14ac:dyDescent="0.25">
      <c r="A362" s="10">
        <v>-0.11191867301316905</v>
      </c>
      <c r="B362" s="7">
        <v>-1.0101070203928364E-2</v>
      </c>
      <c r="C362" s="7">
        <v>6.0606292645763116E-2</v>
      </c>
      <c r="D362" s="7">
        <v>9.3749759334808003E-2</v>
      </c>
      <c r="E362" s="7">
        <v>-1.9417277796150878E-2</v>
      </c>
    </row>
    <row r="363" spans="1:5" x14ac:dyDescent="0.25">
      <c r="A363" s="10">
        <v>-2.7840014980976324E-2</v>
      </c>
      <c r="B363" s="7">
        <v>2.0202121287694608E-2</v>
      </c>
      <c r="C363" s="7">
        <v>3.9999847760773699E-2</v>
      </c>
      <c r="D363" s="7">
        <v>-4.0404362918995185E-2</v>
      </c>
      <c r="E363" s="7">
        <v>1.0309638350226358E-2</v>
      </c>
    </row>
    <row r="364" spans="1:5" x14ac:dyDescent="0.25">
      <c r="A364" s="10">
        <v>-0.12234217065560604</v>
      </c>
      <c r="B364" s="7">
        <v>7.2164958144384395E-2</v>
      </c>
      <c r="C364" s="7">
        <v>1.246946197408505E-7</v>
      </c>
      <c r="D364" s="7">
        <v>2.061870937806165E-2</v>
      </c>
      <c r="E364" s="7">
        <v>4.1236971150203861E-2</v>
      </c>
    </row>
    <row r="365" spans="1:5" x14ac:dyDescent="0.25">
      <c r="A365" s="10">
        <v>-0.18866770670729816</v>
      </c>
      <c r="B365" s="7">
        <v>7.142863048781356E-2</v>
      </c>
      <c r="C365" s="7">
        <v>3.0302824713586585E-2</v>
      </c>
      <c r="D365" s="7">
        <v>9.3749822442347641E-2</v>
      </c>
      <c r="E365" s="7">
        <v>2.0833948104267863E-2</v>
      </c>
    </row>
    <row r="366" spans="1:5" x14ac:dyDescent="0.25">
      <c r="A366" s="10">
        <v>3.0204094001616832E-2</v>
      </c>
      <c r="B366" s="7">
        <v>-5.8252402812395965E-2</v>
      </c>
      <c r="C366" s="7">
        <v>5.1546771313915718E-2</v>
      </c>
      <c r="D366" s="7">
        <v>9.9010455010237752E-3</v>
      </c>
      <c r="E366" s="7">
        <v>-2.941228122409556E-2</v>
      </c>
    </row>
    <row r="367" spans="1:5" x14ac:dyDescent="0.25">
      <c r="A367" s="10">
        <v>-6.835710938419326E-2</v>
      </c>
      <c r="B367" s="7">
        <v>-2.0202062573087209E-2</v>
      </c>
      <c r="C367" s="7">
        <v>-2.0202020210576377E-2</v>
      </c>
      <c r="D367" s="7">
        <v>8.4210917781965655E-2</v>
      </c>
      <c r="E367" s="7">
        <v>3.1249352846678402E-2</v>
      </c>
    </row>
    <row r="368" spans="1:5" x14ac:dyDescent="0.25">
      <c r="A368" s="10">
        <v>-9.2741097247820425E-3</v>
      </c>
      <c r="B368" s="7">
        <v>1.0101002474135701E-2</v>
      </c>
      <c r="C368" s="7">
        <v>1.0100990607546878E-2</v>
      </c>
      <c r="D368" s="7">
        <v>1.0101239741511003E-2</v>
      </c>
      <c r="E368" s="7">
        <v>-2.0618301202928624E-2</v>
      </c>
    </row>
    <row r="369" spans="1:5" x14ac:dyDescent="0.25">
      <c r="A369" s="10">
        <v>6.3022897668794764E-2</v>
      </c>
      <c r="B369" s="7">
        <v>-1.000000035444415E-2</v>
      </c>
      <c r="C369" s="7">
        <v>-1.9802225990313227E-2</v>
      </c>
      <c r="D369" s="7">
        <v>-3.9999607731653675E-2</v>
      </c>
      <c r="E369" s="7">
        <v>9.8039467127208901E-3</v>
      </c>
    </row>
    <row r="370" spans="1:5" x14ac:dyDescent="0.25">
      <c r="A370" s="10">
        <v>0.12621014308084444</v>
      </c>
      <c r="B370" s="7">
        <v>-5.7142831248419568E-2</v>
      </c>
      <c r="C370" s="7">
        <v>1.0100834831509475E-2</v>
      </c>
      <c r="D370" s="7">
        <v>-9.9993212081377347E-3</v>
      </c>
      <c r="E370" s="7">
        <v>-5.8252587383897825E-2</v>
      </c>
    </row>
    <row r="371" spans="1:5" x14ac:dyDescent="0.25">
      <c r="A371" s="10">
        <v>6.077359956079853E-2</v>
      </c>
      <c r="B371" s="7">
        <v>-2.0202120890332353E-2</v>
      </c>
      <c r="C371" s="7">
        <v>-5.7692237216736442E-2</v>
      </c>
      <c r="D371" s="7">
        <v>-5.0354673097885438E-8</v>
      </c>
      <c r="E371" s="7">
        <v>2.1052458694223564E-2</v>
      </c>
    </row>
    <row r="372" spans="1:5" x14ac:dyDescent="0.25">
      <c r="A372" s="10">
        <v>0.27002486365627365</v>
      </c>
      <c r="B372" s="7">
        <v>-6.6666714618737188E-2</v>
      </c>
      <c r="C372" s="7">
        <v>-9.9997412633822114E-3</v>
      </c>
      <c r="D372" s="7">
        <v>-8.5714249885444294E-2</v>
      </c>
      <c r="E372" s="7">
        <v>-6.7961691025577253E-2</v>
      </c>
    </row>
    <row r="373" spans="1:5" x14ac:dyDescent="0.25">
      <c r="A373" s="10">
        <v>-0.14034239487284683</v>
      </c>
      <c r="B373" s="7">
        <v>4.0404059579993712E-2</v>
      </c>
      <c r="C373" s="7">
        <v>1.0416580396138242E-2</v>
      </c>
      <c r="D373" s="7">
        <v>6.3157558355360299E-2</v>
      </c>
      <c r="E373" s="7">
        <v>4.0816952006486051E-2</v>
      </c>
    </row>
    <row r="374" spans="1:5" x14ac:dyDescent="0.25">
      <c r="A374" s="10">
        <v>8.443873126744883E-2</v>
      </c>
      <c r="B374" s="7">
        <v>5.9394106743937414E-8</v>
      </c>
      <c r="C374" s="7">
        <v>2.0618895466774756E-2</v>
      </c>
      <c r="D374" s="7">
        <v>-7.7670175133466968E-2</v>
      </c>
      <c r="E374" s="7">
        <v>-2.0408299180836309E-2</v>
      </c>
    </row>
    <row r="375" spans="1:5" x14ac:dyDescent="0.25">
      <c r="A375" s="10">
        <v>1.824321460587619E-2</v>
      </c>
      <c r="B375" s="7">
        <v>4.2105240783688824E-2</v>
      </c>
      <c r="C375" s="7">
        <v>2.0618716029620066E-2</v>
      </c>
      <c r="D375" s="7">
        <v>-1.0000322680566498E-2</v>
      </c>
      <c r="E375" s="7">
        <v>-6.7307865897953234E-2</v>
      </c>
    </row>
    <row r="376" spans="1:5" x14ac:dyDescent="0.25">
      <c r="A376" s="10">
        <v>-1.1775966432756246E-2</v>
      </c>
      <c r="B376" s="7">
        <v>-3.846146970657538E-2</v>
      </c>
      <c r="C376" s="7">
        <v>5.208322373969132E-2</v>
      </c>
      <c r="D376" s="7">
        <v>1.0101150822382499E-2</v>
      </c>
      <c r="E376" s="7">
        <v>-9.7087650603179254E-3</v>
      </c>
    </row>
    <row r="377" spans="1:5" x14ac:dyDescent="0.25">
      <c r="A377" s="10">
        <v>-0.17324037076778254</v>
      </c>
      <c r="B377" s="7">
        <v>7.1428469070728751E-2</v>
      </c>
      <c r="C377" s="7">
        <v>2.0618638670198974E-2</v>
      </c>
      <c r="D377" s="7">
        <v>3.0927831739913314E-2</v>
      </c>
      <c r="E377" s="7">
        <v>7.2916185105049935E-2</v>
      </c>
    </row>
    <row r="378" spans="1:5" x14ac:dyDescent="0.25">
      <c r="A378" s="10">
        <v>-9.557094157605317E-2</v>
      </c>
      <c r="B378" s="7">
        <v>4.2105258885900332E-2</v>
      </c>
      <c r="C378" s="7">
        <v>8.3333266560007058E-2</v>
      </c>
      <c r="D378" s="7">
        <v>2.619980152829271E-7</v>
      </c>
      <c r="E378" s="7">
        <v>-2.0618915673032423E-2</v>
      </c>
    </row>
    <row r="379" spans="1:5" x14ac:dyDescent="0.25">
      <c r="A379" s="10">
        <v>-6.7221653766484812E-2</v>
      </c>
      <c r="B379" s="7">
        <v>9.615257346738515E-3</v>
      </c>
      <c r="C379" s="7">
        <v>-4.7618859929144719E-2</v>
      </c>
      <c r="D379" s="7">
        <v>4.9999913270723173E-2</v>
      </c>
      <c r="E379" s="7">
        <v>6.1855912443574912E-2</v>
      </c>
    </row>
    <row r="380" spans="1:5" x14ac:dyDescent="0.25">
      <c r="A380" s="10">
        <v>1.9790133004043975E-2</v>
      </c>
      <c r="B380" s="7">
        <v>-2.9411874336401578E-2</v>
      </c>
      <c r="C380" s="7">
        <v>1.0526324250808461E-2</v>
      </c>
      <c r="D380" s="7">
        <v>-1.0416603526832269E-2</v>
      </c>
      <c r="E380" s="7">
        <v>1.0308924326056568E-2</v>
      </c>
    </row>
    <row r="381" spans="1:5" x14ac:dyDescent="0.25">
      <c r="A381" s="10">
        <v>9.4032957054515309E-2</v>
      </c>
      <c r="B381" s="7">
        <v>-2.9411772851861251E-2</v>
      </c>
      <c r="C381" s="7">
        <v>-5.82524741725996E-2</v>
      </c>
      <c r="D381" s="7">
        <v>5.1020498110362578E-2</v>
      </c>
      <c r="E381" s="7">
        <v>-4.8543578229992779E-2</v>
      </c>
    </row>
    <row r="382" spans="1:5" x14ac:dyDescent="0.25">
      <c r="A382" s="10">
        <v>1.1740599986385547E-2</v>
      </c>
      <c r="B382" s="7">
        <v>-2.0618540925354756E-2</v>
      </c>
      <c r="C382" s="7">
        <v>-3.0000129010173571E-2</v>
      </c>
      <c r="D382" s="7">
        <v>-1.9607859120904125E-2</v>
      </c>
      <c r="E382" s="7">
        <v>6.1224936066526014E-2</v>
      </c>
    </row>
    <row r="383" spans="1:5" x14ac:dyDescent="0.25">
      <c r="A383" s="10">
        <v>2.0011698673675582E-2</v>
      </c>
      <c r="B383" s="7">
        <v>2.9702914250596679E-2</v>
      </c>
      <c r="C383" s="7">
        <v>-5.8823443311911361E-2</v>
      </c>
      <c r="D383" s="7">
        <v>3.1249838822477116E-2</v>
      </c>
      <c r="E383" s="7">
        <v>-1.9047652889378597E-2</v>
      </c>
    </row>
    <row r="384" spans="1:5" x14ac:dyDescent="0.25">
      <c r="A384" s="10">
        <v>0.21035794983323086</v>
      </c>
      <c r="B384" s="7">
        <v>-1.9999922872681597E-2</v>
      </c>
      <c r="C384" s="7">
        <v>-6.7307693950339531E-2</v>
      </c>
      <c r="D384" s="7">
        <v>-3.9604191536904199E-2</v>
      </c>
      <c r="E384" s="7">
        <v>-5.8822767366267792E-2</v>
      </c>
    </row>
    <row r="385" spans="1:5" x14ac:dyDescent="0.25">
      <c r="A385" s="10">
        <v>0.21066231862763574</v>
      </c>
      <c r="B385" s="7">
        <v>-4.9999970366335411E-2</v>
      </c>
      <c r="C385" s="7">
        <v>-1.0309608337931708E-2</v>
      </c>
      <c r="D385" s="7">
        <v>-4.9019268331995769E-2</v>
      </c>
      <c r="E385" s="7">
        <v>-7.6190797255406784E-2</v>
      </c>
    </row>
    <row r="386" spans="1:5" x14ac:dyDescent="0.25">
      <c r="A386" s="10">
        <v>-3.8095234455086113E-2</v>
      </c>
      <c r="B386" s="7">
        <v>6.1224553587697184E-2</v>
      </c>
      <c r="C386" s="7">
        <v>7.1428273400101494E-2</v>
      </c>
      <c r="D386" s="7">
        <v>-2.9125744873534143E-2</v>
      </c>
      <c r="E386" s="7">
        <v>-5.8252347314557751E-2</v>
      </c>
    </row>
    <row r="387" spans="1:5" x14ac:dyDescent="0.25">
      <c r="A387" s="10">
        <v>0.15084054746076969</v>
      </c>
      <c r="B387" s="7">
        <v>9.9010614480756765E-3</v>
      </c>
      <c r="C387" s="7">
        <v>-9.5238271940303321E-2</v>
      </c>
      <c r="D387" s="7">
        <v>-5.8822985719481635E-2</v>
      </c>
      <c r="E387" s="7">
        <v>1.0416623875015629E-2</v>
      </c>
    </row>
    <row r="388" spans="1:5" x14ac:dyDescent="0.25">
      <c r="A388" s="10">
        <v>-0.13050517372885584</v>
      </c>
      <c r="B388" s="7">
        <v>3.0302953209563332E-2</v>
      </c>
      <c r="C388" s="7">
        <v>4.0403944127712865E-2</v>
      </c>
      <c r="D388" s="7">
        <v>-3.416481952900341E-8</v>
      </c>
      <c r="E388" s="7">
        <v>7.2916880136019602E-2</v>
      </c>
    </row>
    <row r="389" spans="1:5" x14ac:dyDescent="0.25">
      <c r="A389" s="10">
        <v>-2.0522190478220792E-2</v>
      </c>
      <c r="B389" s="7">
        <v>-3.9603937701568448E-2</v>
      </c>
      <c r="C389" s="7">
        <v>-9.9011273127643795E-3</v>
      </c>
      <c r="D389" s="7">
        <v>7.3684520629760941E-2</v>
      </c>
      <c r="E389" s="7">
        <v>-5.2960084784281491E-7</v>
      </c>
    </row>
    <row r="390" spans="1:5" x14ac:dyDescent="0.25">
      <c r="A390" s="10">
        <v>-4.7898905788276158E-2</v>
      </c>
      <c r="B390" s="7">
        <v>-1.9417426774431701E-2</v>
      </c>
      <c r="C390" s="7">
        <v>3.0303080421844708E-2</v>
      </c>
      <c r="D390" s="7">
        <v>-4.9505122428710191E-2</v>
      </c>
      <c r="E390" s="7">
        <v>9.374979839232167E-2</v>
      </c>
    </row>
    <row r="391" spans="1:5" x14ac:dyDescent="0.25">
      <c r="A391" s="10">
        <v>-9.5463647951307462E-2</v>
      </c>
      <c r="B391" s="7">
        <v>-2.9126224983104132E-2</v>
      </c>
      <c r="C391" s="7">
        <v>7.2164761142922362E-2</v>
      </c>
      <c r="D391" s="7">
        <v>4.1237055538859702E-2</v>
      </c>
      <c r="E391" s="7">
        <v>1.9999737571564813E-2</v>
      </c>
    </row>
    <row r="392" spans="1:5" x14ac:dyDescent="0.25">
      <c r="A392" s="10">
        <v>-0.14845985603752898</v>
      </c>
      <c r="B392" s="7">
        <v>5.2631711501085698E-2</v>
      </c>
      <c r="C392" s="7">
        <v>1.0416976348766482E-2</v>
      </c>
      <c r="D392" s="7">
        <v>5.1545740720532196E-2</v>
      </c>
      <c r="E392" s="7">
        <v>5.000077839321504E-2</v>
      </c>
    </row>
    <row r="393" spans="1:5" x14ac:dyDescent="0.25">
      <c r="A393" s="10">
        <v>4.9563101571539425E-2</v>
      </c>
      <c r="B393" s="7">
        <v>-6.6666580790614605E-2</v>
      </c>
      <c r="C393" s="7">
        <v>-4.8543904062615773E-2</v>
      </c>
      <c r="D393" s="7">
        <v>7.2916420806694138E-2</v>
      </c>
      <c r="E393" s="7">
        <v>-3.6713296736046175E-8</v>
      </c>
    </row>
    <row r="394" spans="1:5" x14ac:dyDescent="0.25">
      <c r="A394" s="10">
        <v>-0.16514598922513912</v>
      </c>
      <c r="B394" s="7">
        <v>4.1237047881249378E-2</v>
      </c>
      <c r="C394" s="7">
        <v>9.3750401473599476E-2</v>
      </c>
      <c r="D394" s="7">
        <v>7.3683401364109002E-2</v>
      </c>
      <c r="E394" s="7">
        <v>-2.0407649175266385E-2</v>
      </c>
    </row>
    <row r="395" spans="1:5" x14ac:dyDescent="0.25">
      <c r="A395" s="10">
        <v>9.2949441541099409E-2</v>
      </c>
      <c r="B395" s="7">
        <v>3.1250098741558041E-2</v>
      </c>
      <c r="C395" s="7">
        <v>-4.807696813361062E-2</v>
      </c>
      <c r="D395" s="7">
        <v>-4.854351442800009E-2</v>
      </c>
      <c r="E395" s="7">
        <v>-2.0408159993219321E-2</v>
      </c>
    </row>
    <row r="396" spans="1:5" x14ac:dyDescent="0.25">
      <c r="A396" s="10">
        <v>-4.9889370600798899E-2</v>
      </c>
      <c r="B396" s="7">
        <v>-9.8039548611168481E-3</v>
      </c>
      <c r="C396" s="7">
        <v>5.208345971101469E-2</v>
      </c>
      <c r="D396" s="7">
        <v>1.1059417737158128E-7</v>
      </c>
      <c r="E396" s="7">
        <v>1.0309402595723771E-2</v>
      </c>
    </row>
    <row r="397" spans="1:5" x14ac:dyDescent="0.25">
      <c r="A397" s="10">
        <v>-3.8632880455784169E-2</v>
      </c>
      <c r="B397" s="7">
        <v>1.9801922723259757E-2</v>
      </c>
      <c r="C397" s="7">
        <v>1.6810610925510616E-7</v>
      </c>
      <c r="D397" s="7">
        <v>4.123726809789785E-2</v>
      </c>
      <c r="E397" s="7">
        <v>-2.0408220212984829E-2</v>
      </c>
    </row>
    <row r="398" spans="1:5" x14ac:dyDescent="0.25">
      <c r="A398" s="10">
        <v>-0.13272610594787992</v>
      </c>
      <c r="B398" s="7">
        <v>7.2916605317270511E-2</v>
      </c>
      <c r="C398" s="7">
        <v>2.1052632795604431E-2</v>
      </c>
      <c r="D398" s="7">
        <v>1.0416640124014886E-2</v>
      </c>
      <c r="E398" s="7">
        <v>4.1667561493080818E-2</v>
      </c>
    </row>
    <row r="399" spans="1:5" x14ac:dyDescent="0.25">
      <c r="A399" s="10">
        <v>0.14058576428391034</v>
      </c>
      <c r="B399" s="7">
        <v>-8.6538583307640193E-2</v>
      </c>
      <c r="C399" s="7">
        <v>-4.0000196565262436E-2</v>
      </c>
      <c r="D399" s="7">
        <v>-2.0201524230663015E-2</v>
      </c>
      <c r="E399" s="7">
        <v>2.0408203547954029E-2</v>
      </c>
    </row>
    <row r="400" spans="1:5" x14ac:dyDescent="0.25">
      <c r="A400" s="10">
        <v>-0.15543983474545175</v>
      </c>
      <c r="B400" s="7">
        <v>0.10526313728032233</v>
      </c>
      <c r="C400" s="7">
        <v>4.0404395923220982E-2</v>
      </c>
      <c r="D400" s="7">
        <v>-3.0302911538583333E-2</v>
      </c>
      <c r="E400" s="7">
        <v>6.1855572818584337E-2</v>
      </c>
    </row>
    <row r="401" spans="1:5" x14ac:dyDescent="0.25">
      <c r="A401" s="10">
        <v>0.11760414033937483</v>
      </c>
      <c r="B401" s="7">
        <v>-3.9603978287560682E-2</v>
      </c>
      <c r="C401" s="7">
        <v>1.0526226694659524E-2</v>
      </c>
      <c r="D401" s="7">
        <v>-6.8627197166489018E-2</v>
      </c>
      <c r="E401" s="7">
        <v>-1.0101869061200586E-2</v>
      </c>
    </row>
    <row r="402" spans="1:5" x14ac:dyDescent="0.25">
      <c r="A402" s="10">
        <v>-3.0024016065268277E-2</v>
      </c>
      <c r="B402" s="7">
        <v>-1.0309367145995618E-2</v>
      </c>
      <c r="C402" s="7">
        <v>1.9607820255574282E-2</v>
      </c>
      <c r="D402" s="7">
        <v>8.4210857312243981E-2</v>
      </c>
      <c r="E402" s="7">
        <v>-5.7692497552514821E-2</v>
      </c>
    </row>
    <row r="403" spans="1:5" x14ac:dyDescent="0.25">
      <c r="A403" s="10">
        <v>0.17595846284092165</v>
      </c>
      <c r="B403" s="7">
        <v>9.9009837314405491E-3</v>
      </c>
      <c r="C403" s="7">
        <v>-5.882352973239624E-2</v>
      </c>
      <c r="D403" s="7">
        <v>-5.0000071182759509E-2</v>
      </c>
      <c r="E403" s="7">
        <v>-5.825225491704511E-2</v>
      </c>
    </row>
    <row r="404" spans="1:5" x14ac:dyDescent="0.25">
      <c r="A404" s="10">
        <v>-4.0893951308222043E-2</v>
      </c>
      <c r="B404" s="7">
        <v>-9.8038751355855602E-3</v>
      </c>
      <c r="C404" s="7">
        <v>4.2105176831196189E-2</v>
      </c>
      <c r="D404" s="7">
        <v>-1.0204098622287217E-2</v>
      </c>
      <c r="E404" s="7">
        <v>2.0833569777991112E-2</v>
      </c>
    </row>
    <row r="405" spans="1:5" x14ac:dyDescent="0.25">
      <c r="A405" s="10">
        <v>0.15184914843385378</v>
      </c>
      <c r="B405" s="7">
        <v>-5.8823487948713393E-2</v>
      </c>
      <c r="C405" s="7">
        <v>6.3231660130114165E-8</v>
      </c>
      <c r="D405" s="7">
        <v>-6.7961300736896435E-2</v>
      </c>
      <c r="E405" s="7">
        <v>-1.030963686524855E-2</v>
      </c>
    </row>
    <row r="406" spans="1:5" x14ac:dyDescent="0.25">
      <c r="A406" s="10">
        <v>-1.2294868742359966E-2</v>
      </c>
      <c r="B406" s="7">
        <v>9.4737037295163917E-2</v>
      </c>
      <c r="C406" s="7">
        <v>-2.9126164640898122E-2</v>
      </c>
      <c r="D406" s="7">
        <v>-5.7143467100709056E-2</v>
      </c>
      <c r="E406" s="7">
        <v>1.0309570013511626E-2</v>
      </c>
    </row>
    <row r="407" spans="1:5" x14ac:dyDescent="0.25">
      <c r="A407" s="10">
        <v>0.17160385385363841</v>
      </c>
      <c r="B407" s="7">
        <v>-9.5238078363256706E-2</v>
      </c>
      <c r="C407" s="7">
        <v>-2.941174852327022E-2</v>
      </c>
      <c r="D407" s="7">
        <v>-4.8077327953781612E-2</v>
      </c>
      <c r="E407" s="7">
        <v>2.1052783156298993E-2</v>
      </c>
    </row>
    <row r="408" spans="1:5" x14ac:dyDescent="0.25">
      <c r="A408" s="10">
        <v>0.11609911089315084</v>
      </c>
      <c r="B408" s="7">
        <v>2.0201975178486986E-2</v>
      </c>
      <c r="C408" s="7">
        <v>-7.7669943642214023E-2</v>
      </c>
      <c r="D408" s="7">
        <v>-2.8571425563841291E-2</v>
      </c>
      <c r="E408" s="7">
        <v>-1.9801931543083295E-2</v>
      </c>
    </row>
    <row r="409" spans="1:5" x14ac:dyDescent="0.25">
      <c r="A409" s="10">
        <v>4.2080679274687949E-2</v>
      </c>
      <c r="B409" s="7">
        <v>1.0416713753711893E-2</v>
      </c>
      <c r="C409" s="7">
        <v>2.8130565277173503E-7</v>
      </c>
      <c r="D409" s="7">
        <v>-5.9406781218943716E-2</v>
      </c>
      <c r="E409" s="7">
        <v>9.7088645247793703E-3</v>
      </c>
    </row>
    <row r="410" spans="1:5" x14ac:dyDescent="0.25">
      <c r="A410" s="10">
        <v>-0.18323809520645018</v>
      </c>
      <c r="B410" s="7">
        <v>6.3157916879879261E-2</v>
      </c>
      <c r="C410" s="7">
        <v>7.3684245436741902E-2</v>
      </c>
      <c r="D410" s="7">
        <v>3.0927637713276113E-2</v>
      </c>
      <c r="E410" s="7">
        <v>4.040393466570591E-2</v>
      </c>
    </row>
    <row r="411" spans="1:5" x14ac:dyDescent="0.25">
      <c r="A411" s="10">
        <v>-0.53933524904808428</v>
      </c>
      <c r="B411" s="7">
        <v>9.9009830645313546E-3</v>
      </c>
      <c r="C411" s="7">
        <v>1.3750001590003587</v>
      </c>
      <c r="D411" s="7">
        <v>-6.6666382800332658E-2</v>
      </c>
      <c r="E411" s="7">
        <v>-3.0303850665078902E-2</v>
      </c>
    </row>
    <row r="412" spans="1:5" x14ac:dyDescent="0.25">
      <c r="A412" s="10">
        <v>0.10417685896933171</v>
      </c>
      <c r="B412" s="7">
        <v>-2.8571396309145847E-2</v>
      </c>
      <c r="C412" s="7">
        <v>-1.0416671776230735E-2</v>
      </c>
      <c r="D412" s="7">
        <v>-1.9047253165743183E-2</v>
      </c>
      <c r="E412" s="7">
        <v>-3.9604726209894858E-2</v>
      </c>
    </row>
    <row r="413" spans="1:5" x14ac:dyDescent="0.25">
      <c r="A413" s="10">
        <v>-5.6484303590193408E-2</v>
      </c>
      <c r="B413" s="7">
        <v>-5.9405973151498426E-2</v>
      </c>
      <c r="C413" s="7">
        <v>2.9999853060444837E-2</v>
      </c>
      <c r="D413" s="7">
        <v>7.1428705802200287E-2</v>
      </c>
      <c r="E413" s="7">
        <v>2.1052830086906837E-2</v>
      </c>
    </row>
    <row r="414" spans="1:5" x14ac:dyDescent="0.25">
      <c r="A414" s="10">
        <v>-5.5141409677109565E-2</v>
      </c>
      <c r="B414" s="7">
        <v>3.9603833735201599E-2</v>
      </c>
      <c r="C414" s="7">
        <v>9.9009055301630955E-3</v>
      </c>
      <c r="D414" s="7">
        <v>5.0505068591542246E-2</v>
      </c>
      <c r="E414" s="7">
        <v>-4.0404068537502447E-2</v>
      </c>
    </row>
    <row r="415" spans="1:5" x14ac:dyDescent="0.25">
      <c r="A415" s="10">
        <v>-0.11413731364380297</v>
      </c>
      <c r="B415" s="7">
        <v>4.2105459046282379E-2</v>
      </c>
      <c r="C415" s="7">
        <v>-9.6154386698314998E-3</v>
      </c>
      <c r="D415" s="7">
        <v>3.9604137408690399E-2</v>
      </c>
      <c r="E415" s="7">
        <v>5.208313549063992E-2</v>
      </c>
    </row>
    <row r="416" spans="1:5" x14ac:dyDescent="0.25">
      <c r="A416" s="10">
        <v>9.1826306587758255E-2</v>
      </c>
      <c r="B416" s="7">
        <v>-1.0309267444238657E-2</v>
      </c>
      <c r="C416" s="7">
        <v>-1.9230987622948614E-2</v>
      </c>
      <c r="D416" s="7">
        <v>-3.8095084366386534E-2</v>
      </c>
      <c r="E416" s="7">
        <v>-1.9047309847275429E-2</v>
      </c>
    </row>
    <row r="417" spans="1:5" x14ac:dyDescent="0.25">
      <c r="A417" s="10">
        <v>8.5424964342455612E-2</v>
      </c>
      <c r="B417" s="7">
        <v>-4.040402845158042E-2</v>
      </c>
      <c r="C417" s="7">
        <v>-5.9405909390873202E-2</v>
      </c>
      <c r="D417" s="7">
        <v>1.041659073069745E-2</v>
      </c>
      <c r="E417" s="7">
        <v>1.0203952614224354E-2</v>
      </c>
    </row>
    <row r="418" spans="1:5" x14ac:dyDescent="0.25">
      <c r="A418" s="10">
        <v>1.2404609829743283</v>
      </c>
      <c r="B418" s="7">
        <v>9.999932166073755E-3</v>
      </c>
      <c r="C418" s="7">
        <v>-0.60000007575007464</v>
      </c>
      <c r="D418" s="7">
        <v>8.2474007751987877E-2</v>
      </c>
      <c r="E418" s="7">
        <v>2.0619552795706042E-2</v>
      </c>
    </row>
    <row r="419" spans="1:5" x14ac:dyDescent="0.25">
      <c r="A419" s="10">
        <v>-3.7037498881522302E-2</v>
      </c>
      <c r="B419" s="7">
        <v>3.9603808900783966E-2</v>
      </c>
      <c r="C419" s="7">
        <v>-3.999980497755018E-2</v>
      </c>
      <c r="D419" s="7">
        <v>9.6152799287745339E-3</v>
      </c>
      <c r="E419" s="7">
        <v>3.0612786869361308E-2</v>
      </c>
    </row>
    <row r="420" spans="1:5" x14ac:dyDescent="0.25">
      <c r="A420" s="10">
        <v>6.1530869494502038E-2</v>
      </c>
      <c r="B420" s="7">
        <v>-1.9417491885906801E-2</v>
      </c>
      <c r="C420" s="7">
        <v>-9.9009937133721637E-3</v>
      </c>
      <c r="D420" s="7">
        <v>3.1579175612550081E-2</v>
      </c>
      <c r="E420" s="7">
        <v>-5.940635771655467E-2</v>
      </c>
    </row>
    <row r="421" spans="1:5" x14ac:dyDescent="0.25">
      <c r="A421" s="10">
        <v>-1.2876429342059903E-2</v>
      </c>
      <c r="B421" s="7">
        <v>-3.8095129057491461E-2</v>
      </c>
      <c r="C421" s="7">
        <v>-9.8040206840392941E-3</v>
      </c>
      <c r="D421" s="7">
        <v>2.0618726568235379E-2</v>
      </c>
      <c r="E421" s="7">
        <v>4.2105439325268001E-2</v>
      </c>
    </row>
    <row r="422" spans="1:5" x14ac:dyDescent="0.25">
      <c r="A422" s="10">
        <v>-9.2762280506242245E-3</v>
      </c>
      <c r="B422" s="7">
        <v>-1.041670767054792E-2</v>
      </c>
      <c r="C422" s="7">
        <v>7.2164952725417564E-2</v>
      </c>
      <c r="D422" s="7">
        <v>3.0611890177657308E-2</v>
      </c>
      <c r="E422" s="7">
        <v>-7.6922199487574283E-2</v>
      </c>
    </row>
    <row r="423" spans="1:5" x14ac:dyDescent="0.25">
      <c r="A423" s="10">
        <v>-5.6304066449077927E-2</v>
      </c>
      <c r="B423" s="7">
        <v>-4.9019607590233716E-2</v>
      </c>
      <c r="C423" s="7">
        <v>6.1224398411841019E-2</v>
      </c>
      <c r="D423" s="7">
        <v>5.0000515214905228E-2</v>
      </c>
      <c r="E423" s="7">
        <v>-8.8568106837438876E-7</v>
      </c>
    </row>
    <row r="424" spans="1:5" x14ac:dyDescent="0.25">
      <c r="A424" s="10">
        <v>2.9261643718434538E-2</v>
      </c>
      <c r="B424" s="7">
        <v>-3.8834948542498915E-2</v>
      </c>
      <c r="C424" s="7">
        <v>5.2083166253239277E-2</v>
      </c>
      <c r="D424" s="7">
        <v>-5.8823405969145148E-2</v>
      </c>
      <c r="E424" s="7">
        <v>2.0833820814481596E-2</v>
      </c>
    </row>
    <row r="425" spans="1:5" x14ac:dyDescent="0.25">
      <c r="A425" s="10">
        <v>0.19586457141979285</v>
      </c>
      <c r="B425" s="7">
        <v>-3.8461517290399483E-2</v>
      </c>
      <c r="C425" s="7">
        <v>-9.9009437268436917E-3</v>
      </c>
      <c r="D425" s="7">
        <v>-5.8252446627391041E-2</v>
      </c>
      <c r="E425" s="7">
        <v>-6.7308147793168849E-2</v>
      </c>
    </row>
    <row r="426" spans="1:5" x14ac:dyDescent="0.25">
      <c r="A426" s="10">
        <v>-1.0577041867413484E-2</v>
      </c>
      <c r="B426" s="7">
        <v>-3.8095089766028156E-2</v>
      </c>
      <c r="C426" s="7">
        <v>2.0407914414339423E-2</v>
      </c>
      <c r="D426" s="7">
        <v>6.1224510756850758E-2</v>
      </c>
      <c r="E426" s="7">
        <v>-2.9702785960880829E-2</v>
      </c>
    </row>
    <row r="427" spans="1:5" x14ac:dyDescent="0.25">
      <c r="A427" s="10">
        <v>2.9839310724341761E-2</v>
      </c>
      <c r="B427" s="7">
        <v>-9.6155105992770107E-3</v>
      </c>
      <c r="C427" s="7">
        <v>-2.8845905680960904E-2</v>
      </c>
      <c r="D427" s="7">
        <v>-1.0416679330909839E-2</v>
      </c>
      <c r="E427" s="7">
        <v>2.0202050578829844E-2</v>
      </c>
    </row>
    <row r="428" spans="1:5" x14ac:dyDescent="0.25">
      <c r="A428" s="10">
        <v>1.0993685157453914E-2</v>
      </c>
      <c r="B428" s="7">
        <v>1.9417412740144302E-2</v>
      </c>
      <c r="C428" s="7">
        <v>3.0303191312111899E-2</v>
      </c>
      <c r="D428" s="7">
        <v>2.1052705658896276E-2</v>
      </c>
      <c r="E428" s="7">
        <v>-7.7670065494383822E-2</v>
      </c>
    </row>
    <row r="429" spans="1:5" x14ac:dyDescent="0.25">
      <c r="A429" s="10">
        <v>0.10576126944543618</v>
      </c>
      <c r="B429" s="7">
        <v>-6.7961159861817055E-2</v>
      </c>
      <c r="C429" s="7">
        <v>-6.7307605898043299E-2</v>
      </c>
      <c r="D429" s="7">
        <v>-2.9702942535419052E-2</v>
      </c>
      <c r="E429" s="7">
        <v>7.2164603989174791E-2</v>
      </c>
    </row>
    <row r="430" spans="1:5" x14ac:dyDescent="0.25">
      <c r="A430" s="10">
        <v>9.7796811497079528E-3</v>
      </c>
      <c r="B430" s="7">
        <v>5.1546330881256264E-2</v>
      </c>
      <c r="C430" s="7">
        <v>-5.7691977493229074E-2</v>
      </c>
      <c r="D430" s="7">
        <v>-1.9608364774023168E-2</v>
      </c>
      <c r="E430" s="7">
        <v>1.9418414630233194E-2</v>
      </c>
    </row>
    <row r="431" spans="1:5" x14ac:dyDescent="0.25">
      <c r="A431" s="10">
        <v>3.2602745358070839E-2</v>
      </c>
      <c r="B431" s="7">
        <v>4.0404021636444298E-2</v>
      </c>
      <c r="C431" s="7">
        <v>-4.9504868360569554E-2</v>
      </c>
      <c r="D431" s="7">
        <v>9.9010625763196192E-3</v>
      </c>
      <c r="E431" s="7">
        <v>-3.0303168759263976E-2</v>
      </c>
    </row>
    <row r="432" spans="1:5" x14ac:dyDescent="0.25">
      <c r="A432" s="10">
        <v>-0.12903470660769212</v>
      </c>
      <c r="B432" s="7">
        <v>4.00000358040844E-2</v>
      </c>
      <c r="C432" s="7">
        <v>3.0612154225190036E-2</v>
      </c>
      <c r="D432" s="7">
        <v>2.999993088061581E-2</v>
      </c>
      <c r="E432" s="7">
        <v>4.0000003863607247E-2</v>
      </c>
    </row>
    <row r="433" spans="1:5" x14ac:dyDescent="0.25">
      <c r="A433" s="10">
        <v>-9.5505540022857272E-2</v>
      </c>
      <c r="B433" s="7">
        <v>7.1428476331592439E-2</v>
      </c>
      <c r="C433" s="7">
        <v>-3.921527307763728E-2</v>
      </c>
      <c r="D433" s="7">
        <v>2.0832757503825405E-2</v>
      </c>
      <c r="E433" s="7">
        <v>5.20835147604648E-2</v>
      </c>
    </row>
    <row r="434" spans="1:5" x14ac:dyDescent="0.25">
      <c r="A434" s="10">
        <v>-6.5906180667517744E-2</v>
      </c>
      <c r="B434" s="7">
        <v>7.2165058671331384E-2</v>
      </c>
      <c r="C434" s="7">
        <v>2.9702789145652053E-2</v>
      </c>
      <c r="D434" s="7">
        <v>-3.0303004063711891E-2</v>
      </c>
      <c r="E434" s="7">
        <v>-2.0137013045928853E-7</v>
      </c>
    </row>
    <row r="435" spans="1:5" x14ac:dyDescent="0.25">
      <c r="A435" s="10">
        <v>-7.6145772394388356E-2</v>
      </c>
      <c r="B435" s="7">
        <v>6.1855634643845248E-2</v>
      </c>
      <c r="C435" s="7">
        <v>-1.9801895929652202E-2</v>
      </c>
      <c r="D435" s="7">
        <v>-2.0618438370830772E-2</v>
      </c>
      <c r="E435" s="7">
        <v>6.1855184703899946E-2</v>
      </c>
    </row>
    <row r="436" spans="1:5" x14ac:dyDescent="0.25">
      <c r="A436" s="10">
        <v>1.0913163478365462E-3</v>
      </c>
      <c r="B436" s="7">
        <v>-1.1255412679656018E-7</v>
      </c>
      <c r="C436" s="7">
        <v>4.0000089716454967E-2</v>
      </c>
      <c r="D436" s="7">
        <v>-9.8040212529203474E-3</v>
      </c>
      <c r="E436" s="7">
        <v>-2.9999809454164916E-2</v>
      </c>
    </row>
    <row r="437" spans="1:5" x14ac:dyDescent="0.25">
      <c r="A437" s="10">
        <v>-9.5656311802413296E-2</v>
      </c>
      <c r="B437" s="7">
        <v>-6.7307627211961596E-2</v>
      </c>
      <c r="C437" s="7">
        <v>8.3332876840192416E-2</v>
      </c>
      <c r="D437" s="7">
        <v>2.0000596760648248E-2</v>
      </c>
      <c r="E437" s="7">
        <v>7.2915980231209154E-2</v>
      </c>
    </row>
    <row r="438" spans="1:5" x14ac:dyDescent="0.25">
      <c r="A438" s="10">
        <v>2.8854477169268922E-2</v>
      </c>
      <c r="B438" s="7">
        <v>3.124995792410612E-2</v>
      </c>
      <c r="C438" s="7">
        <v>-1.9417487166871306E-2</v>
      </c>
      <c r="D438" s="7">
        <v>-1.5404823494602482E-7</v>
      </c>
      <c r="E438" s="7">
        <v>-3.8834824501506437E-2</v>
      </c>
    </row>
    <row r="439" spans="1:5" x14ac:dyDescent="0.25">
      <c r="A439" s="10">
        <v>-0.13360031512605031</v>
      </c>
      <c r="B439" s="7">
        <v>4.1666683305876084E-2</v>
      </c>
      <c r="C439" s="7">
        <v>3.1579198983120227E-2</v>
      </c>
      <c r="D439" s="7">
        <v>5.2631283723590272E-2</v>
      </c>
      <c r="E439" s="7">
        <v>2.0408555403922168E-2</v>
      </c>
    </row>
    <row r="440" spans="1:5" x14ac:dyDescent="0.25">
      <c r="A440" s="10">
        <v>0.12890665337088447</v>
      </c>
      <c r="B440" s="7">
        <v>-3.9215705509771825E-2</v>
      </c>
      <c r="C440" s="7">
        <v>-1.3736002935083036E-7</v>
      </c>
      <c r="D440" s="7">
        <v>-2.0407616452736699E-2</v>
      </c>
      <c r="E440" s="7">
        <v>-5.8824242950409777E-2</v>
      </c>
    </row>
    <row r="441" spans="1:5" x14ac:dyDescent="0.25">
      <c r="A441" s="10">
        <v>-8.7909009173535724E-2</v>
      </c>
      <c r="B441" s="7">
        <v>-2.6906242567292793E-8</v>
      </c>
      <c r="C441" s="7">
        <v>2.0202223106018602E-2</v>
      </c>
      <c r="D441" s="7">
        <v>4.2104912938942807E-2</v>
      </c>
      <c r="E441" s="7">
        <v>3.1250416030004002E-2</v>
      </c>
    </row>
    <row r="442" spans="1:5" x14ac:dyDescent="0.25">
      <c r="A442" s="10">
        <v>4.0318275564798389E-2</v>
      </c>
      <c r="B442" s="7">
        <v>5.6661207725738905E-8</v>
      </c>
      <c r="C442" s="7">
        <v>4.1236719524567755E-2</v>
      </c>
      <c r="D442" s="7">
        <v>-6.7307573235539375E-2</v>
      </c>
      <c r="E442" s="7">
        <v>-1.020370957989547E-2</v>
      </c>
    </row>
    <row r="443" spans="1:5" x14ac:dyDescent="0.25">
      <c r="A443" s="10">
        <v>-8.5762654837664987E-2</v>
      </c>
      <c r="B443" s="7">
        <v>4.0404112241072987E-2</v>
      </c>
      <c r="C443" s="7">
        <v>1.0100574147884567E-2</v>
      </c>
      <c r="D443" s="7">
        <v>2.0000644625187025E-2</v>
      </c>
      <c r="E443" s="7">
        <v>2.0408148792607772E-2</v>
      </c>
    </row>
    <row r="444" spans="1:5" x14ac:dyDescent="0.25">
      <c r="A444" s="10">
        <v>-3.1082865026457518E-2</v>
      </c>
      <c r="B444" s="7">
        <v>9.4736828551197583E-2</v>
      </c>
      <c r="C444" s="7">
        <v>-2.0408203189210883E-2</v>
      </c>
      <c r="D444" s="7">
        <v>5.2631450213482811E-2</v>
      </c>
      <c r="E444" s="7">
        <v>-8.5713822930844175E-2</v>
      </c>
    </row>
    <row r="445" spans="1:5" x14ac:dyDescent="0.25">
      <c r="A445" s="10">
        <v>-0.16588672574431385</v>
      </c>
      <c r="B445" s="7">
        <v>8.969748499509933E-8</v>
      </c>
      <c r="C445" s="7">
        <v>7.2916644263178121E-2</v>
      </c>
      <c r="D445" s="7">
        <v>6.3157798416211941E-2</v>
      </c>
      <c r="E445" s="7">
        <v>5.1020571719043284E-2</v>
      </c>
    </row>
    <row r="446" spans="1:5" x14ac:dyDescent="0.25">
      <c r="A446" s="10">
        <v>0.21029166080314066</v>
      </c>
      <c r="B446" s="7">
        <v>-4.9504987324774152E-2</v>
      </c>
      <c r="C446" s="7">
        <v>-9.5238077053938497E-2</v>
      </c>
      <c r="D446" s="7">
        <v>1.3490770545132591E-7</v>
      </c>
      <c r="E446" s="7">
        <v>-3.9216042017032327E-2</v>
      </c>
    </row>
    <row r="447" spans="1:5" x14ac:dyDescent="0.25">
      <c r="A447" s="10">
        <v>-0.10599042774802347</v>
      </c>
      <c r="B447" s="7">
        <v>7.3684307293636619E-2</v>
      </c>
      <c r="C447" s="7">
        <v>7.36838665414421E-2</v>
      </c>
      <c r="D447" s="7">
        <v>-2.9702809282998954E-2</v>
      </c>
      <c r="E447" s="7">
        <v>5.5760877026855837E-8</v>
      </c>
    </row>
    <row r="448" spans="1:5" x14ac:dyDescent="0.25">
      <c r="A448" s="10">
        <v>0.17607161132846216</v>
      </c>
      <c r="B448" s="7">
        <v>-3.0000020882071543E-2</v>
      </c>
      <c r="C448" s="7">
        <v>-1.7612828462354457E-7</v>
      </c>
      <c r="D448" s="7">
        <v>-6.8627267361815791E-2</v>
      </c>
      <c r="E448" s="7">
        <v>-5.8823520109668626E-2</v>
      </c>
    </row>
    <row r="449" spans="1:5" x14ac:dyDescent="0.25">
      <c r="A449" s="10">
        <v>6.2689336322857558E-2</v>
      </c>
      <c r="B449" s="7">
        <v>-4.9019593098599046E-2</v>
      </c>
      <c r="C449" s="7">
        <v>-5.825221808960257E-2</v>
      </c>
      <c r="D449" s="7">
        <v>3.9999378721082834E-2</v>
      </c>
      <c r="E449" s="7">
        <v>1.030946647448161E-2</v>
      </c>
    </row>
    <row r="450" spans="1:5" x14ac:dyDescent="0.25">
      <c r="A450" s="10">
        <v>9.1748987542926042E-2</v>
      </c>
      <c r="B450" s="7">
        <v>-1.980207749913665E-2</v>
      </c>
      <c r="C450" s="7">
        <v>-3.8834803527794559E-2</v>
      </c>
      <c r="D450" s="7">
        <v>-4.7618908971886587E-2</v>
      </c>
      <c r="E450" s="7">
        <v>2.0832818361827821E-2</v>
      </c>
    </row>
    <row r="451" spans="1:5" x14ac:dyDescent="0.25">
      <c r="A451" s="10">
        <v>5.3033153630440921E-2</v>
      </c>
      <c r="B451" s="7">
        <v>-5.940603405956435E-2</v>
      </c>
      <c r="C451" s="7">
        <v>-5.7692219517489152E-2</v>
      </c>
      <c r="D451" s="7">
        <v>-2.5300838446540297E-7</v>
      </c>
      <c r="E451" s="7">
        <v>7.1428266546022856E-2</v>
      </c>
    </row>
    <row r="452" spans="1:5" x14ac:dyDescent="0.25">
      <c r="A452" s="10">
        <v>0.2003332689885069</v>
      </c>
      <c r="B452" s="7">
        <v>-4.0000085531296747E-2</v>
      </c>
      <c r="C452" s="7">
        <v>-4.9504951832317512E-2</v>
      </c>
      <c r="D452" s="7">
        <v>-4.0403626032988083E-2</v>
      </c>
      <c r="E452" s="7">
        <v>-4.8544446414973796E-2</v>
      </c>
    </row>
    <row r="453" spans="1:5" x14ac:dyDescent="0.25">
      <c r="A453" s="10">
        <v>-5.8039291353914724E-2</v>
      </c>
      <c r="B453" s="7">
        <v>5.2083353720774106E-2</v>
      </c>
      <c r="C453" s="7">
        <v>-2.4168891388232083E-7</v>
      </c>
      <c r="D453" s="7">
        <v>-4.0404026249187153E-2</v>
      </c>
      <c r="E453" s="7">
        <v>5.1547150740261172E-2</v>
      </c>
    </row>
    <row r="454" spans="1:5" x14ac:dyDescent="0.25">
      <c r="A454" s="10">
        <v>-4.8916880802986507E-2</v>
      </c>
      <c r="B454" s="7">
        <v>-1.041663125596759E-2</v>
      </c>
      <c r="C454" s="7">
        <v>-1.0416508944314895E-2</v>
      </c>
      <c r="D454" s="7">
        <v>6.3157906140125952E-2</v>
      </c>
      <c r="E454" s="7">
        <v>9.9012835009899547E-3</v>
      </c>
    </row>
    <row r="455" spans="1:5" x14ac:dyDescent="0.25">
      <c r="A455" s="10">
        <v>-5.0417495501231424E-2</v>
      </c>
      <c r="B455" s="7">
        <v>3.0927864623246926E-2</v>
      </c>
      <c r="C455" s="7">
        <v>-3.9848781940854394E-8</v>
      </c>
      <c r="D455" s="7">
        <v>5.1546530712457406E-2</v>
      </c>
      <c r="E455" s="7">
        <v>-2.8572173117936805E-2</v>
      </c>
    </row>
    <row r="456" spans="1:5" x14ac:dyDescent="0.25">
      <c r="A456" s="10">
        <v>-3.0412231062971751E-2</v>
      </c>
      <c r="B456" s="7">
        <v>3.0303034457147104E-2</v>
      </c>
      <c r="C456" s="7">
        <v>8.421068413130528E-2</v>
      </c>
      <c r="D456" s="7">
        <v>-1.9607845847241623E-2</v>
      </c>
      <c r="E456" s="7">
        <v>-5.8252701506348092E-2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7"/>
  <sheetViews>
    <sheetView zoomScale="90" zoomScaleNormal="90" workbookViewId="0">
      <selection activeCell="V19" sqref="V19"/>
    </sheetView>
  </sheetViews>
  <sheetFormatPr defaultRowHeight="15.75" x14ac:dyDescent="0.25"/>
  <cols>
    <col min="2" max="2" width="16.875" customWidth="1"/>
    <col min="4" max="4" width="14.875" customWidth="1"/>
    <col min="7" max="7" width="16.5" customWidth="1"/>
  </cols>
  <sheetData>
    <row r="1" spans="1:22" ht="47.25" x14ac:dyDescent="0.25">
      <c r="A1" s="28" t="s">
        <v>22</v>
      </c>
      <c r="B1" s="29" t="s">
        <v>17</v>
      </c>
      <c r="C1" s="30"/>
      <c r="D1" s="29" t="s">
        <v>14</v>
      </c>
      <c r="E1" s="28" t="s">
        <v>21</v>
      </c>
      <c r="F1" s="30"/>
      <c r="G1" s="29" t="s">
        <v>12</v>
      </c>
      <c r="H1" s="28" t="s">
        <v>20</v>
      </c>
    </row>
    <row r="2" spans="1:22" x14ac:dyDescent="0.25">
      <c r="A2" s="7">
        <v>0.84460022987223116</v>
      </c>
      <c r="B2" s="5">
        <v>0.95</v>
      </c>
      <c r="D2" s="4">
        <v>26</v>
      </c>
      <c r="E2" s="7">
        <v>0.71539994544924068</v>
      </c>
      <c r="F2" s="7"/>
      <c r="G2" s="4">
        <v>37</v>
      </c>
      <c r="H2" s="7">
        <v>0.41199995771271192</v>
      </c>
      <c r="I2" s="7"/>
      <c r="J2" s="7"/>
      <c r="K2" s="7"/>
      <c r="V2" t="s">
        <v>54</v>
      </c>
    </row>
    <row r="3" spans="1:22" x14ac:dyDescent="0.25">
      <c r="A3" s="7">
        <v>0.80359956797537846</v>
      </c>
      <c r="B3" s="5">
        <v>0.95</v>
      </c>
      <c r="D3" s="4">
        <v>28</v>
      </c>
      <c r="E3" s="7">
        <v>0.72270017812440712</v>
      </c>
      <c r="F3" s="7"/>
      <c r="G3" s="4">
        <v>31</v>
      </c>
      <c r="H3" s="7">
        <v>0.39999985263756649</v>
      </c>
      <c r="I3" s="7"/>
      <c r="J3" s="7"/>
      <c r="K3" s="7"/>
    </row>
    <row r="4" spans="1:22" x14ac:dyDescent="0.25">
      <c r="A4" s="7">
        <v>0.81179997575982266</v>
      </c>
      <c r="B4" s="5">
        <v>0.94</v>
      </c>
      <c r="D4" s="4">
        <v>29</v>
      </c>
      <c r="E4" s="7">
        <v>0.70079991206463255</v>
      </c>
      <c r="F4" s="7"/>
      <c r="G4" s="4">
        <v>30</v>
      </c>
      <c r="H4" s="7">
        <v>0.38400003376718411</v>
      </c>
      <c r="I4" s="7"/>
      <c r="J4" s="7"/>
      <c r="K4" s="7"/>
    </row>
    <row r="5" spans="1:22" x14ac:dyDescent="0.25">
      <c r="A5" s="7">
        <v>0.811800032055777</v>
      </c>
      <c r="B5" s="5">
        <v>0.94</v>
      </c>
      <c r="D5" s="4">
        <v>26</v>
      </c>
      <c r="E5" s="7">
        <v>0.69350008662151352</v>
      </c>
      <c r="F5" s="7"/>
      <c r="G5" s="4">
        <v>30</v>
      </c>
      <c r="H5" s="7">
        <v>0.40399989404997649</v>
      </c>
      <c r="I5" s="7"/>
      <c r="J5" s="7"/>
      <c r="K5" s="7"/>
    </row>
    <row r="6" spans="1:22" x14ac:dyDescent="0.25">
      <c r="A6" s="7">
        <v>0.76440003716571214</v>
      </c>
      <c r="B6" s="5">
        <v>0.92</v>
      </c>
      <c r="D6" s="4">
        <v>27</v>
      </c>
      <c r="E6" s="7">
        <v>0.714000028724882</v>
      </c>
      <c r="F6" s="7"/>
      <c r="G6" s="4">
        <v>31</v>
      </c>
      <c r="H6" s="7">
        <v>0.3331999072512119</v>
      </c>
      <c r="I6" s="7"/>
      <c r="J6" s="7"/>
      <c r="K6" s="7"/>
    </row>
    <row r="7" spans="1:22" x14ac:dyDescent="0.25">
      <c r="A7" s="7">
        <v>0.77219997921781924</v>
      </c>
      <c r="B7" s="5">
        <v>0.93</v>
      </c>
      <c r="D7" s="4">
        <v>26</v>
      </c>
      <c r="E7" s="7">
        <v>0.67999984076755349</v>
      </c>
      <c r="F7" s="7"/>
      <c r="G7" s="4">
        <v>33</v>
      </c>
      <c r="H7" s="7">
        <v>0.34339995990102845</v>
      </c>
      <c r="I7" s="7"/>
      <c r="J7" s="7"/>
      <c r="K7" s="7"/>
    </row>
    <row r="8" spans="1:22" x14ac:dyDescent="0.25">
      <c r="A8" s="7">
        <v>0.77899987450068953</v>
      </c>
      <c r="B8" s="5">
        <v>0.93</v>
      </c>
      <c r="D8" s="4">
        <v>30</v>
      </c>
      <c r="E8" s="7">
        <v>0.69350016252719204</v>
      </c>
      <c r="F8" s="7"/>
      <c r="G8" s="4">
        <v>36</v>
      </c>
      <c r="H8" s="7">
        <v>0.3839999586392383</v>
      </c>
      <c r="I8" s="7"/>
      <c r="J8" s="7"/>
      <c r="K8" s="7"/>
    </row>
    <row r="9" spans="1:22" x14ac:dyDescent="0.25">
      <c r="A9" s="7">
        <v>0.82820015055371432</v>
      </c>
      <c r="B9" s="5">
        <v>0.95</v>
      </c>
      <c r="D9" s="4">
        <v>25</v>
      </c>
      <c r="E9" s="7">
        <v>0.75919976334458916</v>
      </c>
      <c r="F9" s="7"/>
      <c r="G9" s="4">
        <v>39</v>
      </c>
      <c r="H9" s="7">
        <v>0.39199995940420407</v>
      </c>
      <c r="I9" s="7"/>
      <c r="J9" s="7"/>
      <c r="K9" s="7"/>
    </row>
    <row r="10" spans="1:22" x14ac:dyDescent="0.25">
      <c r="A10" s="7">
        <v>0.85280008785654926</v>
      </c>
      <c r="B10" s="5">
        <v>0.93</v>
      </c>
      <c r="D10" s="4">
        <v>30</v>
      </c>
      <c r="E10" s="7">
        <v>0.74459975122627076</v>
      </c>
      <c r="F10" s="7"/>
      <c r="G10" s="4">
        <v>40</v>
      </c>
      <c r="H10" s="7">
        <v>0.40400005585481019</v>
      </c>
      <c r="I10" s="7"/>
      <c r="J10" s="7"/>
      <c r="K10" s="7"/>
    </row>
    <row r="11" spans="1:22" x14ac:dyDescent="0.25">
      <c r="A11" s="7">
        <v>0.82000034183224713</v>
      </c>
      <c r="B11" s="5">
        <v>0.92</v>
      </c>
      <c r="D11" s="4">
        <v>27</v>
      </c>
      <c r="E11" s="7">
        <v>0.71540014917357275</v>
      </c>
      <c r="F11" s="7"/>
      <c r="G11" s="4">
        <v>32</v>
      </c>
      <c r="H11" s="7">
        <v>0.3879997153476864</v>
      </c>
      <c r="I11" s="7"/>
      <c r="J11" s="7"/>
      <c r="K11" s="7"/>
    </row>
    <row r="12" spans="1:22" x14ac:dyDescent="0.25">
      <c r="A12" s="7">
        <v>0.78720010062154766</v>
      </c>
      <c r="B12" s="5">
        <v>0.91</v>
      </c>
      <c r="D12" s="4">
        <v>26</v>
      </c>
      <c r="E12" s="7">
        <v>0.71539976215078083</v>
      </c>
      <c r="F12" s="7"/>
      <c r="G12" s="4">
        <v>36</v>
      </c>
      <c r="H12" s="7">
        <v>0.40399991679378167</v>
      </c>
      <c r="I12" s="7"/>
      <c r="J12" s="7"/>
      <c r="K12" s="7"/>
    </row>
    <row r="13" spans="1:22" x14ac:dyDescent="0.25">
      <c r="A13" s="7">
        <v>0.78779977140628266</v>
      </c>
      <c r="B13" s="5">
        <v>0.95</v>
      </c>
      <c r="D13" s="4">
        <v>30</v>
      </c>
      <c r="E13" s="7">
        <v>0.69360001560813178</v>
      </c>
      <c r="F13" s="7"/>
      <c r="G13" s="4">
        <v>37</v>
      </c>
      <c r="H13" s="7">
        <v>0.33999995577696557</v>
      </c>
      <c r="I13" s="7"/>
      <c r="J13" s="7"/>
      <c r="K13" s="7"/>
    </row>
    <row r="14" spans="1:22" x14ac:dyDescent="0.25">
      <c r="A14" s="7">
        <v>0.74099967541825129</v>
      </c>
      <c r="B14" s="5">
        <v>0.92</v>
      </c>
      <c r="D14" s="4">
        <v>28</v>
      </c>
      <c r="E14" s="7">
        <v>0.66640007682634494</v>
      </c>
      <c r="F14" s="7"/>
      <c r="G14" s="4">
        <v>34</v>
      </c>
      <c r="H14" s="7">
        <v>0.33659992725417975</v>
      </c>
      <c r="I14" s="7"/>
      <c r="J14" s="7"/>
      <c r="K14" s="7"/>
    </row>
    <row r="15" spans="1:22" x14ac:dyDescent="0.25">
      <c r="A15" s="7">
        <v>0.82820036695013521</v>
      </c>
      <c r="B15" s="5">
        <v>0.94</v>
      </c>
      <c r="D15" s="4">
        <v>27</v>
      </c>
      <c r="E15" s="7">
        <v>0.69349963440121443</v>
      </c>
      <c r="F15" s="7"/>
      <c r="G15" s="4">
        <v>36</v>
      </c>
      <c r="H15" s="7">
        <v>0.38799996425768424</v>
      </c>
      <c r="I15" s="7"/>
      <c r="J15" s="7"/>
      <c r="K15" s="7"/>
    </row>
    <row r="16" spans="1:22" x14ac:dyDescent="0.25">
      <c r="A16" s="7">
        <v>0.81179988453939078</v>
      </c>
      <c r="B16" s="5">
        <v>0.91</v>
      </c>
      <c r="D16" s="4">
        <v>29</v>
      </c>
      <c r="E16" s="7">
        <v>0.72270007928101565</v>
      </c>
      <c r="F16" s="7"/>
      <c r="G16" s="4">
        <v>36</v>
      </c>
      <c r="H16" s="7">
        <v>0.40400003165364579</v>
      </c>
      <c r="I16" s="7"/>
      <c r="J16" s="7"/>
      <c r="K16" s="7"/>
    </row>
    <row r="17" spans="1:11" x14ac:dyDescent="0.25">
      <c r="A17" s="7">
        <v>0.83639993145475267</v>
      </c>
      <c r="B17" s="5">
        <v>0.91</v>
      </c>
      <c r="D17" s="4">
        <v>25</v>
      </c>
      <c r="E17" s="7">
        <v>0.72999971908484862</v>
      </c>
      <c r="F17" s="7"/>
      <c r="G17" s="4">
        <v>30</v>
      </c>
      <c r="H17" s="7">
        <v>0.41199997757594925</v>
      </c>
      <c r="I17" s="7"/>
      <c r="J17" s="7"/>
      <c r="K17" s="7"/>
    </row>
    <row r="18" spans="1:11" x14ac:dyDescent="0.25">
      <c r="A18" s="7">
        <v>0.83639983930063222</v>
      </c>
      <c r="B18" s="5">
        <v>0.95</v>
      </c>
      <c r="D18" s="4">
        <v>26</v>
      </c>
      <c r="E18" s="7">
        <v>0.70810011047156052</v>
      </c>
      <c r="F18" s="7"/>
      <c r="G18" s="4">
        <v>36</v>
      </c>
      <c r="H18" s="7">
        <v>0.38399989235388587</v>
      </c>
      <c r="I18" s="7"/>
      <c r="J18" s="7"/>
      <c r="K18" s="7"/>
    </row>
    <row r="19" spans="1:11" x14ac:dyDescent="0.25">
      <c r="A19" s="7">
        <v>0.7871994944555617</v>
      </c>
      <c r="B19" s="5">
        <v>0.91</v>
      </c>
      <c r="D19" s="4">
        <v>25</v>
      </c>
      <c r="E19" s="7">
        <v>0.69350013314267633</v>
      </c>
      <c r="F19" s="7"/>
      <c r="G19" s="4">
        <v>31</v>
      </c>
      <c r="H19" s="7">
        <v>0.4159999638853652</v>
      </c>
      <c r="I19" s="7"/>
      <c r="J19" s="7"/>
      <c r="K19" s="7"/>
    </row>
    <row r="20" spans="1:11" x14ac:dyDescent="0.25">
      <c r="A20" s="7">
        <v>0.78780023820713474</v>
      </c>
      <c r="B20" s="5">
        <v>0.95</v>
      </c>
      <c r="D20" s="4">
        <v>27</v>
      </c>
      <c r="E20" s="7">
        <v>0.7071998009988063</v>
      </c>
      <c r="F20" s="7"/>
      <c r="G20" s="4">
        <v>37</v>
      </c>
      <c r="H20" s="7">
        <v>0.33319998986973398</v>
      </c>
      <c r="I20" s="7"/>
      <c r="J20" s="7"/>
      <c r="K20" s="7"/>
    </row>
    <row r="21" spans="1:11" x14ac:dyDescent="0.25">
      <c r="A21" s="7">
        <v>0.78779980453787235</v>
      </c>
      <c r="B21" s="5">
        <v>0.91</v>
      </c>
      <c r="D21" s="4">
        <v>29</v>
      </c>
      <c r="E21" s="7">
        <v>0.70719987756351388</v>
      </c>
      <c r="F21" s="7"/>
      <c r="G21" s="4">
        <v>40</v>
      </c>
      <c r="H21" s="7">
        <v>0.35360001506615307</v>
      </c>
      <c r="I21" s="7"/>
      <c r="J21" s="7"/>
      <c r="K21" s="7"/>
    </row>
    <row r="22" spans="1:11" x14ac:dyDescent="0.25">
      <c r="A22" s="7">
        <v>0.81179964452742104</v>
      </c>
      <c r="B22" s="5">
        <v>0.92</v>
      </c>
      <c r="D22" s="4">
        <v>30</v>
      </c>
      <c r="E22" s="7">
        <v>0.75919999198639687</v>
      </c>
      <c r="F22" s="7"/>
      <c r="G22" s="4">
        <v>39</v>
      </c>
      <c r="H22" s="7">
        <v>0.4159999638853652</v>
      </c>
      <c r="I22" s="7"/>
      <c r="J22" s="7"/>
      <c r="K22" s="7"/>
    </row>
    <row r="23" spans="1:11" x14ac:dyDescent="0.25">
      <c r="A23" s="7">
        <v>0.83640012122832152</v>
      </c>
      <c r="B23" s="5">
        <v>0.94</v>
      </c>
      <c r="D23" s="4">
        <v>28</v>
      </c>
      <c r="E23" s="7">
        <v>0.70809988995192863</v>
      </c>
      <c r="F23" s="7"/>
      <c r="G23" s="4">
        <v>35</v>
      </c>
      <c r="H23" s="7">
        <v>0.38399997379320527</v>
      </c>
      <c r="I23" s="7"/>
      <c r="J23" s="7"/>
      <c r="K23" s="7"/>
    </row>
    <row r="24" spans="1:11" x14ac:dyDescent="0.25">
      <c r="A24" s="7">
        <v>0.84459986109552565</v>
      </c>
      <c r="B24" s="5">
        <v>0.95</v>
      </c>
      <c r="D24" s="4">
        <v>25</v>
      </c>
      <c r="E24" s="7">
        <v>0.7299999070128681</v>
      </c>
      <c r="F24" s="7"/>
      <c r="G24" s="4">
        <v>36</v>
      </c>
      <c r="H24" s="7">
        <v>0.41599991305616424</v>
      </c>
      <c r="I24" s="7"/>
      <c r="J24" s="7"/>
      <c r="K24" s="7"/>
    </row>
    <row r="25" spans="1:11" x14ac:dyDescent="0.25">
      <c r="A25" s="7">
        <v>0.79539993108454754</v>
      </c>
      <c r="B25" s="5">
        <v>0.94</v>
      </c>
      <c r="D25" s="4">
        <v>30</v>
      </c>
      <c r="E25" s="7">
        <v>0.71539965305936126</v>
      </c>
      <c r="F25" s="7"/>
      <c r="G25" s="4">
        <v>33</v>
      </c>
      <c r="H25" s="7">
        <v>0.37999997551007414</v>
      </c>
      <c r="I25" s="7"/>
      <c r="J25" s="7"/>
      <c r="K25" s="7"/>
    </row>
    <row r="26" spans="1:11" x14ac:dyDescent="0.25">
      <c r="A26" s="7">
        <v>0.81179987028483402</v>
      </c>
      <c r="B26" s="5">
        <v>0.94</v>
      </c>
      <c r="D26" s="4">
        <v>28</v>
      </c>
      <c r="E26" s="7">
        <v>0.75189971333667016</v>
      </c>
      <c r="F26" s="7"/>
      <c r="G26" s="4">
        <v>32</v>
      </c>
      <c r="H26" s="7">
        <v>0.4</v>
      </c>
      <c r="I26" s="7"/>
      <c r="J26" s="7"/>
      <c r="K26" s="7"/>
    </row>
    <row r="27" spans="1:11" x14ac:dyDescent="0.25">
      <c r="A27" s="7">
        <v>0.74100005255689283</v>
      </c>
      <c r="B27" s="5">
        <v>0.92</v>
      </c>
      <c r="D27" s="4">
        <v>30</v>
      </c>
      <c r="E27" s="7">
        <v>0.66640001793224413</v>
      </c>
      <c r="F27" s="7"/>
      <c r="G27" s="4">
        <v>37</v>
      </c>
      <c r="H27" s="7">
        <v>0.35699999529866999</v>
      </c>
      <c r="I27" s="7"/>
      <c r="J27" s="7"/>
      <c r="K27" s="7"/>
    </row>
    <row r="28" spans="1:11" x14ac:dyDescent="0.25">
      <c r="A28" s="7">
        <v>0.75659993275304216</v>
      </c>
      <c r="B28" s="5">
        <v>0.91</v>
      </c>
      <c r="D28" s="4">
        <v>30</v>
      </c>
      <c r="E28" s="7">
        <v>0.69360000917557196</v>
      </c>
      <c r="F28" s="7"/>
      <c r="G28" s="4">
        <v>30</v>
      </c>
      <c r="H28" s="7">
        <v>0.35359997637351559</v>
      </c>
      <c r="I28" s="7"/>
      <c r="J28" s="7"/>
      <c r="K28" s="7"/>
    </row>
    <row r="29" spans="1:11" x14ac:dyDescent="0.25">
      <c r="A29" s="7">
        <v>0.8527997959312491</v>
      </c>
      <c r="B29" s="5">
        <v>0.91</v>
      </c>
      <c r="D29" s="4">
        <v>26</v>
      </c>
      <c r="E29" s="7">
        <v>0.75190001003031115</v>
      </c>
      <c r="F29" s="7"/>
      <c r="G29" s="4">
        <v>40</v>
      </c>
      <c r="H29" s="7">
        <v>0.38799990128219247</v>
      </c>
      <c r="I29" s="7"/>
      <c r="J29" s="7"/>
      <c r="K29" s="7"/>
    </row>
    <row r="30" spans="1:11" x14ac:dyDescent="0.25">
      <c r="A30" s="7">
        <v>0.79540035839390932</v>
      </c>
      <c r="B30" s="5">
        <v>0.94</v>
      </c>
      <c r="D30" s="4">
        <v>25</v>
      </c>
      <c r="E30" s="7">
        <v>0.72269978937048018</v>
      </c>
      <c r="F30" s="7"/>
      <c r="G30" s="4">
        <v>31</v>
      </c>
      <c r="H30" s="7">
        <v>0.41599967431927592</v>
      </c>
      <c r="I30" s="7"/>
      <c r="J30" s="7"/>
      <c r="K30" s="7"/>
    </row>
    <row r="31" spans="1:11" x14ac:dyDescent="0.25">
      <c r="A31" s="7">
        <v>0.7953997835206823</v>
      </c>
      <c r="B31" s="5">
        <v>0.93</v>
      </c>
      <c r="D31" s="4">
        <v>26</v>
      </c>
      <c r="E31" s="7">
        <v>0.70080027024480518</v>
      </c>
      <c r="F31" s="7"/>
      <c r="G31" s="4">
        <v>37</v>
      </c>
      <c r="H31" s="7">
        <v>0.41599983960386488</v>
      </c>
      <c r="I31" s="7"/>
      <c r="J31" s="7"/>
      <c r="K31" s="7"/>
    </row>
    <row r="32" spans="1:11" x14ac:dyDescent="0.25">
      <c r="A32" s="7">
        <v>0.83640020619695488</v>
      </c>
      <c r="B32" s="5">
        <v>0.94</v>
      </c>
      <c r="D32" s="4">
        <v>25</v>
      </c>
      <c r="E32" s="7">
        <v>0.70809986092920896</v>
      </c>
      <c r="F32" s="7"/>
      <c r="G32" s="4">
        <v>38</v>
      </c>
      <c r="H32" s="7">
        <v>0.4039999593710335</v>
      </c>
      <c r="I32" s="7"/>
      <c r="J32" s="7"/>
      <c r="K32" s="7"/>
    </row>
    <row r="33" spans="1:11" x14ac:dyDescent="0.25">
      <c r="A33" s="7">
        <v>0.84459997113411012</v>
      </c>
      <c r="B33" s="5">
        <v>0.94</v>
      </c>
      <c r="D33" s="4">
        <v>28</v>
      </c>
      <c r="E33" s="7">
        <v>0.75190008355181648</v>
      </c>
      <c r="F33" s="7"/>
      <c r="G33" s="4">
        <v>34</v>
      </c>
      <c r="H33" s="7">
        <v>0.4119998971256511</v>
      </c>
      <c r="I33" s="7"/>
      <c r="J33" s="7"/>
      <c r="K33" s="7"/>
    </row>
    <row r="34" spans="1:11" x14ac:dyDescent="0.25">
      <c r="A34" s="7">
        <v>0.7565999412780523</v>
      </c>
      <c r="B34" s="5">
        <v>0.95</v>
      </c>
      <c r="D34" s="4">
        <v>27</v>
      </c>
      <c r="E34" s="7">
        <v>0.6935999689169291</v>
      </c>
      <c r="F34" s="7"/>
      <c r="G34" s="4">
        <v>33</v>
      </c>
      <c r="H34" s="7">
        <v>0.32980002101053607</v>
      </c>
      <c r="I34" s="7"/>
      <c r="J34" s="7"/>
      <c r="K34" s="7"/>
    </row>
    <row r="35" spans="1:11" x14ac:dyDescent="0.25">
      <c r="A35" s="7">
        <v>0.81120004593870954</v>
      </c>
      <c r="B35" s="5">
        <v>0.91</v>
      </c>
      <c r="D35" s="4">
        <v>30</v>
      </c>
      <c r="E35" s="7">
        <v>0.71399997980582386</v>
      </c>
      <c r="F35" s="7"/>
      <c r="G35" s="4">
        <v>30</v>
      </c>
      <c r="H35" s="7">
        <v>0.33659997942253961</v>
      </c>
      <c r="I35" s="7"/>
      <c r="J35" s="7"/>
      <c r="K35" s="7"/>
    </row>
    <row r="36" spans="1:11" x14ac:dyDescent="0.25">
      <c r="A36" s="7">
        <v>0.81179988453939078</v>
      </c>
      <c r="B36" s="5">
        <v>0.93</v>
      </c>
      <c r="D36" s="4">
        <v>26</v>
      </c>
      <c r="E36" s="7">
        <v>0.73730019758551002</v>
      </c>
      <c r="F36" s="7"/>
      <c r="G36" s="4">
        <v>39</v>
      </c>
      <c r="H36" s="7">
        <v>0.3959999683463542</v>
      </c>
      <c r="I36" s="7"/>
      <c r="J36" s="7"/>
      <c r="K36" s="7"/>
    </row>
    <row r="37" spans="1:11" x14ac:dyDescent="0.25">
      <c r="A37" s="7">
        <v>0.80360014216257369</v>
      </c>
      <c r="B37" s="5">
        <v>0.91</v>
      </c>
      <c r="D37" s="4">
        <v>28</v>
      </c>
      <c r="E37" s="7">
        <v>0.7081000599860805</v>
      </c>
      <c r="F37" s="7"/>
      <c r="G37" s="4">
        <v>30</v>
      </c>
      <c r="H37" s="7">
        <v>0.40399994890855911</v>
      </c>
      <c r="I37" s="7"/>
      <c r="J37" s="7"/>
      <c r="K37" s="7"/>
    </row>
    <row r="38" spans="1:11" x14ac:dyDescent="0.25">
      <c r="A38" s="7">
        <v>0.86100022580280966</v>
      </c>
      <c r="B38" s="5">
        <v>0.93</v>
      </c>
      <c r="D38" s="4">
        <v>28</v>
      </c>
      <c r="E38" s="7">
        <v>0.69349989490476882</v>
      </c>
      <c r="F38" s="7"/>
      <c r="G38" s="4">
        <v>40</v>
      </c>
      <c r="H38" s="7">
        <v>0.39999996271566424</v>
      </c>
      <c r="I38" s="7"/>
      <c r="J38" s="7"/>
      <c r="K38" s="7"/>
    </row>
    <row r="39" spans="1:11" x14ac:dyDescent="0.25">
      <c r="A39" s="7">
        <v>0.85280018504419852</v>
      </c>
      <c r="B39" s="5">
        <v>0.94</v>
      </c>
      <c r="D39" s="4">
        <v>29</v>
      </c>
      <c r="E39" s="7">
        <v>0.73729980205351808</v>
      </c>
      <c r="F39" s="7"/>
      <c r="G39" s="4">
        <v>30</v>
      </c>
      <c r="H39" s="7">
        <v>0.40000003647942872</v>
      </c>
      <c r="I39" s="7"/>
      <c r="J39" s="7"/>
      <c r="K39" s="7"/>
    </row>
    <row r="40" spans="1:11" x14ac:dyDescent="0.25">
      <c r="A40" s="7">
        <v>0.83639976138696182</v>
      </c>
      <c r="B40" s="5">
        <v>0.92</v>
      </c>
      <c r="D40" s="4">
        <v>26</v>
      </c>
      <c r="E40" s="7">
        <v>0.70810019499994303</v>
      </c>
      <c r="F40" s="7"/>
      <c r="G40" s="4">
        <v>37</v>
      </c>
      <c r="H40" s="7">
        <v>0.40399988712813473</v>
      </c>
      <c r="I40" s="7"/>
      <c r="J40" s="7"/>
      <c r="K40" s="7"/>
    </row>
    <row r="41" spans="1:11" x14ac:dyDescent="0.25">
      <c r="A41" s="7">
        <v>0.81119983488370362</v>
      </c>
      <c r="B41" s="5">
        <v>0.95</v>
      </c>
      <c r="D41" s="4">
        <v>26</v>
      </c>
      <c r="E41" s="7">
        <v>0.70039992698530151</v>
      </c>
      <c r="F41" s="7"/>
      <c r="G41" s="4">
        <v>34</v>
      </c>
      <c r="H41" s="7">
        <v>0.35700000666963555</v>
      </c>
      <c r="I41" s="7"/>
      <c r="J41" s="7"/>
      <c r="K41" s="7"/>
    </row>
    <row r="42" spans="1:11" x14ac:dyDescent="0.25">
      <c r="A42" s="7">
        <v>0.81900005051123281</v>
      </c>
      <c r="B42" s="5">
        <v>0.95</v>
      </c>
      <c r="D42" s="4">
        <v>26</v>
      </c>
      <c r="E42" s="7">
        <v>0.65279978088813384</v>
      </c>
      <c r="F42" s="7"/>
      <c r="G42" s="4">
        <v>38</v>
      </c>
      <c r="H42" s="7">
        <v>0.33659999228072718</v>
      </c>
      <c r="I42" s="7"/>
      <c r="J42" s="7"/>
      <c r="K42" s="7"/>
    </row>
    <row r="43" spans="1:11" x14ac:dyDescent="0.25">
      <c r="A43" s="7">
        <v>0.82000005055912073</v>
      </c>
      <c r="B43" s="5">
        <v>0.94</v>
      </c>
      <c r="D43" s="4">
        <v>25</v>
      </c>
      <c r="E43" s="7">
        <v>0.74460022183101404</v>
      </c>
      <c r="F43" s="7"/>
      <c r="G43" s="4">
        <v>33</v>
      </c>
      <c r="H43" s="7">
        <v>0.39999988706103445</v>
      </c>
      <c r="I43" s="7"/>
      <c r="J43" s="7"/>
      <c r="K43" s="7"/>
    </row>
    <row r="44" spans="1:11" x14ac:dyDescent="0.25">
      <c r="A44" s="7">
        <v>0.82000014011587585</v>
      </c>
      <c r="B44" s="5">
        <v>0.92</v>
      </c>
      <c r="D44" s="4">
        <v>25</v>
      </c>
      <c r="E44" s="7">
        <v>0.75919985781080945</v>
      </c>
      <c r="F44" s="7"/>
      <c r="G44" s="4">
        <v>39</v>
      </c>
      <c r="H44" s="7">
        <v>0.38800000068789781</v>
      </c>
      <c r="I44" s="7"/>
      <c r="J44" s="7"/>
      <c r="K44" s="7"/>
    </row>
    <row r="45" spans="1:11" x14ac:dyDescent="0.25">
      <c r="A45" s="7">
        <v>0.82820000225889157</v>
      </c>
      <c r="B45" s="5">
        <v>0.94</v>
      </c>
      <c r="D45" s="4">
        <v>30</v>
      </c>
      <c r="E45" s="7">
        <v>0.74460020874146948</v>
      </c>
      <c r="F45" s="7"/>
      <c r="G45" s="4">
        <v>32</v>
      </c>
      <c r="H45" s="7">
        <v>0.41199986578228864</v>
      </c>
      <c r="I45" s="7"/>
      <c r="J45" s="7"/>
      <c r="K45" s="7"/>
    </row>
    <row r="46" spans="1:11" x14ac:dyDescent="0.25">
      <c r="A46" s="7">
        <v>0.84460010435407396</v>
      </c>
      <c r="B46" s="5">
        <v>0.91</v>
      </c>
      <c r="D46" s="4">
        <v>29</v>
      </c>
      <c r="E46" s="7">
        <v>0.70809997779168599</v>
      </c>
      <c r="F46" s="7"/>
      <c r="G46" s="4">
        <v>40</v>
      </c>
      <c r="H46" s="7">
        <v>0.37999996164018879</v>
      </c>
      <c r="I46" s="7"/>
      <c r="J46" s="7"/>
      <c r="K46" s="7"/>
    </row>
    <row r="47" spans="1:11" x14ac:dyDescent="0.25">
      <c r="A47" s="7">
        <v>0.78720025963210616</v>
      </c>
      <c r="B47" s="5">
        <v>0.93</v>
      </c>
      <c r="D47" s="4">
        <v>25</v>
      </c>
      <c r="E47" s="7">
        <v>0.73729980897962799</v>
      </c>
      <c r="F47" s="7"/>
      <c r="G47" s="4">
        <v>34</v>
      </c>
      <c r="H47" s="7">
        <v>0.40400000583670859</v>
      </c>
      <c r="I47" s="7"/>
      <c r="J47" s="7"/>
      <c r="K47" s="7"/>
    </row>
    <row r="48" spans="1:11" x14ac:dyDescent="0.25">
      <c r="A48" s="7">
        <v>0.77220022766441376</v>
      </c>
      <c r="B48" s="5">
        <v>0.91</v>
      </c>
      <c r="D48" s="4">
        <v>26</v>
      </c>
      <c r="E48" s="7">
        <v>0.68679982546710794</v>
      </c>
      <c r="F48" s="7"/>
      <c r="G48" s="4">
        <v>33</v>
      </c>
      <c r="H48" s="7">
        <v>0.33999997145097949</v>
      </c>
      <c r="I48" s="7"/>
      <c r="J48" s="7"/>
      <c r="K48" s="7"/>
    </row>
    <row r="49" spans="1:11" x14ac:dyDescent="0.25">
      <c r="A49" s="7">
        <v>0.75659954250068973</v>
      </c>
      <c r="B49" s="5">
        <v>0.94</v>
      </c>
      <c r="D49" s="4">
        <v>30</v>
      </c>
      <c r="E49" s="7">
        <v>0.64600000000000002</v>
      </c>
      <c r="F49" s="7"/>
      <c r="G49" s="4">
        <v>31</v>
      </c>
      <c r="H49" s="7">
        <v>0.32640002585346739</v>
      </c>
      <c r="I49" s="7"/>
      <c r="J49" s="7"/>
      <c r="K49" s="7"/>
    </row>
    <row r="50" spans="1:11" x14ac:dyDescent="0.25">
      <c r="A50" s="7">
        <v>0.79540032472347677</v>
      </c>
      <c r="B50" s="5">
        <v>0.95</v>
      </c>
      <c r="D50" s="4">
        <v>27</v>
      </c>
      <c r="E50" s="7">
        <v>0.76649976795970587</v>
      </c>
      <c r="F50" s="7"/>
      <c r="G50" s="4">
        <v>36</v>
      </c>
      <c r="H50" s="7">
        <v>0.4199999463539939</v>
      </c>
      <c r="I50" s="7"/>
      <c r="J50" s="7"/>
      <c r="K50" s="7"/>
    </row>
    <row r="51" spans="1:11" x14ac:dyDescent="0.25">
      <c r="A51" s="7">
        <v>0.8528008953405718</v>
      </c>
      <c r="B51" s="5">
        <v>0.92</v>
      </c>
      <c r="D51" s="4">
        <v>29</v>
      </c>
      <c r="E51" s="7">
        <v>0.76649906680142099</v>
      </c>
      <c r="F51" s="7"/>
      <c r="G51" s="4">
        <v>35</v>
      </c>
      <c r="H51" s="7">
        <v>0.16799999716720751</v>
      </c>
      <c r="I51" s="7"/>
      <c r="J51" s="7"/>
      <c r="K51" s="7"/>
    </row>
    <row r="52" spans="1:11" x14ac:dyDescent="0.25">
      <c r="A52" s="7">
        <v>0.79539991503972507</v>
      </c>
      <c r="B52" s="5">
        <v>0.91</v>
      </c>
      <c r="D52" s="4">
        <v>25</v>
      </c>
      <c r="E52" s="7">
        <v>0.7299997768004487</v>
      </c>
      <c r="F52" s="7"/>
      <c r="G52" s="4">
        <v>32</v>
      </c>
      <c r="H52" s="7">
        <v>0.38799995504096707</v>
      </c>
      <c r="I52" s="7"/>
      <c r="J52" s="7"/>
      <c r="K52" s="7"/>
    </row>
    <row r="53" spans="1:11" x14ac:dyDescent="0.25">
      <c r="A53" s="7">
        <v>0.79539962719135826</v>
      </c>
      <c r="B53" s="5">
        <v>0.94</v>
      </c>
      <c r="D53" s="4">
        <v>26</v>
      </c>
      <c r="E53" s="7">
        <v>0.75190003596315413</v>
      </c>
      <c r="F53" s="7"/>
      <c r="G53" s="4">
        <v>36</v>
      </c>
      <c r="H53" s="7">
        <v>0.38399996002937842</v>
      </c>
      <c r="I53" s="7"/>
      <c r="J53" s="7"/>
      <c r="K53" s="7"/>
    </row>
    <row r="54" spans="1:11" x14ac:dyDescent="0.25">
      <c r="A54" s="7">
        <v>0.78719999085468673</v>
      </c>
      <c r="B54" s="5">
        <v>0.94</v>
      </c>
      <c r="D54" s="4">
        <v>28</v>
      </c>
      <c r="E54" s="7">
        <v>0.75919963201471941</v>
      </c>
      <c r="F54" s="7"/>
      <c r="G54" s="4">
        <v>30</v>
      </c>
      <c r="H54" s="7">
        <v>0.40400002875145574</v>
      </c>
      <c r="I54" s="7"/>
      <c r="J54" s="7"/>
      <c r="K54" s="7"/>
    </row>
    <row r="55" spans="1:11" x14ac:dyDescent="0.25">
      <c r="A55" s="7">
        <v>0.75659999245355791</v>
      </c>
      <c r="B55" s="5">
        <v>0.91</v>
      </c>
      <c r="D55" s="4">
        <v>28</v>
      </c>
      <c r="E55" s="7">
        <v>0.65279999562105129</v>
      </c>
      <c r="F55" s="7"/>
      <c r="G55" s="4">
        <v>35</v>
      </c>
      <c r="H55" s="7">
        <v>0.32299992497049373</v>
      </c>
      <c r="I55" s="7"/>
      <c r="J55" s="7"/>
      <c r="K55" s="7"/>
    </row>
    <row r="56" spans="1:11" x14ac:dyDescent="0.25">
      <c r="A56" s="7">
        <v>0.80339970916596304</v>
      </c>
      <c r="B56" s="5">
        <v>0.91</v>
      </c>
      <c r="D56" s="4">
        <v>29</v>
      </c>
      <c r="E56" s="7">
        <v>0.64600000000000002</v>
      </c>
      <c r="F56" s="7"/>
      <c r="G56" s="4">
        <v>38</v>
      </c>
      <c r="H56" s="7">
        <v>0.35360000071434344</v>
      </c>
      <c r="I56" s="7"/>
      <c r="J56" s="7"/>
      <c r="K56" s="7"/>
    </row>
    <row r="57" spans="1:11" x14ac:dyDescent="0.25">
      <c r="A57" s="7">
        <v>0.84460007729258169</v>
      </c>
      <c r="B57" s="5">
        <v>0.93</v>
      </c>
      <c r="D57" s="4">
        <v>26</v>
      </c>
      <c r="E57" s="7">
        <v>0.73730025492756324</v>
      </c>
      <c r="F57" s="7"/>
      <c r="G57" s="4">
        <v>34</v>
      </c>
      <c r="H57" s="7">
        <v>0.40399988448901025</v>
      </c>
      <c r="I57" s="7"/>
      <c r="J57" s="7"/>
      <c r="K57" s="7"/>
    </row>
    <row r="58" spans="1:11" x14ac:dyDescent="0.25">
      <c r="A58" s="7">
        <v>0.81180033082704983</v>
      </c>
      <c r="B58" s="5">
        <v>0.95</v>
      </c>
      <c r="D58" s="4">
        <v>28</v>
      </c>
      <c r="E58" s="7">
        <v>0.74459987811748196</v>
      </c>
      <c r="F58" s="7"/>
      <c r="G58" s="4">
        <v>33</v>
      </c>
      <c r="H58" s="7">
        <v>0.41199991971345001</v>
      </c>
      <c r="I58" s="7"/>
      <c r="J58" s="7"/>
      <c r="K58" s="7"/>
    </row>
    <row r="59" spans="1:11" x14ac:dyDescent="0.25">
      <c r="A59" s="7">
        <v>0.81999976451764223</v>
      </c>
      <c r="B59" s="5">
        <v>0.95</v>
      </c>
      <c r="D59" s="4">
        <v>30</v>
      </c>
      <c r="E59" s="7">
        <v>0.76649981760284536</v>
      </c>
      <c r="F59" s="7"/>
      <c r="G59" s="4">
        <v>38</v>
      </c>
      <c r="H59" s="7">
        <v>0.38399997665316565</v>
      </c>
      <c r="I59" s="7"/>
      <c r="J59" s="7"/>
      <c r="K59" s="7"/>
    </row>
    <row r="60" spans="1:11" x14ac:dyDescent="0.25">
      <c r="A60" s="7">
        <v>0.85279947873218831</v>
      </c>
      <c r="B60" s="5">
        <v>0.93</v>
      </c>
      <c r="D60" s="4">
        <v>25</v>
      </c>
      <c r="E60" s="7">
        <v>0.72270016227210765</v>
      </c>
      <c r="F60" s="7"/>
      <c r="G60" s="4">
        <v>30</v>
      </c>
      <c r="H60" s="7">
        <v>0.39599992221463276</v>
      </c>
      <c r="I60" s="7"/>
      <c r="J60" s="7"/>
      <c r="K60" s="7"/>
    </row>
    <row r="61" spans="1:11" x14ac:dyDescent="0.25">
      <c r="A61" s="7">
        <v>0.77900009239908075</v>
      </c>
      <c r="B61" s="5">
        <v>0.94</v>
      </c>
      <c r="D61" s="4">
        <v>28</v>
      </c>
      <c r="E61" s="7">
        <v>0.76649981434318626</v>
      </c>
      <c r="F61" s="7"/>
      <c r="G61" s="4">
        <v>34</v>
      </c>
      <c r="H61" s="7">
        <v>0.41999995529499029</v>
      </c>
      <c r="I61" s="7"/>
      <c r="J61" s="7"/>
      <c r="K61" s="7"/>
    </row>
    <row r="62" spans="1:11" x14ac:dyDescent="0.25">
      <c r="A62" s="7">
        <v>0.81119976662651061</v>
      </c>
      <c r="B62" s="5">
        <v>0.95</v>
      </c>
      <c r="D62" s="4">
        <v>56</v>
      </c>
      <c r="E62" s="7">
        <v>0.33319983331998332</v>
      </c>
      <c r="F62" s="7"/>
      <c r="G62" s="4">
        <v>40</v>
      </c>
      <c r="H62" s="7">
        <v>0.33999998571999918</v>
      </c>
      <c r="I62" s="7"/>
      <c r="J62" s="7"/>
      <c r="K62" s="7"/>
    </row>
    <row r="63" spans="1:11" x14ac:dyDescent="0.25">
      <c r="A63" s="7">
        <v>0.81119998850792119</v>
      </c>
      <c r="B63" s="5">
        <v>0.93</v>
      </c>
      <c r="D63" s="4">
        <v>29</v>
      </c>
      <c r="E63" s="7">
        <v>0.71399999247843449</v>
      </c>
      <c r="F63" s="7"/>
      <c r="G63" s="4">
        <v>32</v>
      </c>
      <c r="H63" s="7">
        <v>0.3264000055349971</v>
      </c>
      <c r="I63" s="7"/>
      <c r="J63" s="7"/>
      <c r="K63" s="7"/>
    </row>
    <row r="64" spans="1:11" x14ac:dyDescent="0.25">
      <c r="A64" s="7">
        <v>0.77900017158943347</v>
      </c>
      <c r="B64" s="5">
        <v>0.95</v>
      </c>
      <c r="D64" s="4">
        <v>29</v>
      </c>
      <c r="E64" s="7">
        <v>0.74459980105695345</v>
      </c>
      <c r="F64" s="7"/>
      <c r="G64" s="4">
        <v>31</v>
      </c>
      <c r="H64" s="7">
        <v>0.4159999621105876</v>
      </c>
      <c r="I64" s="7"/>
      <c r="J64" s="7"/>
      <c r="K64" s="7"/>
    </row>
    <row r="65" spans="1:11" x14ac:dyDescent="0.25">
      <c r="A65" s="7">
        <v>0.84460034413058704</v>
      </c>
      <c r="B65" s="5">
        <v>0.95</v>
      </c>
      <c r="D65" s="4">
        <v>27</v>
      </c>
      <c r="E65" s="7">
        <v>0.74459988047482273</v>
      </c>
      <c r="F65" s="7"/>
      <c r="G65" s="4">
        <v>35</v>
      </c>
      <c r="H65" s="7">
        <v>0.37999982910705588</v>
      </c>
      <c r="I65" s="7"/>
      <c r="J65" s="7"/>
      <c r="K65" s="7"/>
    </row>
    <row r="66" spans="1:11" x14ac:dyDescent="0.25">
      <c r="A66" s="7">
        <v>0.77900001551500653</v>
      </c>
      <c r="B66" s="5">
        <v>0.95</v>
      </c>
      <c r="D66" s="4">
        <v>27</v>
      </c>
      <c r="E66" s="7">
        <v>0.70810020993590062</v>
      </c>
      <c r="F66" s="7"/>
      <c r="G66" s="4">
        <v>39</v>
      </c>
      <c r="H66" s="7">
        <v>0.38799990312189686</v>
      </c>
      <c r="I66" s="7"/>
      <c r="J66" s="7"/>
      <c r="K66" s="7"/>
    </row>
    <row r="67" spans="1:11" x14ac:dyDescent="0.25">
      <c r="A67" s="7">
        <v>0.84459985964232998</v>
      </c>
      <c r="B67" s="5">
        <v>0.94</v>
      </c>
      <c r="D67" s="4">
        <v>29</v>
      </c>
      <c r="E67" s="7">
        <v>0.70810006291263472</v>
      </c>
      <c r="F67" s="7"/>
      <c r="G67" s="4">
        <v>31</v>
      </c>
      <c r="H67" s="7">
        <v>0.3959998588564112</v>
      </c>
      <c r="I67" s="7"/>
      <c r="J67" s="7"/>
      <c r="K67" s="7"/>
    </row>
    <row r="68" spans="1:11" x14ac:dyDescent="0.25">
      <c r="A68" s="7">
        <v>0.80360000392975672</v>
      </c>
      <c r="B68" s="5">
        <v>0.95</v>
      </c>
      <c r="D68" s="4">
        <v>26</v>
      </c>
      <c r="E68" s="7">
        <v>0.72270015570078716</v>
      </c>
      <c r="F68" s="7"/>
      <c r="G68" s="4">
        <v>30</v>
      </c>
      <c r="H68" s="7">
        <v>0.41999992632614258</v>
      </c>
      <c r="I68" s="7"/>
      <c r="J68" s="7"/>
      <c r="K68" s="7"/>
    </row>
    <row r="69" spans="1:11" x14ac:dyDescent="0.25">
      <c r="A69" s="7">
        <v>0.78779980453787235</v>
      </c>
      <c r="B69" s="5">
        <v>0.95</v>
      </c>
      <c r="D69" s="4">
        <v>28</v>
      </c>
      <c r="E69" s="7">
        <v>0.70719987756351388</v>
      </c>
      <c r="F69" s="7"/>
      <c r="G69" s="4">
        <v>33</v>
      </c>
      <c r="H69" s="7">
        <v>0.33660001224000047</v>
      </c>
      <c r="I69" s="7"/>
      <c r="J69" s="7"/>
      <c r="K69" s="7"/>
    </row>
    <row r="70" spans="1:11" x14ac:dyDescent="0.25">
      <c r="A70" s="7">
        <v>0.75659994377383644</v>
      </c>
      <c r="B70" s="5">
        <v>0.92</v>
      </c>
      <c r="D70" s="4">
        <v>25</v>
      </c>
      <c r="E70" s="7">
        <v>0.64600000000000002</v>
      </c>
      <c r="F70" s="7"/>
      <c r="G70" s="4">
        <v>33</v>
      </c>
      <c r="H70" s="7">
        <v>0.34680000740737882</v>
      </c>
      <c r="I70" s="7"/>
      <c r="J70" s="7"/>
      <c r="K70" s="7"/>
    </row>
    <row r="71" spans="1:11" x14ac:dyDescent="0.25">
      <c r="A71" s="7">
        <v>0.83640002631138977</v>
      </c>
      <c r="B71" s="5">
        <v>0.93</v>
      </c>
      <c r="D71" s="4">
        <v>25</v>
      </c>
      <c r="E71" s="7">
        <v>0.69349981135321048</v>
      </c>
      <c r="F71" s="7"/>
      <c r="G71" s="4">
        <v>35</v>
      </c>
      <c r="H71" s="7">
        <v>0.41199995771271192</v>
      </c>
      <c r="I71" s="7"/>
      <c r="J71" s="7"/>
      <c r="K71" s="7"/>
    </row>
    <row r="72" spans="1:11" x14ac:dyDescent="0.25">
      <c r="A72" s="7">
        <v>0.81179977785302071</v>
      </c>
      <c r="B72" s="5">
        <v>0.91</v>
      </c>
      <c r="D72" s="4">
        <v>25</v>
      </c>
      <c r="E72" s="7">
        <v>0.74460008158894708</v>
      </c>
      <c r="F72" s="7"/>
      <c r="G72" s="4">
        <v>30</v>
      </c>
      <c r="H72" s="7">
        <v>0.39599988358367755</v>
      </c>
      <c r="I72" s="7"/>
      <c r="J72" s="7"/>
      <c r="K72" s="7"/>
    </row>
    <row r="73" spans="1:11" x14ac:dyDescent="0.25">
      <c r="A73" s="7">
        <v>0.80359983311168481</v>
      </c>
      <c r="B73" s="5">
        <v>0.91</v>
      </c>
      <c r="D73" s="4">
        <v>29</v>
      </c>
      <c r="E73" s="7">
        <v>0.70810006351832433</v>
      </c>
      <c r="F73" s="7"/>
      <c r="G73" s="4">
        <v>31</v>
      </c>
      <c r="H73" s="7">
        <v>0.37999993334270044</v>
      </c>
      <c r="I73" s="7"/>
      <c r="J73" s="7"/>
      <c r="K73" s="7"/>
    </row>
    <row r="74" spans="1:11" x14ac:dyDescent="0.25">
      <c r="A74" s="7">
        <v>0.77900038754190948</v>
      </c>
      <c r="B74" s="5">
        <v>0.94</v>
      </c>
      <c r="D74" s="4">
        <v>28</v>
      </c>
      <c r="E74" s="7">
        <v>0.75919979148025241</v>
      </c>
      <c r="F74" s="7"/>
      <c r="G74" s="4">
        <v>34</v>
      </c>
      <c r="H74" s="7">
        <v>0.39599993426593233</v>
      </c>
      <c r="I74" s="7"/>
      <c r="J74" s="7"/>
      <c r="K74" s="7"/>
    </row>
    <row r="75" spans="1:11" x14ac:dyDescent="0.25">
      <c r="A75" s="7">
        <v>0.77899983154170926</v>
      </c>
      <c r="B75" s="5">
        <v>0.95</v>
      </c>
      <c r="D75" s="4">
        <v>27</v>
      </c>
      <c r="E75" s="7">
        <v>0.71539994049569344</v>
      </c>
      <c r="F75" s="7"/>
      <c r="G75" s="4">
        <v>34</v>
      </c>
      <c r="H75" s="7">
        <v>0.41599995613252599</v>
      </c>
      <c r="I75" s="7"/>
      <c r="J75" s="7"/>
      <c r="K75" s="7"/>
    </row>
    <row r="76" spans="1:11" x14ac:dyDescent="0.25">
      <c r="A76" s="7">
        <v>0.81899956338810831</v>
      </c>
      <c r="B76" s="5">
        <v>0.93</v>
      </c>
      <c r="D76" s="4">
        <v>30</v>
      </c>
      <c r="E76" s="7">
        <v>0.67320006813765876</v>
      </c>
      <c r="F76" s="7"/>
      <c r="G76" s="4">
        <v>40</v>
      </c>
      <c r="H76" s="7">
        <v>0.35359998282105171</v>
      </c>
      <c r="I76" s="7"/>
      <c r="J76" s="7"/>
      <c r="K76" s="7"/>
    </row>
    <row r="77" spans="1:11" x14ac:dyDescent="0.25">
      <c r="A77" s="7">
        <v>0.76439987420163003</v>
      </c>
      <c r="B77" s="5">
        <v>0.93</v>
      </c>
      <c r="D77" s="4">
        <v>29</v>
      </c>
      <c r="E77" s="7">
        <v>0.6799998618047266</v>
      </c>
      <c r="F77" s="7"/>
      <c r="G77" s="4">
        <v>36</v>
      </c>
      <c r="H77" s="7">
        <v>0.33319998986973398</v>
      </c>
      <c r="I77" s="7"/>
      <c r="J77" s="7"/>
      <c r="K77" s="7"/>
    </row>
    <row r="78" spans="1:11" x14ac:dyDescent="0.25">
      <c r="A78" s="7">
        <v>0.81179991957923459</v>
      </c>
      <c r="B78" s="5">
        <v>0.95</v>
      </c>
      <c r="D78" s="4">
        <v>29</v>
      </c>
      <c r="E78" s="7">
        <v>0.72270001392553729</v>
      </c>
      <c r="F78" s="7"/>
      <c r="G78" s="4">
        <v>30</v>
      </c>
      <c r="H78" s="7">
        <v>0.4160000342738398</v>
      </c>
      <c r="I78" s="7"/>
      <c r="J78" s="7"/>
      <c r="K78" s="7"/>
    </row>
    <row r="79" spans="1:11" x14ac:dyDescent="0.25">
      <c r="A79" s="7">
        <v>0.38539988387533919</v>
      </c>
      <c r="B79" s="5">
        <v>0.65</v>
      </c>
      <c r="D79" s="4">
        <v>25</v>
      </c>
      <c r="E79" s="7">
        <v>0.75919992722100005</v>
      </c>
      <c r="F79" s="7"/>
      <c r="G79" s="4">
        <v>37</v>
      </c>
      <c r="H79" s="7">
        <v>0.42000003820897847</v>
      </c>
      <c r="I79" s="7"/>
      <c r="J79" s="7"/>
      <c r="K79" s="7"/>
    </row>
    <row r="80" spans="1:11" x14ac:dyDescent="0.25">
      <c r="A80" s="7">
        <v>0.86099963630955434</v>
      </c>
      <c r="B80" s="5">
        <v>0.93</v>
      </c>
      <c r="D80" s="4">
        <v>29</v>
      </c>
      <c r="E80" s="7">
        <v>0.74460020584824926</v>
      </c>
      <c r="F80" s="7"/>
      <c r="G80" s="4">
        <v>38</v>
      </c>
      <c r="H80" s="7">
        <v>0.39599989902643423</v>
      </c>
      <c r="I80" s="7"/>
      <c r="J80" s="7"/>
      <c r="K80" s="7"/>
    </row>
    <row r="81" spans="1:11" x14ac:dyDescent="0.25">
      <c r="A81" s="7">
        <v>0.83640034553430787</v>
      </c>
      <c r="B81" s="5">
        <v>0.95</v>
      </c>
      <c r="D81" s="4">
        <v>28</v>
      </c>
      <c r="E81" s="7">
        <v>0.6934998324953402</v>
      </c>
      <c r="F81" s="7"/>
      <c r="G81" s="4">
        <v>36</v>
      </c>
      <c r="H81" s="7">
        <v>0.39199994106092184</v>
      </c>
      <c r="I81" s="7"/>
      <c r="J81" s="7"/>
      <c r="K81" s="7"/>
    </row>
    <row r="82" spans="1:11" x14ac:dyDescent="0.25">
      <c r="A82" s="7">
        <v>0.84460003064305122</v>
      </c>
      <c r="B82" s="5">
        <v>0.95</v>
      </c>
      <c r="D82" s="4">
        <v>27</v>
      </c>
      <c r="E82" s="7">
        <v>0.75919995629720538</v>
      </c>
      <c r="F82" s="7"/>
      <c r="G82" s="4">
        <v>40</v>
      </c>
      <c r="H82" s="7">
        <v>0.38399993345120426</v>
      </c>
      <c r="I82" s="7"/>
      <c r="J82" s="7"/>
      <c r="K82" s="7"/>
    </row>
    <row r="83" spans="1:11" x14ac:dyDescent="0.25">
      <c r="A83" s="7">
        <v>0.8190000851865038</v>
      </c>
      <c r="B83" s="5">
        <v>0.92</v>
      </c>
      <c r="D83" s="4">
        <v>30</v>
      </c>
      <c r="E83" s="7">
        <v>0.70039981409119012</v>
      </c>
      <c r="F83" s="7"/>
      <c r="G83" s="4">
        <v>38</v>
      </c>
      <c r="H83" s="7">
        <v>0.33999999583877588</v>
      </c>
      <c r="I83" s="7"/>
      <c r="J83" s="7"/>
      <c r="K83" s="7"/>
    </row>
    <row r="84" spans="1:11" x14ac:dyDescent="0.25">
      <c r="A84" s="7">
        <v>0.80339980956873436</v>
      </c>
      <c r="B84" s="5">
        <v>0.91</v>
      </c>
      <c r="D84" s="4">
        <v>26</v>
      </c>
      <c r="E84" s="7">
        <v>0.69360011705717539</v>
      </c>
      <c r="F84" s="7"/>
      <c r="G84" s="4">
        <v>38</v>
      </c>
      <c r="H84" s="7">
        <v>0.35019993838256785</v>
      </c>
      <c r="I84" s="7"/>
      <c r="J84" s="7"/>
      <c r="K84" s="7"/>
    </row>
    <row r="85" spans="1:11" x14ac:dyDescent="0.25">
      <c r="A85" s="7">
        <v>0.82819950503540707</v>
      </c>
      <c r="B85" s="5">
        <v>0.92</v>
      </c>
      <c r="D85" s="4">
        <v>27</v>
      </c>
      <c r="E85" s="7">
        <v>0.72270008017506582</v>
      </c>
      <c r="F85" s="7"/>
      <c r="G85" s="4">
        <v>31</v>
      </c>
      <c r="H85" s="7">
        <v>0.40799990173930462</v>
      </c>
      <c r="I85" s="7"/>
      <c r="J85" s="7"/>
      <c r="K85" s="7"/>
    </row>
    <row r="86" spans="1:11" x14ac:dyDescent="0.25">
      <c r="A86" s="7">
        <v>0.85279937586220211</v>
      </c>
      <c r="B86" s="5">
        <v>0.94</v>
      </c>
      <c r="D86" s="4">
        <v>25</v>
      </c>
      <c r="E86" s="7">
        <v>0.72270010234112048</v>
      </c>
      <c r="F86" s="7"/>
      <c r="G86" s="4">
        <v>39</v>
      </c>
      <c r="H86" s="7">
        <v>0.39999996084510364</v>
      </c>
      <c r="I86" s="7"/>
      <c r="J86" s="7"/>
      <c r="K86" s="7"/>
    </row>
    <row r="87" spans="1:11" x14ac:dyDescent="0.25">
      <c r="A87" s="7">
        <v>0.77900036036231313</v>
      </c>
      <c r="B87" s="5">
        <v>0.93</v>
      </c>
      <c r="D87" s="4">
        <v>28</v>
      </c>
      <c r="E87" s="7">
        <v>0.70809990483791752</v>
      </c>
      <c r="F87" s="7"/>
      <c r="G87" s="4">
        <v>35</v>
      </c>
      <c r="H87" s="7">
        <v>0.39999992325639977</v>
      </c>
      <c r="I87" s="7"/>
      <c r="J87" s="7"/>
      <c r="K87" s="7"/>
    </row>
    <row r="88" spans="1:11" x14ac:dyDescent="0.25">
      <c r="A88" s="7">
        <v>0.84459995620193484</v>
      </c>
      <c r="B88" s="5">
        <v>0.93</v>
      </c>
      <c r="D88" s="4">
        <v>30</v>
      </c>
      <c r="E88" s="7">
        <v>0.75189987195357011</v>
      </c>
      <c r="F88" s="7"/>
      <c r="G88" s="4">
        <v>35</v>
      </c>
      <c r="H88" s="7">
        <v>0.39200006074942001</v>
      </c>
      <c r="I88" s="7"/>
      <c r="J88" s="7"/>
      <c r="K88" s="7"/>
    </row>
    <row r="89" spans="1:11" x14ac:dyDescent="0.25">
      <c r="A89" s="7">
        <v>0.81179980658543882</v>
      </c>
      <c r="B89" s="5">
        <v>0.95</v>
      </c>
      <c r="D89" s="4">
        <v>25</v>
      </c>
      <c r="E89" s="7">
        <v>0.76650000223810777</v>
      </c>
      <c r="F89" s="7"/>
      <c r="G89" s="4">
        <v>38</v>
      </c>
      <c r="H89" s="7">
        <v>0.38800001875713486</v>
      </c>
      <c r="I89" s="7"/>
      <c r="J89" s="7"/>
      <c r="K89" s="7"/>
    </row>
    <row r="90" spans="1:11" x14ac:dyDescent="0.25">
      <c r="A90" s="7">
        <v>0.75659983403609843</v>
      </c>
      <c r="B90" s="5">
        <v>0.92</v>
      </c>
      <c r="D90" s="4">
        <v>28</v>
      </c>
      <c r="E90" s="7">
        <v>0.68000004707214212</v>
      </c>
      <c r="F90" s="7"/>
      <c r="G90" s="4">
        <v>39</v>
      </c>
      <c r="H90" s="7">
        <v>0.34339995494125691</v>
      </c>
      <c r="I90" s="7"/>
      <c r="J90" s="7"/>
      <c r="K90" s="7"/>
    </row>
    <row r="91" spans="1:11" x14ac:dyDescent="0.25">
      <c r="A91" s="7">
        <v>0.81900016620141913</v>
      </c>
      <c r="B91" s="5">
        <v>0.95</v>
      </c>
      <c r="D91" s="4">
        <v>29</v>
      </c>
      <c r="E91" s="7">
        <v>0.71399991376093885</v>
      </c>
      <c r="F91" s="7"/>
      <c r="G91" s="4">
        <v>36</v>
      </c>
      <c r="H91" s="7">
        <v>0.32639990415578873</v>
      </c>
      <c r="I91" s="7"/>
      <c r="J91" s="7"/>
      <c r="K91" s="7"/>
    </row>
    <row r="92" spans="1:11" x14ac:dyDescent="0.25">
      <c r="A92" s="7">
        <v>0.8363995231530309</v>
      </c>
      <c r="B92" s="5">
        <v>0.91</v>
      </c>
      <c r="D92" s="4">
        <v>29</v>
      </c>
      <c r="E92" s="7">
        <v>0.71540003195409851</v>
      </c>
      <c r="F92" s="7"/>
      <c r="G92" s="4">
        <v>36</v>
      </c>
      <c r="H92" s="7">
        <v>0.41999997050391119</v>
      </c>
      <c r="I92" s="7"/>
      <c r="J92" s="7"/>
      <c r="K92" s="7"/>
    </row>
    <row r="93" spans="1:11" x14ac:dyDescent="0.25">
      <c r="A93" s="7">
        <v>0.83640012570356947</v>
      </c>
      <c r="B93" s="5">
        <v>0.95</v>
      </c>
      <c r="D93" s="4">
        <v>25</v>
      </c>
      <c r="E93" s="7">
        <v>0.69349998250290035</v>
      </c>
      <c r="F93" s="7"/>
      <c r="G93" s="4">
        <v>35</v>
      </c>
      <c r="H93" s="7">
        <v>0.39599996561886652</v>
      </c>
      <c r="I93" s="7"/>
      <c r="J93" s="7"/>
      <c r="K93" s="7"/>
    </row>
    <row r="94" spans="1:11" x14ac:dyDescent="0.25">
      <c r="A94" s="7">
        <v>0.83639974505352499</v>
      </c>
      <c r="B94" s="5">
        <v>0.91</v>
      </c>
      <c r="D94" s="4">
        <v>28</v>
      </c>
      <c r="E94" s="7">
        <v>0.69350010008262786</v>
      </c>
      <c r="F94" s="7"/>
      <c r="G94" s="4">
        <v>37</v>
      </c>
      <c r="H94" s="7">
        <v>0.41599983960386488</v>
      </c>
      <c r="I94" s="7"/>
      <c r="J94" s="7"/>
      <c r="K94" s="7"/>
    </row>
    <row r="95" spans="1:11" x14ac:dyDescent="0.25">
      <c r="A95" s="7">
        <v>0.77899977061802939</v>
      </c>
      <c r="B95" s="5">
        <v>0.92</v>
      </c>
      <c r="D95" s="4">
        <v>29</v>
      </c>
      <c r="E95" s="7">
        <v>0.69350013714967718</v>
      </c>
      <c r="F95" s="7"/>
      <c r="G95" s="4">
        <v>35</v>
      </c>
      <c r="H95" s="7">
        <v>0.19999993121021695</v>
      </c>
      <c r="I95" s="7"/>
      <c r="J95" s="7"/>
      <c r="K95" s="7"/>
    </row>
    <row r="96" spans="1:11" x14ac:dyDescent="0.25">
      <c r="A96" s="7">
        <v>0.84459985675268701</v>
      </c>
      <c r="B96" s="5">
        <v>0.95</v>
      </c>
      <c r="D96" s="4">
        <v>28</v>
      </c>
      <c r="E96" s="7">
        <v>0.76650003885961093</v>
      </c>
      <c r="F96" s="7"/>
      <c r="G96" s="4">
        <v>34</v>
      </c>
      <c r="H96" s="7">
        <v>0.40800002293874699</v>
      </c>
      <c r="I96" s="7"/>
      <c r="J96" s="7"/>
      <c r="K96" s="7"/>
    </row>
    <row r="97" spans="1:11" x14ac:dyDescent="0.25">
      <c r="A97" s="7">
        <v>0.81120005663303496</v>
      </c>
      <c r="B97" s="5">
        <v>0.91</v>
      </c>
      <c r="D97" s="4">
        <v>25</v>
      </c>
      <c r="E97" s="7">
        <v>0.66639982527664532</v>
      </c>
      <c r="F97" s="7"/>
      <c r="G97" s="4">
        <v>30</v>
      </c>
      <c r="H97" s="7">
        <v>0.34340003434000343</v>
      </c>
      <c r="I97" s="7"/>
      <c r="J97" s="7"/>
      <c r="K97" s="7"/>
    </row>
    <row r="98" spans="1:11" x14ac:dyDescent="0.25">
      <c r="A98" s="7">
        <v>0.77219978095589692</v>
      </c>
      <c r="B98" s="5">
        <v>0.95</v>
      </c>
      <c r="D98" s="4">
        <v>27</v>
      </c>
      <c r="E98" s="7">
        <v>0.6527999747937242</v>
      </c>
      <c r="F98" s="7"/>
      <c r="G98" s="4">
        <v>37</v>
      </c>
      <c r="H98" s="7">
        <v>0.3433999610027047</v>
      </c>
      <c r="I98" s="7"/>
      <c r="J98" s="7"/>
      <c r="K98" s="7"/>
    </row>
    <row r="99" spans="1:11" x14ac:dyDescent="0.25">
      <c r="A99" s="7">
        <v>0.82820038740372437</v>
      </c>
      <c r="B99" s="5">
        <v>0.92</v>
      </c>
      <c r="D99" s="4">
        <v>27</v>
      </c>
      <c r="E99" s="7">
        <v>0.70079982453440337</v>
      </c>
      <c r="F99" s="7"/>
      <c r="G99" s="4">
        <v>32</v>
      </c>
      <c r="H99" s="7">
        <v>0.39199984538390581</v>
      </c>
      <c r="I99" s="7"/>
      <c r="J99" s="7"/>
      <c r="K99" s="7"/>
    </row>
    <row r="100" spans="1:11" x14ac:dyDescent="0.25">
      <c r="A100" s="7">
        <v>0.86099974800864976</v>
      </c>
      <c r="B100" s="5">
        <v>0.95</v>
      </c>
      <c r="D100" s="4">
        <v>25</v>
      </c>
      <c r="E100" s="7">
        <v>0.69349975638028516</v>
      </c>
      <c r="F100" s="7"/>
      <c r="G100" s="4">
        <v>34</v>
      </c>
      <c r="H100" s="7">
        <v>0.39599997496519718</v>
      </c>
      <c r="I100" s="7"/>
      <c r="J100" s="7"/>
      <c r="K100" s="7"/>
    </row>
    <row r="101" spans="1:11" x14ac:dyDescent="0.25">
      <c r="A101" s="7">
        <v>0.79539939242961788</v>
      </c>
      <c r="B101" s="5">
        <v>0.95</v>
      </c>
      <c r="D101" s="4">
        <v>25</v>
      </c>
      <c r="E101" s="7">
        <v>0.73730000155037556</v>
      </c>
      <c r="F101" s="7"/>
      <c r="G101" s="4">
        <v>32</v>
      </c>
      <c r="H101" s="7">
        <v>0.38400004762754369</v>
      </c>
      <c r="I101" s="7"/>
      <c r="J101" s="7"/>
      <c r="K101" s="7"/>
    </row>
    <row r="102" spans="1:11" x14ac:dyDescent="0.25">
      <c r="A102" s="7">
        <v>0.80360028906556957</v>
      </c>
      <c r="B102" s="5">
        <v>0.91</v>
      </c>
      <c r="D102" s="4">
        <v>25</v>
      </c>
      <c r="E102" s="7">
        <v>0.75919979406836124</v>
      </c>
      <c r="F102" s="7"/>
      <c r="G102" s="4">
        <v>35</v>
      </c>
      <c r="H102" s="7">
        <v>0.38799997414952425</v>
      </c>
      <c r="I102" s="7"/>
      <c r="J102" s="7"/>
      <c r="K102" s="7"/>
    </row>
    <row r="103" spans="1:11" x14ac:dyDescent="0.25">
      <c r="A103" s="7">
        <v>0.8118003731343284</v>
      </c>
      <c r="B103" s="5">
        <v>0.95</v>
      </c>
      <c r="D103" s="4">
        <v>28</v>
      </c>
      <c r="E103" s="7">
        <v>0.72999963556661585</v>
      </c>
      <c r="F103" s="7"/>
      <c r="G103" s="4">
        <v>32</v>
      </c>
      <c r="H103" s="7">
        <v>0.38000003956705725</v>
      </c>
      <c r="I103" s="7"/>
      <c r="J103" s="7"/>
      <c r="K103" s="7"/>
    </row>
    <row r="104" spans="1:11" x14ac:dyDescent="0.25">
      <c r="A104" s="7">
        <v>0.75660008612408491</v>
      </c>
      <c r="B104" s="5">
        <v>0.91</v>
      </c>
      <c r="D104" s="4">
        <v>25</v>
      </c>
      <c r="E104" s="7">
        <v>0.67999981980196234</v>
      </c>
      <c r="F104" s="7"/>
      <c r="G104" s="4">
        <v>31</v>
      </c>
      <c r="H104" s="7">
        <v>0.3399999846831675</v>
      </c>
      <c r="I104" s="7"/>
      <c r="J104" s="7"/>
      <c r="K104" s="7"/>
    </row>
    <row r="105" spans="1:11" x14ac:dyDescent="0.25">
      <c r="A105" s="7">
        <v>0.81900011580883991</v>
      </c>
      <c r="B105" s="5">
        <v>0.95</v>
      </c>
      <c r="D105" s="4">
        <v>29</v>
      </c>
      <c r="E105" s="7">
        <v>0.68000003461539127</v>
      </c>
      <c r="F105" s="7"/>
      <c r="G105" s="4">
        <v>38</v>
      </c>
      <c r="H105" s="7">
        <v>0.35359995250879722</v>
      </c>
      <c r="I105" s="7"/>
      <c r="J105" s="7"/>
      <c r="K105" s="7"/>
    </row>
    <row r="106" spans="1:11" x14ac:dyDescent="0.25">
      <c r="A106" s="7">
        <v>0.81999998843704058</v>
      </c>
      <c r="B106" s="5">
        <v>0.94</v>
      </c>
      <c r="D106" s="4">
        <v>26</v>
      </c>
      <c r="E106" s="7">
        <v>0.76650004209929223</v>
      </c>
      <c r="F106" s="7"/>
      <c r="G106" s="4">
        <v>31</v>
      </c>
      <c r="H106" s="7">
        <v>0.41199989848666624</v>
      </c>
      <c r="I106" s="7"/>
      <c r="J106" s="7"/>
      <c r="K106" s="7"/>
    </row>
    <row r="107" spans="1:11" x14ac:dyDescent="0.25">
      <c r="A107" s="7">
        <v>0.81179990956675963</v>
      </c>
      <c r="B107" s="5">
        <v>0.92</v>
      </c>
      <c r="D107" s="4">
        <v>25</v>
      </c>
      <c r="E107" s="7">
        <v>0.70810012820461654</v>
      </c>
      <c r="F107" s="7"/>
      <c r="G107" s="4">
        <v>33</v>
      </c>
      <c r="H107" s="7">
        <v>0.3839999468698147</v>
      </c>
      <c r="I107" s="7"/>
      <c r="J107" s="7"/>
      <c r="K107" s="7"/>
    </row>
    <row r="108" spans="1:11" x14ac:dyDescent="0.25">
      <c r="A108" s="7">
        <v>0.86099942968903553</v>
      </c>
      <c r="B108" s="5">
        <v>0.92</v>
      </c>
      <c r="D108" s="4">
        <v>30</v>
      </c>
      <c r="E108" s="7">
        <v>0.70810006219549648</v>
      </c>
      <c r="F108" s="7"/>
      <c r="G108" s="4">
        <v>31</v>
      </c>
      <c r="H108" s="7">
        <v>0.41199999473597038</v>
      </c>
      <c r="I108" s="7"/>
      <c r="J108" s="7"/>
      <c r="K108" s="7"/>
    </row>
    <row r="109" spans="1:11" x14ac:dyDescent="0.25">
      <c r="A109" s="7">
        <v>0.78719987834787986</v>
      </c>
      <c r="B109" s="5">
        <v>0.91</v>
      </c>
      <c r="D109" s="4">
        <v>28</v>
      </c>
      <c r="E109" s="7">
        <v>0.73000015661961026</v>
      </c>
      <c r="F109" s="7"/>
      <c r="G109" s="4">
        <v>32</v>
      </c>
      <c r="H109" s="7">
        <v>0.67199992761866711</v>
      </c>
      <c r="I109" s="7"/>
      <c r="J109" s="7"/>
      <c r="K109" s="7"/>
    </row>
    <row r="110" spans="1:11" x14ac:dyDescent="0.25">
      <c r="A110" s="7">
        <v>0.81180011710458899</v>
      </c>
      <c r="B110" s="5">
        <v>0.95</v>
      </c>
      <c r="D110" s="4">
        <v>27</v>
      </c>
      <c r="E110" s="7">
        <v>0.76649998707060718</v>
      </c>
      <c r="F110" s="7"/>
      <c r="G110" s="4">
        <v>39</v>
      </c>
      <c r="H110" s="7">
        <v>0.41199991838092309</v>
      </c>
      <c r="I110" s="7"/>
      <c r="J110" s="7"/>
      <c r="K110" s="7"/>
    </row>
    <row r="111" spans="1:11" x14ac:dyDescent="0.25">
      <c r="A111" s="7">
        <v>0.74880018608018895</v>
      </c>
      <c r="B111" s="5">
        <v>0.94</v>
      </c>
      <c r="D111" s="4">
        <v>29</v>
      </c>
      <c r="E111" s="7">
        <v>0.64599989518172185</v>
      </c>
      <c r="F111" s="7"/>
      <c r="G111" s="4">
        <v>35</v>
      </c>
      <c r="H111" s="7">
        <v>0.34339992401604735</v>
      </c>
      <c r="I111" s="7"/>
      <c r="J111" s="7"/>
      <c r="K111" s="7"/>
    </row>
    <row r="112" spans="1:11" x14ac:dyDescent="0.25">
      <c r="A112" s="7">
        <v>0.81899990325093819</v>
      </c>
      <c r="B112" s="5">
        <v>0.94</v>
      </c>
      <c r="D112" s="4">
        <v>25</v>
      </c>
      <c r="E112" s="7">
        <v>0.66639991199923765</v>
      </c>
      <c r="F112" s="7"/>
      <c r="G112" s="4">
        <v>34</v>
      </c>
      <c r="H112" s="7">
        <v>0.35019997447029072</v>
      </c>
      <c r="I112" s="7"/>
      <c r="J112" s="7"/>
      <c r="K112" s="7"/>
    </row>
    <row r="113" spans="1:11" x14ac:dyDescent="0.25">
      <c r="A113" s="7">
        <v>0.86100017164404918</v>
      </c>
      <c r="B113" s="5">
        <v>0.95</v>
      </c>
      <c r="D113" s="4">
        <v>26</v>
      </c>
      <c r="E113" s="7">
        <v>0.76649989691802989</v>
      </c>
      <c r="F113" s="7"/>
      <c r="G113" s="4">
        <v>31</v>
      </c>
      <c r="H113" s="7">
        <v>0.41199986737514172</v>
      </c>
      <c r="I113" s="7"/>
      <c r="J113" s="7"/>
      <c r="K113" s="7"/>
    </row>
    <row r="114" spans="1:11" x14ac:dyDescent="0.25">
      <c r="A114" s="7">
        <v>0.81180010560042748</v>
      </c>
      <c r="B114" s="5">
        <v>0.93</v>
      </c>
      <c r="D114" s="4">
        <v>27</v>
      </c>
      <c r="E114" s="7">
        <v>0.75189972310652164</v>
      </c>
      <c r="F114" s="7"/>
      <c r="G114" s="4">
        <v>38</v>
      </c>
      <c r="H114" s="7">
        <v>0.38399999673467655</v>
      </c>
      <c r="I114" s="7"/>
      <c r="J114" s="7"/>
      <c r="K114" s="7"/>
    </row>
    <row r="115" spans="1:11" x14ac:dyDescent="0.25">
      <c r="A115" s="7">
        <v>0.83639995175108994</v>
      </c>
      <c r="B115" s="5">
        <v>0.94</v>
      </c>
      <c r="D115" s="4">
        <v>25</v>
      </c>
      <c r="E115" s="7">
        <v>0.7591996653377342</v>
      </c>
      <c r="F115" s="7"/>
      <c r="G115" s="4">
        <v>37</v>
      </c>
      <c r="H115" s="7">
        <v>0.40800003367947768</v>
      </c>
      <c r="I115" s="7"/>
      <c r="J115" s="7"/>
      <c r="K115" s="7"/>
    </row>
    <row r="116" spans="1:11" x14ac:dyDescent="0.25">
      <c r="A116" s="7">
        <v>0.84459992648928361</v>
      </c>
      <c r="B116" s="5">
        <v>0.91</v>
      </c>
      <c r="D116" s="4">
        <v>28</v>
      </c>
      <c r="E116" s="7">
        <v>0.69350013498654928</v>
      </c>
      <c r="F116" s="7"/>
      <c r="G116" s="4">
        <v>30</v>
      </c>
      <c r="H116" s="7">
        <v>0.38399989755825542</v>
      </c>
      <c r="I116" s="7"/>
      <c r="J116" s="7"/>
      <c r="K116" s="7"/>
    </row>
    <row r="117" spans="1:11" x14ac:dyDescent="0.25">
      <c r="A117" s="7">
        <v>0.85279975172142208</v>
      </c>
      <c r="B117" s="5">
        <v>0.94</v>
      </c>
      <c r="D117" s="4">
        <v>30</v>
      </c>
      <c r="E117" s="7">
        <v>0.70079996856417792</v>
      </c>
      <c r="F117" s="7"/>
      <c r="G117" s="4">
        <v>38</v>
      </c>
      <c r="H117" s="7">
        <v>0.37999992360365714</v>
      </c>
      <c r="I117" s="7"/>
      <c r="J117" s="7"/>
      <c r="K117" s="7"/>
    </row>
    <row r="118" spans="1:11" x14ac:dyDescent="0.25">
      <c r="A118" s="7">
        <v>0.74099976806481949</v>
      </c>
      <c r="B118" s="5">
        <v>0.94</v>
      </c>
      <c r="D118" s="4">
        <v>29</v>
      </c>
      <c r="E118" s="7">
        <v>0.71400004913457926</v>
      </c>
      <c r="F118" s="7"/>
      <c r="G118" s="4">
        <v>31</v>
      </c>
      <c r="H118" s="7">
        <v>0.32980000042011887</v>
      </c>
      <c r="I118" s="7"/>
      <c r="J118" s="7"/>
      <c r="K118" s="7"/>
    </row>
    <row r="119" spans="1:11" x14ac:dyDescent="0.25">
      <c r="A119" s="7">
        <v>0.76439984289263474</v>
      </c>
      <c r="B119" s="5">
        <v>0.93</v>
      </c>
      <c r="D119" s="4">
        <v>29</v>
      </c>
      <c r="E119" s="7">
        <v>0.65960003262136591</v>
      </c>
      <c r="F119" s="7"/>
      <c r="G119" s="4">
        <v>30</v>
      </c>
      <c r="H119" s="7">
        <v>0.3535999444936509</v>
      </c>
      <c r="I119" s="7"/>
      <c r="J119" s="7"/>
      <c r="K119" s="7"/>
    </row>
    <row r="120" spans="1:11" x14ac:dyDescent="0.25">
      <c r="A120" s="7">
        <v>0.81999934951769449</v>
      </c>
      <c r="B120" s="5">
        <v>0.91</v>
      </c>
      <c r="D120" s="4">
        <v>27</v>
      </c>
      <c r="E120" s="7">
        <v>0.71540000416880556</v>
      </c>
      <c r="F120" s="7"/>
      <c r="G120" s="4">
        <v>38</v>
      </c>
      <c r="H120" s="7">
        <v>0.39599999769649252</v>
      </c>
      <c r="I120" s="7"/>
      <c r="J120" s="7"/>
      <c r="K120" s="7"/>
    </row>
    <row r="121" spans="1:11" x14ac:dyDescent="0.25">
      <c r="A121" s="7">
        <v>0.83639976138696182</v>
      </c>
      <c r="B121" s="5">
        <v>0.94</v>
      </c>
      <c r="D121" s="4">
        <v>27</v>
      </c>
      <c r="E121" s="7">
        <v>0.69350009586192907</v>
      </c>
      <c r="F121" s="7"/>
      <c r="G121" s="4">
        <v>33</v>
      </c>
      <c r="H121" s="7">
        <v>0.40399998571191958</v>
      </c>
      <c r="I121" s="7"/>
      <c r="J121" s="7"/>
      <c r="K121" s="7"/>
    </row>
    <row r="122" spans="1:11" x14ac:dyDescent="0.25">
      <c r="A122" s="7">
        <v>0.86100018981394699</v>
      </c>
      <c r="B122" s="5">
        <v>0.94</v>
      </c>
      <c r="D122" s="4">
        <v>27</v>
      </c>
      <c r="E122" s="7">
        <v>0.7445998451455228</v>
      </c>
      <c r="F122" s="7"/>
      <c r="G122" s="4">
        <v>40</v>
      </c>
      <c r="H122" s="7">
        <v>0.41199997757594925</v>
      </c>
      <c r="I122" s="7"/>
      <c r="J122" s="7"/>
      <c r="K122" s="7"/>
    </row>
    <row r="123" spans="1:11" x14ac:dyDescent="0.25">
      <c r="A123" s="7">
        <v>0.79540020233314634</v>
      </c>
      <c r="B123" s="5">
        <v>0.95</v>
      </c>
      <c r="D123" s="4">
        <v>30</v>
      </c>
      <c r="E123" s="7">
        <v>0.74459998838261043</v>
      </c>
      <c r="F123" s="7"/>
      <c r="G123" s="4">
        <v>31</v>
      </c>
      <c r="H123" s="7">
        <v>0.39199989590821704</v>
      </c>
      <c r="I123" s="7"/>
      <c r="J123" s="7"/>
      <c r="K123" s="7"/>
    </row>
    <row r="124" spans="1:11" x14ac:dyDescent="0.25">
      <c r="A124" s="7">
        <v>0.81179975970133389</v>
      </c>
      <c r="B124" s="5">
        <v>0.93</v>
      </c>
      <c r="D124" s="4">
        <v>27</v>
      </c>
      <c r="E124" s="7">
        <v>0.72270019885214221</v>
      </c>
      <c r="F124" s="7"/>
      <c r="G124" s="4">
        <v>37</v>
      </c>
      <c r="H124" s="7">
        <v>0.40799991185884193</v>
      </c>
      <c r="I124" s="7"/>
      <c r="J124" s="7"/>
      <c r="K124" s="7"/>
    </row>
    <row r="125" spans="1:11" x14ac:dyDescent="0.25">
      <c r="A125" s="7">
        <v>0.74879992024643049</v>
      </c>
      <c r="B125" s="5">
        <v>0.94</v>
      </c>
      <c r="D125" s="4">
        <v>30</v>
      </c>
      <c r="E125" s="7">
        <v>0.65279982224915944</v>
      </c>
      <c r="F125" s="7"/>
      <c r="G125" s="4">
        <v>39</v>
      </c>
      <c r="H125" s="7">
        <v>0.32639997614058003</v>
      </c>
      <c r="I125" s="7"/>
      <c r="J125" s="7"/>
      <c r="K125" s="7"/>
    </row>
    <row r="126" spans="1:11" x14ac:dyDescent="0.25">
      <c r="A126" s="7">
        <v>0.74099990089460743</v>
      </c>
      <c r="B126" s="5">
        <v>0.93</v>
      </c>
      <c r="D126" s="4">
        <v>28</v>
      </c>
      <c r="E126" s="7">
        <v>0.65959980867346935</v>
      </c>
      <c r="F126" s="7"/>
      <c r="G126" s="4">
        <v>34</v>
      </c>
      <c r="H126" s="7">
        <v>0.35360001118530648</v>
      </c>
      <c r="I126" s="7"/>
      <c r="J126" s="7"/>
      <c r="K126" s="7"/>
    </row>
    <row r="127" spans="1:11" x14ac:dyDescent="0.25">
      <c r="A127" s="7">
        <v>0.81180003802090028</v>
      </c>
      <c r="B127" s="5">
        <v>0.93</v>
      </c>
      <c r="D127" s="4">
        <v>29</v>
      </c>
      <c r="E127" s="7">
        <v>0.73000001530620839</v>
      </c>
      <c r="F127" s="7"/>
      <c r="G127" s="4">
        <v>32</v>
      </c>
      <c r="H127" s="7">
        <v>0.37999983714201296</v>
      </c>
      <c r="I127" s="7"/>
      <c r="J127" s="7"/>
      <c r="K127" s="7"/>
    </row>
    <row r="128" spans="1:11" x14ac:dyDescent="0.25">
      <c r="A128" s="7">
        <v>0.77900005238319736</v>
      </c>
      <c r="B128" s="5">
        <v>0.95</v>
      </c>
      <c r="D128" s="4">
        <v>29</v>
      </c>
      <c r="E128" s="7">
        <v>0.70809987165139765</v>
      </c>
      <c r="F128" s="7"/>
      <c r="G128" s="4">
        <v>37</v>
      </c>
      <c r="H128" s="7">
        <v>0.4079999422165822</v>
      </c>
      <c r="I128" s="7"/>
      <c r="J128" s="7"/>
      <c r="K128" s="7"/>
    </row>
    <row r="129" spans="1:11" x14ac:dyDescent="0.25">
      <c r="A129" s="7">
        <v>0.85280002453247739</v>
      </c>
      <c r="B129" s="5">
        <v>0.91</v>
      </c>
      <c r="D129" s="4">
        <v>29</v>
      </c>
      <c r="E129" s="7">
        <v>0.71540018656588511</v>
      </c>
      <c r="F129" s="7"/>
      <c r="G129" s="4">
        <v>35</v>
      </c>
      <c r="H129" s="7">
        <v>0.37999992705558661</v>
      </c>
      <c r="I129" s="7"/>
      <c r="J129" s="7"/>
      <c r="K129" s="7"/>
    </row>
    <row r="130" spans="1:11" x14ac:dyDescent="0.25">
      <c r="A130" s="7">
        <v>0.80359979211290156</v>
      </c>
      <c r="B130" s="5">
        <v>0.95</v>
      </c>
      <c r="D130" s="4">
        <v>26</v>
      </c>
      <c r="E130" s="7">
        <v>0.72999993216456105</v>
      </c>
      <c r="F130" s="7"/>
      <c r="G130" s="4">
        <v>32</v>
      </c>
      <c r="H130" s="7">
        <v>0.40399995223610397</v>
      </c>
      <c r="I130" s="7"/>
      <c r="J130" s="7"/>
      <c r="K130" s="7"/>
    </row>
    <row r="131" spans="1:11" x14ac:dyDescent="0.25">
      <c r="A131" s="7">
        <v>0.84460024897004593</v>
      </c>
      <c r="B131" s="5">
        <v>0.92</v>
      </c>
      <c r="D131" s="4">
        <v>25</v>
      </c>
      <c r="E131" s="7">
        <v>0.72999987090444352</v>
      </c>
      <c r="F131" s="7"/>
      <c r="G131" s="4">
        <v>40</v>
      </c>
      <c r="H131" s="7">
        <v>0.41599987724860416</v>
      </c>
      <c r="I131" s="7"/>
      <c r="J131" s="7"/>
      <c r="K131" s="7"/>
    </row>
    <row r="132" spans="1:11" x14ac:dyDescent="0.25">
      <c r="A132" s="7">
        <v>0.75660009772580161</v>
      </c>
      <c r="B132" s="5">
        <v>0.91</v>
      </c>
      <c r="D132" s="4">
        <v>28</v>
      </c>
      <c r="E132" s="7">
        <v>0.6527998022578505</v>
      </c>
      <c r="F132" s="7"/>
      <c r="G132" s="4">
        <v>39</v>
      </c>
      <c r="H132" s="7">
        <v>0.33659999011504677</v>
      </c>
      <c r="I132" s="7"/>
      <c r="J132" s="7"/>
      <c r="K132" s="7"/>
    </row>
    <row r="133" spans="1:11" x14ac:dyDescent="0.25">
      <c r="A133" s="7">
        <v>0.74879987054353048</v>
      </c>
      <c r="B133" s="5">
        <v>0.94</v>
      </c>
      <c r="D133" s="4">
        <v>27</v>
      </c>
      <c r="E133" s="7">
        <v>0.65960003360000707</v>
      </c>
      <c r="F133" s="7"/>
      <c r="G133" s="4">
        <v>34</v>
      </c>
      <c r="H133" s="7">
        <v>0.35359993657532435</v>
      </c>
      <c r="I133" s="7"/>
      <c r="J133" s="7"/>
      <c r="K133" s="7"/>
    </row>
    <row r="134" spans="1:11" x14ac:dyDescent="0.25">
      <c r="A134" s="7">
        <v>0.86099994189721685</v>
      </c>
      <c r="B134" s="5">
        <v>0.93</v>
      </c>
      <c r="D134" s="4">
        <v>25</v>
      </c>
      <c r="E134" s="7">
        <v>0.69349990241988968</v>
      </c>
      <c r="F134" s="7"/>
      <c r="G134" s="4">
        <v>37</v>
      </c>
      <c r="H134" s="7">
        <v>0.37999995572485062</v>
      </c>
      <c r="I134" s="7"/>
      <c r="J134" s="7"/>
      <c r="K134" s="7"/>
    </row>
    <row r="135" spans="1:11" x14ac:dyDescent="0.25">
      <c r="A135" s="7">
        <v>0.82820024502965828</v>
      </c>
      <c r="B135" s="5">
        <v>0.91</v>
      </c>
      <c r="D135" s="4">
        <v>27</v>
      </c>
      <c r="E135" s="7">
        <v>0.75920002455795677</v>
      </c>
      <c r="F135" s="7"/>
      <c r="G135" s="4">
        <v>35</v>
      </c>
      <c r="H135" s="7">
        <v>0.39999992983442151</v>
      </c>
      <c r="I135" s="7"/>
      <c r="J135" s="7"/>
      <c r="K135" s="7"/>
    </row>
    <row r="136" spans="1:11" x14ac:dyDescent="0.25">
      <c r="A136" s="7">
        <v>0.7790003240971709</v>
      </c>
      <c r="B136" s="5">
        <v>0.95</v>
      </c>
      <c r="D136" s="4">
        <v>29</v>
      </c>
      <c r="E136" s="7">
        <v>0.71539991567970973</v>
      </c>
      <c r="F136" s="7"/>
      <c r="G136" s="4">
        <v>37</v>
      </c>
      <c r="H136" s="7">
        <v>0.41999986140562418</v>
      </c>
      <c r="I136" s="7"/>
      <c r="J136" s="7"/>
      <c r="K136" s="7"/>
    </row>
    <row r="137" spans="1:11" x14ac:dyDescent="0.25">
      <c r="A137" s="7">
        <v>0.81999973813295945</v>
      </c>
      <c r="B137" s="5">
        <v>0.93</v>
      </c>
      <c r="D137" s="4">
        <v>26</v>
      </c>
      <c r="E137" s="7">
        <v>0.74459999025069024</v>
      </c>
      <c r="F137" s="7"/>
      <c r="G137" s="4">
        <v>37</v>
      </c>
      <c r="H137" s="7">
        <v>0.41599993215899572</v>
      </c>
      <c r="I137" s="7"/>
      <c r="J137" s="7"/>
      <c r="K137" s="7"/>
    </row>
    <row r="138" spans="1:11" x14ac:dyDescent="0.25">
      <c r="A138" s="7">
        <v>0.79540007074542451</v>
      </c>
      <c r="B138" s="5">
        <v>0.91</v>
      </c>
      <c r="D138" s="4">
        <v>25</v>
      </c>
      <c r="E138" s="7">
        <v>0.71539994429878895</v>
      </c>
      <c r="F138" s="7"/>
      <c r="G138" s="4">
        <v>32</v>
      </c>
      <c r="H138" s="7">
        <v>0.39199985543812416</v>
      </c>
      <c r="I138" s="7"/>
      <c r="J138" s="7"/>
      <c r="K138" s="7"/>
    </row>
    <row r="139" spans="1:11" x14ac:dyDescent="0.25">
      <c r="A139" s="7">
        <v>0.81119993606833252</v>
      </c>
      <c r="B139" s="5">
        <v>0.93</v>
      </c>
      <c r="D139" s="4">
        <v>26</v>
      </c>
      <c r="E139" s="7">
        <v>0.64600012606063517</v>
      </c>
      <c r="F139" s="7"/>
      <c r="G139" s="4">
        <v>35</v>
      </c>
      <c r="H139" s="7">
        <v>0.35699992467248337</v>
      </c>
      <c r="I139" s="7"/>
      <c r="J139" s="7"/>
      <c r="K139" s="7"/>
    </row>
    <row r="140" spans="1:11" x14ac:dyDescent="0.25">
      <c r="A140" s="7">
        <v>0.74879997444591684</v>
      </c>
      <c r="B140" s="5">
        <v>0.92</v>
      </c>
      <c r="D140" s="4">
        <v>25</v>
      </c>
      <c r="E140" s="7">
        <v>0.67320011859652096</v>
      </c>
      <c r="F140" s="7"/>
      <c r="G140" s="4">
        <v>31</v>
      </c>
      <c r="H140" s="7">
        <v>0.32639993704324449</v>
      </c>
      <c r="I140" s="7"/>
      <c r="J140" s="7"/>
      <c r="K140" s="7"/>
    </row>
    <row r="141" spans="1:11" x14ac:dyDescent="0.25">
      <c r="A141" s="7">
        <v>0.85280015511774698</v>
      </c>
      <c r="B141" s="5">
        <v>0.93</v>
      </c>
      <c r="D141" s="4">
        <v>25</v>
      </c>
      <c r="E141" s="7">
        <v>0.71539981520314855</v>
      </c>
      <c r="F141" s="7"/>
      <c r="G141" s="4">
        <v>32</v>
      </c>
      <c r="H141" s="7">
        <v>0.39199999270122271</v>
      </c>
      <c r="I141" s="7"/>
      <c r="J141" s="7"/>
      <c r="K141" s="7"/>
    </row>
    <row r="142" spans="1:11" x14ac:dyDescent="0.25">
      <c r="A142" s="7">
        <v>0.81179982854017207</v>
      </c>
      <c r="B142" s="5">
        <v>0.94</v>
      </c>
      <c r="D142" s="4">
        <v>25</v>
      </c>
      <c r="E142" s="7">
        <v>0.7080999273304871</v>
      </c>
      <c r="F142" s="7"/>
      <c r="G142" s="4">
        <v>35</v>
      </c>
      <c r="H142" s="7">
        <v>0.39599992478497353</v>
      </c>
      <c r="I142" s="7"/>
      <c r="J142" s="7"/>
      <c r="K142" s="7"/>
    </row>
    <row r="143" spans="1:11" x14ac:dyDescent="0.25">
      <c r="A143" s="7">
        <v>0.81179989704691846</v>
      </c>
      <c r="B143" s="5">
        <v>0.94</v>
      </c>
      <c r="D143" s="4">
        <v>25</v>
      </c>
      <c r="E143" s="7">
        <v>0.76649986067885023</v>
      </c>
      <c r="F143" s="7"/>
      <c r="G143" s="4">
        <v>35</v>
      </c>
      <c r="H143" s="7">
        <v>0.41999990439325391</v>
      </c>
      <c r="I143" s="7"/>
      <c r="J143" s="7"/>
      <c r="K143" s="7"/>
    </row>
    <row r="144" spans="1:11" x14ac:dyDescent="0.25">
      <c r="A144" s="7">
        <v>0.81180006850278064</v>
      </c>
      <c r="B144" s="5">
        <v>0.93</v>
      </c>
      <c r="D144" s="4">
        <v>26</v>
      </c>
      <c r="E144" s="7">
        <v>0.72269978469402829</v>
      </c>
      <c r="F144" s="7"/>
      <c r="G144" s="4">
        <v>38</v>
      </c>
      <c r="H144" s="7">
        <v>0.42000000376002117</v>
      </c>
      <c r="I144" s="7"/>
      <c r="J144" s="7"/>
      <c r="K144" s="7"/>
    </row>
    <row r="145" spans="1:11" x14ac:dyDescent="0.25">
      <c r="A145" s="7">
        <v>0.86100015148978237</v>
      </c>
      <c r="B145" s="5">
        <v>0.92</v>
      </c>
      <c r="D145" s="4">
        <v>26</v>
      </c>
      <c r="E145" s="7">
        <v>0.72270016422253591</v>
      </c>
      <c r="F145" s="7"/>
      <c r="G145" s="4">
        <v>34</v>
      </c>
      <c r="H145" s="7">
        <v>0.39199985543812416</v>
      </c>
      <c r="I145" s="7"/>
      <c r="J145" s="7"/>
      <c r="K145" s="7"/>
    </row>
    <row r="146" spans="1:11" x14ac:dyDescent="0.25">
      <c r="A146" s="7">
        <v>0.74879969295410476</v>
      </c>
      <c r="B146" s="5">
        <v>0.95</v>
      </c>
      <c r="D146" s="4">
        <v>30</v>
      </c>
      <c r="E146" s="7">
        <v>0.70720000000000005</v>
      </c>
      <c r="F146" s="7"/>
      <c r="G146" s="4">
        <v>31</v>
      </c>
      <c r="H146" s="7">
        <v>0.35360000161645716</v>
      </c>
      <c r="I146" s="7"/>
      <c r="J146" s="7"/>
      <c r="K146" s="7"/>
    </row>
    <row r="147" spans="1:11" x14ac:dyDescent="0.25">
      <c r="A147" s="7">
        <v>0.74100003845763895</v>
      </c>
      <c r="B147" s="5">
        <v>0.91</v>
      </c>
      <c r="D147" s="4">
        <v>30</v>
      </c>
      <c r="E147" s="7">
        <v>0.67999980980954799</v>
      </c>
      <c r="F147" s="7"/>
      <c r="G147" s="4">
        <v>35</v>
      </c>
      <c r="H147" s="7">
        <v>0.34339999722426545</v>
      </c>
      <c r="I147" s="7"/>
      <c r="J147" s="7"/>
      <c r="K147" s="7"/>
    </row>
    <row r="148" spans="1:11" x14ac:dyDescent="0.25">
      <c r="A148" s="7">
        <v>0.77900019715201807</v>
      </c>
      <c r="B148" s="5">
        <v>0.91</v>
      </c>
      <c r="D148" s="4">
        <v>29</v>
      </c>
      <c r="E148" s="7">
        <v>0.74459997167029368</v>
      </c>
      <c r="F148" s="7"/>
      <c r="G148" s="4">
        <v>40</v>
      </c>
      <c r="H148" s="7">
        <v>0.383999868665587</v>
      </c>
      <c r="I148" s="7"/>
      <c r="J148" s="7"/>
      <c r="K148" s="7"/>
    </row>
    <row r="149" spans="1:11" x14ac:dyDescent="0.25">
      <c r="A149" s="7">
        <v>0.778999648626991</v>
      </c>
      <c r="B149" s="5">
        <v>0.92</v>
      </c>
      <c r="D149" s="4">
        <v>25</v>
      </c>
      <c r="E149" s="7">
        <v>0.74460018474259559</v>
      </c>
      <c r="F149" s="7"/>
      <c r="G149" s="4">
        <v>39</v>
      </c>
      <c r="H149" s="7">
        <v>0.38799984590421999</v>
      </c>
      <c r="I149" s="7"/>
      <c r="J149" s="7"/>
      <c r="K149" s="7"/>
    </row>
    <row r="150" spans="1:11" x14ac:dyDescent="0.25">
      <c r="A150" s="7">
        <v>0.82819996027624287</v>
      </c>
      <c r="B150" s="5">
        <v>0.93</v>
      </c>
      <c r="D150" s="4">
        <v>28</v>
      </c>
      <c r="E150" s="7">
        <v>0.71540015411148761</v>
      </c>
      <c r="F150" s="7"/>
      <c r="G150" s="4">
        <v>39</v>
      </c>
      <c r="H150" s="7">
        <v>0.40799996198459426</v>
      </c>
      <c r="I150" s="7"/>
      <c r="J150" s="7"/>
      <c r="K150" s="7"/>
    </row>
    <row r="151" spans="1:11" x14ac:dyDescent="0.25">
      <c r="A151" s="7">
        <v>0.80360004027945786</v>
      </c>
      <c r="B151" s="5">
        <v>0.91</v>
      </c>
      <c r="D151" s="4">
        <v>27</v>
      </c>
      <c r="E151" s="7">
        <v>0.73730009031589894</v>
      </c>
      <c r="F151" s="7"/>
      <c r="G151" s="4">
        <v>30</v>
      </c>
      <c r="H151" s="7">
        <v>0.39199991452978861</v>
      </c>
      <c r="I151" s="7"/>
      <c r="J151" s="7"/>
      <c r="K151" s="7"/>
    </row>
    <row r="152" spans="1:11" x14ac:dyDescent="0.25">
      <c r="A152" s="7">
        <v>0.81180000387865803</v>
      </c>
      <c r="B152" s="5">
        <v>0.95</v>
      </c>
      <c r="D152" s="4">
        <v>30</v>
      </c>
      <c r="E152" s="7">
        <v>0.72270000614874907</v>
      </c>
      <c r="F152" s="7"/>
      <c r="G152" s="4">
        <v>34</v>
      </c>
      <c r="H152" s="7">
        <v>0.41199986737514172</v>
      </c>
      <c r="I152" s="7"/>
      <c r="J152" s="7"/>
      <c r="K152" s="7"/>
    </row>
    <row r="153" spans="1:11" x14ac:dyDescent="0.25">
      <c r="A153" s="7">
        <v>0.75660015174861195</v>
      </c>
      <c r="B153" s="5">
        <v>0.93</v>
      </c>
      <c r="D153" s="4">
        <v>26</v>
      </c>
      <c r="E153" s="7">
        <v>0.65959991777444316</v>
      </c>
      <c r="F153" s="7"/>
      <c r="G153" s="4">
        <v>34</v>
      </c>
      <c r="H153" s="7">
        <v>0.35019994943153632</v>
      </c>
      <c r="I153" s="7"/>
      <c r="J153" s="7"/>
      <c r="K153" s="7"/>
    </row>
    <row r="154" spans="1:11" x14ac:dyDescent="0.25">
      <c r="A154" s="7">
        <v>0.78780009846415233</v>
      </c>
      <c r="B154" s="5">
        <v>0.93</v>
      </c>
      <c r="D154" s="4">
        <v>29</v>
      </c>
      <c r="E154" s="7">
        <v>0.71400002756996372</v>
      </c>
      <c r="F154" s="7"/>
      <c r="G154" s="4">
        <v>31</v>
      </c>
      <c r="H154" s="7">
        <v>0.33319991312375863</v>
      </c>
      <c r="I154" s="7"/>
      <c r="J154" s="7"/>
      <c r="K154" s="7"/>
    </row>
    <row r="155" spans="1:11" x14ac:dyDescent="0.25">
      <c r="A155" s="7">
        <v>0.78720023680404794</v>
      </c>
      <c r="B155" s="5">
        <v>0.95</v>
      </c>
      <c r="D155" s="4">
        <v>29</v>
      </c>
      <c r="E155" s="7">
        <v>0.70079990102399237</v>
      </c>
      <c r="F155" s="7"/>
      <c r="G155" s="4">
        <v>30</v>
      </c>
      <c r="H155" s="7">
        <v>0.39999992558196301</v>
      </c>
      <c r="I155" s="7"/>
      <c r="J155" s="7"/>
      <c r="K155" s="7"/>
    </row>
    <row r="156" spans="1:11" x14ac:dyDescent="0.25">
      <c r="A156" s="7">
        <v>0.81180001959128845</v>
      </c>
      <c r="B156" s="5">
        <v>0.95</v>
      </c>
      <c r="D156" s="4">
        <v>25</v>
      </c>
      <c r="E156" s="7">
        <v>0.75190008382464868</v>
      </c>
      <c r="F156" s="7"/>
      <c r="G156" s="4">
        <v>30</v>
      </c>
      <c r="H156" s="7">
        <v>0.3959999173608385</v>
      </c>
      <c r="I156" s="7"/>
      <c r="J156" s="7"/>
      <c r="K156" s="7"/>
    </row>
    <row r="157" spans="1:11" x14ac:dyDescent="0.25">
      <c r="A157" s="7">
        <v>0.81179993713953658</v>
      </c>
      <c r="B157" s="5">
        <v>0.94</v>
      </c>
      <c r="D157" s="4">
        <v>30</v>
      </c>
      <c r="E157" s="7">
        <v>0.70809998590008594</v>
      </c>
      <c r="F157" s="7"/>
      <c r="G157" s="4">
        <v>30</v>
      </c>
      <c r="H157" s="7">
        <v>0.39199984538390581</v>
      </c>
      <c r="I157" s="7"/>
      <c r="J157" s="7"/>
      <c r="K157" s="7"/>
    </row>
    <row r="158" spans="1:11" x14ac:dyDescent="0.25">
      <c r="A158" s="7">
        <v>0.83639994496575365</v>
      </c>
      <c r="B158" s="5">
        <v>0.95</v>
      </c>
      <c r="D158" s="4">
        <v>30</v>
      </c>
      <c r="E158" s="7">
        <v>0.75919988342308009</v>
      </c>
      <c r="F158" s="7"/>
      <c r="G158" s="4">
        <v>40</v>
      </c>
      <c r="H158" s="7">
        <v>0.39999996561153101</v>
      </c>
      <c r="I158" s="7"/>
      <c r="J158" s="7"/>
      <c r="K158" s="7"/>
    </row>
    <row r="159" spans="1:11" x14ac:dyDescent="0.25">
      <c r="A159" s="7">
        <v>0.84459949472618889</v>
      </c>
      <c r="B159" s="5">
        <v>0.95</v>
      </c>
      <c r="D159" s="4">
        <v>25</v>
      </c>
      <c r="E159" s="7">
        <v>0.7007999634844122</v>
      </c>
      <c r="F159" s="7"/>
      <c r="G159" s="4">
        <v>35</v>
      </c>
      <c r="H159" s="7">
        <v>0.41599999853937647</v>
      </c>
      <c r="I159" s="7"/>
      <c r="J159" s="7"/>
      <c r="K159" s="7"/>
    </row>
    <row r="160" spans="1:11" x14ac:dyDescent="0.25">
      <c r="A160" s="7">
        <v>0.7409999517152257</v>
      </c>
      <c r="B160" s="5">
        <v>0.93</v>
      </c>
      <c r="D160" s="4">
        <v>29</v>
      </c>
      <c r="E160" s="7">
        <v>0.69359971450414726</v>
      </c>
      <c r="F160" s="7"/>
      <c r="G160" s="4">
        <v>35</v>
      </c>
      <c r="H160" s="7">
        <v>0.32299999360263154</v>
      </c>
      <c r="I160" s="7"/>
      <c r="J160" s="7"/>
      <c r="K160" s="7"/>
    </row>
    <row r="161" spans="1:11" x14ac:dyDescent="0.25">
      <c r="A161" s="7">
        <v>0.76440011832819166</v>
      </c>
      <c r="B161" s="5">
        <v>0.95</v>
      </c>
      <c r="D161" s="4">
        <v>26</v>
      </c>
      <c r="E161" s="7">
        <v>0.64599996459999642</v>
      </c>
      <c r="F161" s="7"/>
      <c r="G161" s="4">
        <v>35</v>
      </c>
      <c r="H161" s="7">
        <v>0.33999998571999918</v>
      </c>
      <c r="I161" s="7"/>
      <c r="J161" s="7"/>
      <c r="K161" s="7"/>
    </row>
    <row r="162" spans="1:11" x14ac:dyDescent="0.25">
      <c r="A162" s="7">
        <v>0.79540014178060903</v>
      </c>
      <c r="B162" s="5">
        <v>0.91</v>
      </c>
      <c r="D162" s="4">
        <v>30</v>
      </c>
      <c r="E162" s="7">
        <v>0.74460005251376904</v>
      </c>
      <c r="F162" s="7"/>
      <c r="G162" s="4">
        <v>37</v>
      </c>
      <c r="H162" s="7">
        <v>0.41599990524746672</v>
      </c>
      <c r="I162" s="7"/>
      <c r="J162" s="7"/>
      <c r="K162" s="7"/>
    </row>
    <row r="163" spans="1:11" x14ac:dyDescent="0.25">
      <c r="A163" s="7">
        <v>0.77900015524246669</v>
      </c>
      <c r="B163" s="5">
        <v>0.94</v>
      </c>
      <c r="D163" s="4">
        <v>26</v>
      </c>
      <c r="E163" s="7">
        <v>0.71539978349599498</v>
      </c>
      <c r="F163" s="7"/>
      <c r="G163" s="4">
        <v>31</v>
      </c>
      <c r="H163" s="7">
        <v>0.40799995694430241</v>
      </c>
      <c r="I163" s="7"/>
      <c r="J163" s="7"/>
      <c r="K163" s="7"/>
    </row>
    <row r="164" spans="1:11" x14ac:dyDescent="0.25">
      <c r="A164" s="7">
        <v>0.77900001672411312</v>
      </c>
      <c r="B164" s="5">
        <v>0.95</v>
      </c>
      <c r="D164" s="4">
        <v>30</v>
      </c>
      <c r="E164" s="7">
        <v>0.76649974361943196</v>
      </c>
      <c r="F164" s="7"/>
      <c r="G164" s="4">
        <v>36</v>
      </c>
      <c r="H164" s="7">
        <v>0.42000003820897847</v>
      </c>
      <c r="I164" s="7"/>
      <c r="J164" s="7"/>
      <c r="K164" s="7"/>
    </row>
    <row r="165" spans="1:11" x14ac:dyDescent="0.25">
      <c r="A165" s="7">
        <v>0.85280034864222176</v>
      </c>
      <c r="B165" s="5">
        <v>0.92</v>
      </c>
      <c r="D165" s="4">
        <v>30</v>
      </c>
      <c r="E165" s="7">
        <v>0.75189971282886126</v>
      </c>
      <c r="F165" s="7"/>
      <c r="G165" s="4">
        <v>36</v>
      </c>
      <c r="H165" s="7">
        <v>0.38399997228112481</v>
      </c>
      <c r="I165" s="7"/>
      <c r="J165" s="7"/>
      <c r="K165" s="7"/>
    </row>
    <row r="166" spans="1:11" x14ac:dyDescent="0.25">
      <c r="A166" s="7">
        <v>0.77899973052300386</v>
      </c>
      <c r="B166" s="5">
        <v>0.94</v>
      </c>
      <c r="D166" s="4">
        <v>30</v>
      </c>
      <c r="E166" s="7">
        <v>0.72269998605161601</v>
      </c>
      <c r="F166" s="7"/>
      <c r="G166" s="4">
        <v>36</v>
      </c>
      <c r="H166" s="7">
        <v>0.39200000412661629</v>
      </c>
      <c r="I166" s="7"/>
      <c r="J166" s="7"/>
      <c r="K166" s="7"/>
    </row>
    <row r="167" spans="1:11" x14ac:dyDescent="0.25">
      <c r="A167" s="7">
        <v>0.76439979113775902</v>
      </c>
      <c r="B167" s="5">
        <v>0.91</v>
      </c>
      <c r="D167" s="4">
        <v>27</v>
      </c>
      <c r="E167" s="7">
        <v>0.67320000000000002</v>
      </c>
      <c r="F167" s="7"/>
      <c r="G167" s="4">
        <v>38</v>
      </c>
      <c r="H167" s="7">
        <v>0.3536000090232857</v>
      </c>
      <c r="I167" s="7"/>
      <c r="J167" s="7"/>
      <c r="K167" s="7"/>
    </row>
    <row r="168" spans="1:11" x14ac:dyDescent="0.25">
      <c r="A168" s="7">
        <v>0.79559977499648427</v>
      </c>
      <c r="B168" s="5">
        <v>0.93</v>
      </c>
      <c r="D168" s="4">
        <v>27</v>
      </c>
      <c r="E168" s="7">
        <v>0.66640010246061665</v>
      </c>
      <c r="F168" s="7"/>
      <c r="G168" s="4">
        <v>31</v>
      </c>
      <c r="H168" s="7">
        <v>0.34679992533666482</v>
      </c>
      <c r="I168" s="7"/>
      <c r="J168" s="7"/>
      <c r="K168" s="7"/>
    </row>
    <row r="169" spans="1:11" x14ac:dyDescent="0.25">
      <c r="A169" s="7">
        <v>0.84460017434303392</v>
      </c>
      <c r="B169" s="5">
        <v>0.93</v>
      </c>
      <c r="D169" s="4">
        <v>26</v>
      </c>
      <c r="E169" s="7">
        <v>0.71540012321589952</v>
      </c>
      <c r="F169" s="7"/>
      <c r="G169" s="4">
        <v>30</v>
      </c>
      <c r="H169" s="7">
        <v>0.37999990891968116</v>
      </c>
      <c r="I169" s="7"/>
      <c r="J169" s="7"/>
      <c r="K169" s="7"/>
    </row>
    <row r="170" spans="1:11" x14ac:dyDescent="0.25">
      <c r="A170" s="7">
        <v>0.795399812275986</v>
      </c>
      <c r="B170" s="5">
        <v>0.93</v>
      </c>
      <c r="D170" s="4">
        <v>25</v>
      </c>
      <c r="E170" s="7">
        <v>0.75190011968695791</v>
      </c>
      <c r="F170" s="7"/>
      <c r="G170" s="4">
        <v>40</v>
      </c>
      <c r="H170" s="7">
        <v>0.37999995298182909</v>
      </c>
      <c r="I170" s="7"/>
      <c r="J170" s="7"/>
      <c r="K170" s="7"/>
    </row>
    <row r="171" spans="1:11" x14ac:dyDescent="0.25">
      <c r="A171" s="7">
        <v>0.85280028422268062</v>
      </c>
      <c r="B171" s="5">
        <v>0.94</v>
      </c>
      <c r="D171" s="4">
        <v>27</v>
      </c>
      <c r="E171" s="7">
        <v>0.70809989107839844</v>
      </c>
      <c r="F171" s="7"/>
      <c r="G171" s="4">
        <v>32</v>
      </c>
      <c r="H171" s="7">
        <v>0.40799996198459426</v>
      </c>
      <c r="I171" s="7"/>
      <c r="J171" s="7"/>
      <c r="K171" s="7"/>
    </row>
    <row r="172" spans="1:11" x14ac:dyDescent="0.25">
      <c r="A172" s="7">
        <v>0.84460000438711946</v>
      </c>
      <c r="B172" s="5">
        <v>0.91</v>
      </c>
      <c r="D172" s="4">
        <v>25</v>
      </c>
      <c r="E172" s="7">
        <v>0.70079927134584841</v>
      </c>
      <c r="F172" s="7"/>
      <c r="G172" s="4">
        <v>34</v>
      </c>
      <c r="H172" s="7">
        <v>0.41200006808459433</v>
      </c>
      <c r="I172" s="7"/>
      <c r="J172" s="7"/>
      <c r="K172" s="7"/>
    </row>
    <row r="173" spans="1:11" x14ac:dyDescent="0.25">
      <c r="A173" s="7">
        <v>0.82819987838146936</v>
      </c>
      <c r="B173" s="5">
        <v>0.95</v>
      </c>
      <c r="D173" s="4">
        <v>30</v>
      </c>
      <c r="E173" s="7">
        <v>0.76649961086831953</v>
      </c>
      <c r="F173" s="7"/>
      <c r="G173" s="4">
        <v>36</v>
      </c>
      <c r="H173" s="7">
        <v>0.41200001331124969</v>
      </c>
      <c r="I173" s="7"/>
      <c r="J173" s="7"/>
      <c r="K173" s="7"/>
    </row>
    <row r="174" spans="1:11" x14ac:dyDescent="0.25">
      <c r="A174" s="7">
        <v>0.74099962473027492</v>
      </c>
      <c r="B174" s="5">
        <v>0.93</v>
      </c>
      <c r="D174" s="4">
        <v>26</v>
      </c>
      <c r="E174" s="7">
        <v>0.7072000180465714</v>
      </c>
      <c r="F174" s="7"/>
      <c r="G174" s="4">
        <v>36</v>
      </c>
      <c r="H174" s="7">
        <v>0.32299999817842423</v>
      </c>
      <c r="I174" s="7"/>
      <c r="J174" s="7"/>
      <c r="K174" s="7"/>
    </row>
    <row r="175" spans="1:11" x14ac:dyDescent="0.25">
      <c r="A175" s="7">
        <v>0.80340016193549169</v>
      </c>
      <c r="B175" s="5">
        <v>0.91</v>
      </c>
      <c r="D175" s="4">
        <v>27</v>
      </c>
      <c r="E175" s="7">
        <v>0.65959992130937628</v>
      </c>
      <c r="F175" s="7"/>
      <c r="G175" s="4">
        <v>33</v>
      </c>
      <c r="H175" s="7">
        <v>0.35360000090194504</v>
      </c>
      <c r="I175" s="7"/>
      <c r="J175" s="7"/>
      <c r="K175" s="7"/>
    </row>
    <row r="176" spans="1:11" x14ac:dyDescent="0.25">
      <c r="A176" s="7">
        <v>0.8445999780959943</v>
      </c>
      <c r="B176" s="5">
        <v>0.93</v>
      </c>
      <c r="D176" s="4">
        <v>30</v>
      </c>
      <c r="E176" s="7">
        <v>0.7153997619121073</v>
      </c>
      <c r="F176" s="7"/>
      <c r="G176" s="4">
        <v>32</v>
      </c>
      <c r="H176" s="7">
        <v>0.40400003165364579</v>
      </c>
      <c r="I176" s="7"/>
      <c r="J176" s="7"/>
      <c r="K176" s="7"/>
    </row>
    <row r="177" spans="1:11" x14ac:dyDescent="0.25">
      <c r="A177" s="7">
        <v>0.77900032592207769</v>
      </c>
      <c r="B177" s="5">
        <v>0.95</v>
      </c>
      <c r="D177" s="4">
        <v>28</v>
      </c>
      <c r="E177" s="7">
        <v>0.72999981663824565</v>
      </c>
      <c r="F177" s="7"/>
      <c r="G177" s="4">
        <v>33</v>
      </c>
      <c r="H177" s="7">
        <v>0.39599997024709788</v>
      </c>
      <c r="I177" s="7"/>
      <c r="J177" s="7"/>
      <c r="K177" s="7"/>
    </row>
    <row r="178" spans="1:11" x14ac:dyDescent="0.25">
      <c r="A178" s="7">
        <v>0.81999972757813244</v>
      </c>
      <c r="B178" s="5">
        <v>0.92</v>
      </c>
      <c r="D178" s="4">
        <v>30</v>
      </c>
      <c r="E178" s="7">
        <v>0.72270000250573629</v>
      </c>
      <c r="F178" s="7"/>
      <c r="G178" s="4">
        <v>38</v>
      </c>
      <c r="H178" s="7">
        <v>0.3879998909718626</v>
      </c>
      <c r="I178" s="7"/>
      <c r="J178" s="7"/>
      <c r="K178" s="7"/>
    </row>
    <row r="179" spans="1:11" x14ac:dyDescent="0.25">
      <c r="A179" s="7">
        <v>0.78720007141156867</v>
      </c>
      <c r="B179" s="5">
        <v>0.91</v>
      </c>
      <c r="D179" s="4">
        <v>30</v>
      </c>
      <c r="E179" s="7">
        <v>0.75189988509409045</v>
      </c>
      <c r="F179" s="7"/>
      <c r="G179" s="4">
        <v>31</v>
      </c>
      <c r="H179" s="7">
        <v>0.3879998909718626</v>
      </c>
      <c r="I179" s="7"/>
      <c r="J179" s="7"/>
      <c r="K179" s="7"/>
    </row>
    <row r="180" spans="1:11" x14ac:dyDescent="0.25">
      <c r="A180" s="7">
        <v>0.84459983821893003</v>
      </c>
      <c r="B180" s="5">
        <v>0.92</v>
      </c>
      <c r="D180" s="4">
        <v>25</v>
      </c>
      <c r="E180" s="7">
        <v>0.70809978101365623</v>
      </c>
      <c r="F180" s="7"/>
      <c r="G180" s="4">
        <v>31</v>
      </c>
      <c r="H180" s="7">
        <v>0.38400005210315308</v>
      </c>
      <c r="I180" s="7"/>
      <c r="J180" s="7"/>
      <c r="K180" s="7"/>
    </row>
    <row r="181" spans="1:11" x14ac:dyDescent="0.25">
      <c r="A181" s="7">
        <v>0.75659998119071525</v>
      </c>
      <c r="B181" s="5">
        <v>0.92</v>
      </c>
      <c r="D181" s="4">
        <v>29</v>
      </c>
      <c r="E181" s="7">
        <v>0.65279982866933184</v>
      </c>
      <c r="F181" s="7"/>
      <c r="G181" s="4">
        <v>38</v>
      </c>
      <c r="H181" s="7">
        <v>0.35020003502000352</v>
      </c>
      <c r="I181" s="7"/>
      <c r="J181" s="7"/>
      <c r="K181" s="7"/>
    </row>
    <row r="182" spans="1:11" x14ac:dyDescent="0.25">
      <c r="A182" s="7">
        <v>0.81899992257964616</v>
      </c>
      <c r="B182" s="5">
        <v>0.91</v>
      </c>
      <c r="D182" s="4">
        <v>29</v>
      </c>
      <c r="E182" s="7">
        <v>0.65959970930427403</v>
      </c>
      <c r="F182" s="7"/>
      <c r="G182" s="4">
        <v>36</v>
      </c>
      <c r="H182" s="7">
        <v>0.35699999829086998</v>
      </c>
      <c r="I182" s="7"/>
      <c r="J182" s="7"/>
      <c r="K182" s="7"/>
    </row>
    <row r="183" spans="1:11" x14ac:dyDescent="0.25">
      <c r="A183" s="7">
        <v>0.82000010110188415</v>
      </c>
      <c r="B183" s="5">
        <v>0.93</v>
      </c>
      <c r="D183" s="4">
        <v>26</v>
      </c>
      <c r="E183" s="7">
        <v>0.72269969019888647</v>
      </c>
      <c r="F183" s="7"/>
      <c r="G183" s="4">
        <v>31</v>
      </c>
      <c r="H183" s="7">
        <v>0.4200000383598112</v>
      </c>
      <c r="I183" s="7"/>
      <c r="J183" s="7"/>
      <c r="K183" s="7"/>
    </row>
    <row r="184" spans="1:11" x14ac:dyDescent="0.25">
      <c r="A184" s="7">
        <v>0.82820022927015668</v>
      </c>
      <c r="B184" s="5">
        <v>0.94</v>
      </c>
      <c r="D184" s="4">
        <v>25</v>
      </c>
      <c r="E184" s="7">
        <v>0.75189971282886126</v>
      </c>
      <c r="F184" s="7"/>
      <c r="G184" s="4">
        <v>34</v>
      </c>
      <c r="H184" s="7">
        <v>0.39999996200812155</v>
      </c>
      <c r="I184" s="7"/>
      <c r="J184" s="7"/>
      <c r="K184" s="7"/>
    </row>
    <row r="185" spans="1:11" x14ac:dyDescent="0.25">
      <c r="A185" s="7">
        <v>0.8446003898635478</v>
      </c>
      <c r="B185" s="5">
        <v>0.94</v>
      </c>
      <c r="D185" s="4">
        <v>30</v>
      </c>
      <c r="E185" s="7">
        <v>0.75189986220326255</v>
      </c>
      <c r="F185" s="7"/>
      <c r="G185" s="4">
        <v>39</v>
      </c>
      <c r="H185" s="7">
        <v>0.39599990850958855</v>
      </c>
      <c r="I185" s="7"/>
      <c r="J185" s="7"/>
      <c r="K185" s="7"/>
    </row>
    <row r="186" spans="1:11" x14ac:dyDescent="0.25">
      <c r="A186" s="7">
        <v>0.81999972049268632</v>
      </c>
      <c r="B186" s="5">
        <v>0.91</v>
      </c>
      <c r="D186" s="4">
        <v>26</v>
      </c>
      <c r="E186" s="7">
        <v>0.69349992752133061</v>
      </c>
      <c r="F186" s="7"/>
      <c r="G186" s="4">
        <v>36</v>
      </c>
      <c r="H186" s="7">
        <v>0.41199997013879036</v>
      </c>
      <c r="I186" s="7"/>
      <c r="J186" s="7"/>
      <c r="K186" s="7"/>
    </row>
    <row r="187" spans="1:11" x14ac:dyDescent="0.25">
      <c r="A187" s="7">
        <v>0.80360017280829477</v>
      </c>
      <c r="B187" s="5">
        <v>0.92</v>
      </c>
      <c r="D187" s="4">
        <v>27</v>
      </c>
      <c r="E187" s="7">
        <v>0.7664999173366811</v>
      </c>
      <c r="F187" s="7"/>
      <c r="G187" s="4">
        <v>40</v>
      </c>
      <c r="H187" s="7">
        <v>0.41599996244878035</v>
      </c>
      <c r="I187" s="7"/>
      <c r="J187" s="7"/>
      <c r="K187" s="7"/>
    </row>
    <row r="188" spans="1:11" x14ac:dyDescent="0.25">
      <c r="A188" s="7">
        <v>0.80339967209188035</v>
      </c>
      <c r="B188" s="5">
        <v>0.94</v>
      </c>
      <c r="D188" s="4">
        <v>26</v>
      </c>
      <c r="E188" s="7">
        <v>0.68000007488750491</v>
      </c>
      <c r="F188" s="7"/>
      <c r="G188" s="4">
        <v>35</v>
      </c>
      <c r="H188" s="7">
        <v>0.34339993264455626</v>
      </c>
      <c r="I188" s="7"/>
      <c r="J188" s="7"/>
      <c r="K188" s="7"/>
    </row>
    <row r="189" spans="1:11" x14ac:dyDescent="0.25">
      <c r="A189" s="7">
        <v>0.76440011745735736</v>
      </c>
      <c r="B189" s="5">
        <v>0.94</v>
      </c>
      <c r="D189" s="4">
        <v>28</v>
      </c>
      <c r="E189" s="7">
        <v>0.67999983439827982</v>
      </c>
      <c r="F189" s="7"/>
      <c r="G189" s="4">
        <v>32</v>
      </c>
      <c r="H189" s="7">
        <v>0.34339999750657313</v>
      </c>
      <c r="I189" s="7"/>
      <c r="J189" s="7"/>
      <c r="K189" s="7"/>
    </row>
    <row r="190" spans="1:11" x14ac:dyDescent="0.25">
      <c r="A190" s="7">
        <v>0.83639998437154062</v>
      </c>
      <c r="B190" s="5">
        <v>0.92</v>
      </c>
      <c r="D190" s="4">
        <v>28</v>
      </c>
      <c r="E190" s="7">
        <v>0.75919979631538481</v>
      </c>
      <c r="F190" s="7"/>
      <c r="G190" s="4">
        <v>40</v>
      </c>
      <c r="H190" s="7">
        <v>0.38399993165690244</v>
      </c>
      <c r="I190" s="7"/>
      <c r="J190" s="7"/>
      <c r="K190" s="7"/>
    </row>
    <row r="191" spans="1:11" x14ac:dyDescent="0.25">
      <c r="A191" s="7">
        <v>0.81999947809928619</v>
      </c>
      <c r="B191" s="5">
        <v>0.91</v>
      </c>
      <c r="D191" s="4">
        <v>27</v>
      </c>
      <c r="E191" s="7">
        <v>0.73730011785540739</v>
      </c>
      <c r="F191" s="7"/>
      <c r="G191" s="4">
        <v>39</v>
      </c>
      <c r="H191" s="7">
        <v>0.39599999503879751</v>
      </c>
      <c r="I191" s="7"/>
      <c r="J191" s="7"/>
      <c r="K191" s="7"/>
    </row>
    <row r="192" spans="1:11" x14ac:dyDescent="0.25">
      <c r="A192" s="7">
        <v>0.82820005728992274</v>
      </c>
      <c r="B192" s="5">
        <v>0.94</v>
      </c>
      <c r="D192" s="4">
        <v>29</v>
      </c>
      <c r="E192" s="7">
        <v>0.75920021839091978</v>
      </c>
      <c r="F192" s="7"/>
      <c r="G192" s="4">
        <v>40</v>
      </c>
      <c r="H192" s="7">
        <v>0.41199989612742755</v>
      </c>
      <c r="I192" s="7"/>
      <c r="J192" s="7"/>
      <c r="K192" s="7"/>
    </row>
    <row r="193" spans="1:11" x14ac:dyDescent="0.25">
      <c r="A193" s="7">
        <v>0.83639961967637511</v>
      </c>
      <c r="B193" s="5">
        <v>0.91</v>
      </c>
      <c r="D193" s="4">
        <v>27</v>
      </c>
      <c r="E193" s="7">
        <v>0.74460008158894708</v>
      </c>
      <c r="F193" s="7"/>
      <c r="G193" s="4">
        <v>32</v>
      </c>
      <c r="H193" s="7">
        <v>0.40399989401068276</v>
      </c>
      <c r="I193" s="7"/>
      <c r="J193" s="7"/>
      <c r="K193" s="7"/>
    </row>
    <row r="194" spans="1:11" x14ac:dyDescent="0.25">
      <c r="A194" s="7">
        <v>0.86100015577191236</v>
      </c>
      <c r="B194" s="5">
        <v>0.95</v>
      </c>
      <c r="D194" s="4">
        <v>27</v>
      </c>
      <c r="E194" s="7">
        <v>0.75189986904591677</v>
      </c>
      <c r="F194" s="7"/>
      <c r="G194" s="4">
        <v>37</v>
      </c>
      <c r="H194" s="7">
        <v>0.4119999069774653</v>
      </c>
      <c r="I194" s="7"/>
      <c r="J194" s="7"/>
      <c r="K194" s="7"/>
    </row>
    <row r="195" spans="1:11" x14ac:dyDescent="0.25">
      <c r="A195" s="7">
        <v>0.79560005440350179</v>
      </c>
      <c r="B195" s="5">
        <v>0.91</v>
      </c>
      <c r="D195" s="4">
        <v>27</v>
      </c>
      <c r="E195" s="7">
        <v>0.6935998310612963</v>
      </c>
      <c r="F195" s="7"/>
      <c r="G195" s="4">
        <v>34</v>
      </c>
      <c r="H195" s="7">
        <v>0.35019998605805708</v>
      </c>
      <c r="I195" s="7"/>
      <c r="J195" s="7"/>
      <c r="K195" s="7"/>
    </row>
    <row r="196" spans="1:11" x14ac:dyDescent="0.25">
      <c r="A196" s="7">
        <v>0.79559988569525597</v>
      </c>
      <c r="B196" s="5">
        <v>0.92</v>
      </c>
      <c r="D196" s="4">
        <v>26</v>
      </c>
      <c r="E196" s="7">
        <v>0.70039983109649617</v>
      </c>
      <c r="F196" s="7"/>
      <c r="G196" s="4">
        <v>38</v>
      </c>
      <c r="H196" s="7">
        <v>0.35019996708833251</v>
      </c>
      <c r="I196" s="7"/>
      <c r="J196" s="7"/>
      <c r="K196" s="7"/>
    </row>
    <row r="197" spans="1:11" x14ac:dyDescent="0.25">
      <c r="A197" s="7">
        <v>0.8118002358021712</v>
      </c>
      <c r="B197" s="5">
        <v>0.94</v>
      </c>
      <c r="D197" s="4">
        <v>27</v>
      </c>
      <c r="E197" s="7">
        <v>0.71539974874967405</v>
      </c>
      <c r="F197" s="7"/>
      <c r="G197" s="4">
        <v>39</v>
      </c>
      <c r="H197" s="7">
        <v>0.39999996422209988</v>
      </c>
      <c r="I197" s="7"/>
      <c r="J197" s="7"/>
      <c r="K197" s="7"/>
    </row>
    <row r="198" spans="1:11" x14ac:dyDescent="0.25">
      <c r="A198" s="7">
        <v>0.83640055397760615</v>
      </c>
      <c r="B198" s="5">
        <v>0.95</v>
      </c>
      <c r="D198" s="4">
        <v>30</v>
      </c>
      <c r="E198" s="7">
        <v>0.72999953488713665</v>
      </c>
      <c r="F198" s="7"/>
      <c r="G198" s="4">
        <v>38</v>
      </c>
      <c r="H198" s="7">
        <v>0.39599989724435536</v>
      </c>
      <c r="I198" s="7"/>
      <c r="J198" s="7"/>
      <c r="K198" s="7"/>
    </row>
    <row r="199" spans="1:11" x14ac:dyDescent="0.25">
      <c r="A199" s="7">
        <v>0.82820015715776318</v>
      </c>
      <c r="B199" s="5">
        <v>0.93</v>
      </c>
      <c r="D199" s="4">
        <v>29</v>
      </c>
      <c r="E199" s="7">
        <v>0.75189987195357011</v>
      </c>
      <c r="F199" s="7"/>
      <c r="G199" s="4">
        <v>30</v>
      </c>
      <c r="H199" s="7">
        <v>0.39200006074942001</v>
      </c>
      <c r="I199" s="7"/>
      <c r="J199" s="7"/>
      <c r="K199" s="7"/>
    </row>
    <row r="200" spans="1:11" x14ac:dyDescent="0.25">
      <c r="A200" s="7">
        <v>0.85279994808902737</v>
      </c>
      <c r="B200" s="5">
        <v>0.94</v>
      </c>
      <c r="D200" s="4">
        <v>29</v>
      </c>
      <c r="E200" s="7">
        <v>0.76650009223991056</v>
      </c>
      <c r="F200" s="7"/>
      <c r="G200" s="4">
        <v>36</v>
      </c>
      <c r="H200" s="7">
        <v>0.38399996666341402</v>
      </c>
      <c r="I200" s="7"/>
      <c r="J200" s="7"/>
      <c r="K200" s="7"/>
    </row>
    <row r="201" spans="1:11" x14ac:dyDescent="0.25">
      <c r="A201" s="7">
        <v>0.83640008523428211</v>
      </c>
      <c r="B201" s="5">
        <v>0.94</v>
      </c>
      <c r="D201" s="4">
        <v>30</v>
      </c>
      <c r="E201" s="7">
        <v>0.72999973392334128</v>
      </c>
      <c r="F201" s="7"/>
      <c r="G201" s="4">
        <v>32</v>
      </c>
      <c r="H201" s="7">
        <v>0.41599998501456315</v>
      </c>
      <c r="I201" s="7"/>
      <c r="J201" s="7"/>
      <c r="K201" s="7"/>
    </row>
    <row r="202" spans="1:11" x14ac:dyDescent="0.25">
      <c r="A202" s="7">
        <v>0.803399900943085</v>
      </c>
      <c r="B202" s="5">
        <v>0.95</v>
      </c>
      <c r="D202" s="4">
        <v>30</v>
      </c>
      <c r="E202" s="7">
        <v>0.64600012606063517</v>
      </c>
      <c r="F202" s="7"/>
      <c r="G202" s="4">
        <v>34</v>
      </c>
      <c r="H202" s="7">
        <v>0.35699992467248337</v>
      </c>
      <c r="I202" s="7"/>
      <c r="J202" s="7"/>
      <c r="K202" s="7"/>
    </row>
    <row r="203" spans="1:11" x14ac:dyDescent="0.25">
      <c r="A203" s="7">
        <v>0.80339997497498794</v>
      </c>
      <c r="B203" s="5">
        <v>0.93</v>
      </c>
      <c r="D203" s="4">
        <v>28</v>
      </c>
      <c r="E203" s="7">
        <v>0.65279988340880124</v>
      </c>
      <c r="F203" s="7"/>
      <c r="G203" s="4">
        <v>35</v>
      </c>
      <c r="H203" s="7">
        <v>0.3229999293894707</v>
      </c>
      <c r="I203" s="7"/>
      <c r="J203" s="7"/>
      <c r="K203" s="7"/>
    </row>
    <row r="204" spans="1:11" x14ac:dyDescent="0.25">
      <c r="A204" s="7">
        <v>0.82819984592780227</v>
      </c>
      <c r="B204" s="5">
        <v>0.94</v>
      </c>
      <c r="D204" s="4">
        <v>28</v>
      </c>
      <c r="E204" s="7">
        <v>0.7300001503394854</v>
      </c>
      <c r="F204" s="7"/>
      <c r="G204" s="4">
        <v>33</v>
      </c>
      <c r="H204" s="7">
        <v>0.39999992483027147</v>
      </c>
      <c r="I204" s="7"/>
      <c r="J204" s="7"/>
      <c r="K204" s="7"/>
    </row>
    <row r="205" spans="1:11" x14ac:dyDescent="0.25">
      <c r="A205" s="7">
        <v>0.77899966247013397</v>
      </c>
      <c r="B205" s="5">
        <v>0.93</v>
      </c>
      <c r="D205" s="4">
        <v>25</v>
      </c>
      <c r="E205" s="7">
        <v>0.75190004321402437</v>
      </c>
      <c r="F205" s="7"/>
      <c r="G205" s="4">
        <v>32</v>
      </c>
      <c r="H205" s="7">
        <v>0.3959999683463542</v>
      </c>
      <c r="I205" s="7"/>
      <c r="J205" s="7"/>
      <c r="K205" s="7"/>
    </row>
    <row r="206" spans="1:11" x14ac:dyDescent="0.25">
      <c r="A206" s="7">
        <v>0.84460042107181321</v>
      </c>
      <c r="B206" s="5">
        <v>0.93</v>
      </c>
      <c r="D206" s="4">
        <v>29</v>
      </c>
      <c r="E206" s="7">
        <v>0.70079960813181219</v>
      </c>
      <c r="F206" s="7"/>
      <c r="G206" s="4">
        <v>39</v>
      </c>
      <c r="H206" s="7">
        <v>0.39200000143028241</v>
      </c>
      <c r="I206" s="7"/>
      <c r="J206" s="7"/>
      <c r="K206" s="7"/>
    </row>
    <row r="207" spans="1:11" x14ac:dyDescent="0.25">
      <c r="A207" s="7">
        <v>0.8200002656934694</v>
      </c>
      <c r="B207" s="5">
        <v>0.94</v>
      </c>
      <c r="D207" s="4">
        <v>27</v>
      </c>
      <c r="E207" s="7">
        <v>0.74459980272993875</v>
      </c>
      <c r="F207" s="7"/>
      <c r="G207" s="4">
        <v>31</v>
      </c>
      <c r="H207" s="7">
        <v>0.39199994239036767</v>
      </c>
      <c r="I207" s="7"/>
      <c r="J207" s="7"/>
      <c r="K207" s="7"/>
    </row>
    <row r="208" spans="1:11" x14ac:dyDescent="0.25">
      <c r="A208" s="7">
        <v>0.79540032549382522</v>
      </c>
      <c r="B208" s="5">
        <v>0.91</v>
      </c>
      <c r="D208" s="4">
        <v>25</v>
      </c>
      <c r="E208" s="7">
        <v>0.75919969687249556</v>
      </c>
      <c r="F208" s="7"/>
      <c r="G208" s="4">
        <v>32</v>
      </c>
      <c r="H208" s="7">
        <v>0.387999967663818</v>
      </c>
      <c r="I208" s="7"/>
      <c r="J208" s="7"/>
      <c r="K208" s="7"/>
    </row>
    <row r="209" spans="1:11" x14ac:dyDescent="0.25">
      <c r="A209" s="7">
        <v>0.78779985382937356</v>
      </c>
      <c r="B209" s="5">
        <v>0.95</v>
      </c>
      <c r="D209" s="4">
        <v>29</v>
      </c>
      <c r="E209" s="7">
        <v>0.6799999873862913</v>
      </c>
      <c r="F209" s="7"/>
      <c r="G209" s="4">
        <v>38</v>
      </c>
      <c r="H209" s="7">
        <v>0.32979993310719574</v>
      </c>
      <c r="I209" s="7"/>
      <c r="J209" s="7"/>
      <c r="K209" s="7"/>
    </row>
    <row r="210" spans="1:11" x14ac:dyDescent="0.25">
      <c r="A210" s="7">
        <v>0.8190003407783456</v>
      </c>
      <c r="B210" s="5">
        <v>0.91</v>
      </c>
      <c r="D210" s="4">
        <v>26</v>
      </c>
      <c r="E210" s="7">
        <v>0.65959989629663851</v>
      </c>
      <c r="F210" s="7"/>
      <c r="G210" s="4">
        <v>40</v>
      </c>
      <c r="H210" s="7">
        <v>0.35019992527009847</v>
      </c>
      <c r="I210" s="7"/>
      <c r="J210" s="7"/>
      <c r="K210" s="7"/>
    </row>
    <row r="211" spans="1:11" x14ac:dyDescent="0.25">
      <c r="A211" s="7">
        <v>0.83640015387262212</v>
      </c>
      <c r="B211" s="5">
        <v>0.92</v>
      </c>
      <c r="D211" s="4">
        <v>25</v>
      </c>
      <c r="E211" s="7">
        <v>0.70079976807583777</v>
      </c>
      <c r="F211" s="7"/>
      <c r="G211" s="4">
        <v>35</v>
      </c>
      <c r="H211" s="7">
        <v>0.39999996387474435</v>
      </c>
      <c r="I211" s="7"/>
      <c r="J211" s="7"/>
      <c r="K211" s="7"/>
    </row>
    <row r="212" spans="1:11" x14ac:dyDescent="0.25">
      <c r="A212" s="7">
        <v>0.85279998532043788</v>
      </c>
      <c r="B212" s="5">
        <v>0.92</v>
      </c>
      <c r="D212" s="4">
        <v>29</v>
      </c>
      <c r="E212" s="7">
        <v>0.69349984607229853</v>
      </c>
      <c r="F212" s="7"/>
      <c r="G212" s="4">
        <v>34</v>
      </c>
      <c r="H212" s="7">
        <v>0.39199997851179197</v>
      </c>
      <c r="I212" s="7"/>
      <c r="J212" s="7"/>
      <c r="K212" s="7"/>
    </row>
    <row r="213" spans="1:11" x14ac:dyDescent="0.25">
      <c r="A213" s="7">
        <v>0.86099974800864976</v>
      </c>
      <c r="B213" s="5">
        <v>0.95</v>
      </c>
      <c r="D213" s="4">
        <v>29</v>
      </c>
      <c r="E213" s="7">
        <v>0.69349975638028516</v>
      </c>
      <c r="F213" s="7"/>
      <c r="G213" s="4">
        <v>33</v>
      </c>
      <c r="H213" s="7">
        <v>0.39599997496519718</v>
      </c>
      <c r="I213" s="7"/>
      <c r="J213" s="7"/>
      <c r="K213" s="7"/>
    </row>
    <row r="214" spans="1:11" x14ac:dyDescent="0.25">
      <c r="A214" s="7">
        <v>0.86099997542664763</v>
      </c>
      <c r="B214" s="5">
        <v>0.94</v>
      </c>
      <c r="D214" s="4">
        <v>25</v>
      </c>
      <c r="E214" s="7">
        <v>0.75189966209132131</v>
      </c>
      <c r="F214" s="7"/>
      <c r="G214" s="4">
        <v>32</v>
      </c>
      <c r="H214" s="7">
        <v>0.40799998737740967</v>
      </c>
      <c r="I214" s="7"/>
      <c r="J214" s="7"/>
      <c r="K214" s="7"/>
    </row>
    <row r="215" spans="1:11" x14ac:dyDescent="0.25">
      <c r="A215" s="7">
        <v>0.83639964101146724</v>
      </c>
      <c r="B215" s="5">
        <v>0.93</v>
      </c>
      <c r="D215" s="4">
        <v>26</v>
      </c>
      <c r="E215" s="7">
        <v>0.7007999028432963</v>
      </c>
      <c r="F215" s="7"/>
      <c r="G215" s="4">
        <v>37</v>
      </c>
      <c r="H215" s="7">
        <v>0.38800000068789781</v>
      </c>
      <c r="I215" s="7"/>
      <c r="J215" s="7"/>
      <c r="K215" s="7"/>
    </row>
    <row r="216" spans="1:11" x14ac:dyDescent="0.25">
      <c r="A216" s="7">
        <v>0.79559995214524992</v>
      </c>
      <c r="B216" s="5">
        <v>0.92</v>
      </c>
      <c r="D216" s="4">
        <v>27</v>
      </c>
      <c r="E216" s="7">
        <v>0.70719981815771027</v>
      </c>
      <c r="F216" s="7"/>
      <c r="G216" s="4">
        <v>30</v>
      </c>
      <c r="H216" s="7">
        <v>0.35019999867330898</v>
      </c>
      <c r="I216" s="7"/>
      <c r="J216" s="7"/>
      <c r="K216" s="7"/>
    </row>
    <row r="217" spans="1:11" x14ac:dyDescent="0.25">
      <c r="A217" s="7">
        <v>0.81119995976907833</v>
      </c>
      <c r="B217" s="5">
        <v>0.95</v>
      </c>
      <c r="D217" s="4">
        <v>30</v>
      </c>
      <c r="E217" s="7">
        <v>0.70720009684388774</v>
      </c>
      <c r="F217" s="7"/>
      <c r="G217" s="4">
        <v>35</v>
      </c>
      <c r="H217" s="7">
        <v>0.3229999213567637</v>
      </c>
      <c r="I217" s="7"/>
      <c r="J217" s="7"/>
      <c r="K217" s="7"/>
    </row>
    <row r="218" spans="1:11" x14ac:dyDescent="0.25">
      <c r="A218" s="7">
        <v>0.77900012436103883</v>
      </c>
      <c r="B218" s="5">
        <v>0.92</v>
      </c>
      <c r="D218" s="4">
        <v>25</v>
      </c>
      <c r="E218" s="7">
        <v>0.70079976807583777</v>
      </c>
      <c r="F218" s="7"/>
      <c r="G218" s="4">
        <v>39</v>
      </c>
      <c r="H218" s="7">
        <v>0.39599997496519718</v>
      </c>
      <c r="I218" s="7"/>
      <c r="J218" s="7"/>
      <c r="K218" s="7"/>
    </row>
    <row r="219" spans="1:11" x14ac:dyDescent="0.25">
      <c r="A219" s="7">
        <v>0.79540002344268912</v>
      </c>
      <c r="B219" s="5">
        <v>0.95</v>
      </c>
      <c r="D219" s="4">
        <v>29</v>
      </c>
      <c r="E219" s="7">
        <v>0.72269957936725315</v>
      </c>
      <c r="F219" s="7"/>
      <c r="G219" s="4">
        <v>31</v>
      </c>
      <c r="H219" s="7">
        <v>0.39199999704832339</v>
      </c>
      <c r="I219" s="7"/>
      <c r="J219" s="7"/>
      <c r="K219" s="7"/>
    </row>
    <row r="220" spans="1:11" x14ac:dyDescent="0.25">
      <c r="A220" s="7">
        <v>0.79539985893258991</v>
      </c>
      <c r="B220" s="5">
        <v>0.91</v>
      </c>
      <c r="D220" s="4">
        <v>29</v>
      </c>
      <c r="E220" s="7">
        <v>0.70079973034757292</v>
      </c>
      <c r="F220" s="7"/>
      <c r="G220" s="4">
        <v>34</v>
      </c>
      <c r="H220" s="7">
        <v>0.39599991275465435</v>
      </c>
      <c r="I220" s="7"/>
      <c r="J220" s="7"/>
      <c r="K220" s="7"/>
    </row>
    <row r="221" spans="1:11" x14ac:dyDescent="0.25">
      <c r="A221" s="7">
        <v>0.8117995676184937</v>
      </c>
      <c r="B221" s="5">
        <v>0.92</v>
      </c>
      <c r="D221" s="4">
        <v>29</v>
      </c>
      <c r="E221" s="7">
        <v>0.70080004278698171</v>
      </c>
      <c r="F221" s="7"/>
      <c r="G221" s="4">
        <v>32</v>
      </c>
      <c r="H221" s="7">
        <v>0.41199988678420213</v>
      </c>
      <c r="I221" s="7"/>
      <c r="J221" s="7"/>
      <c r="K221" s="7"/>
    </row>
    <row r="222" spans="1:11" x14ac:dyDescent="0.25">
      <c r="A222" s="7">
        <v>0.84459999591363466</v>
      </c>
      <c r="B222" s="5">
        <v>0.93</v>
      </c>
      <c r="D222" s="4">
        <v>30</v>
      </c>
      <c r="E222" s="7">
        <v>0.7372997849559555</v>
      </c>
      <c r="F222" s="7"/>
      <c r="G222" s="4">
        <v>32</v>
      </c>
      <c r="H222" s="7">
        <v>0.37999993917756986</v>
      </c>
      <c r="I222" s="7"/>
      <c r="J222" s="7"/>
      <c r="K222" s="7"/>
    </row>
    <row r="223" spans="1:11" x14ac:dyDescent="0.25">
      <c r="A223" s="7">
        <v>0.81119990252821728</v>
      </c>
      <c r="B223" s="5">
        <v>0.93</v>
      </c>
      <c r="D223" s="4">
        <v>27</v>
      </c>
      <c r="E223" s="7">
        <v>0.70039993990384619</v>
      </c>
      <c r="F223" s="7"/>
      <c r="G223" s="4">
        <v>30</v>
      </c>
      <c r="H223" s="7">
        <v>0.353600026520002</v>
      </c>
      <c r="I223" s="7"/>
      <c r="J223" s="7"/>
      <c r="K223" s="7"/>
    </row>
    <row r="224" spans="1:11" x14ac:dyDescent="0.25">
      <c r="A224" s="7">
        <v>0.74099989162325142</v>
      </c>
      <c r="B224" s="5">
        <v>0.95</v>
      </c>
      <c r="D224" s="4">
        <v>27</v>
      </c>
      <c r="E224" s="7">
        <v>0.32639989286683241</v>
      </c>
      <c r="F224" s="7"/>
      <c r="G224" s="4">
        <v>34</v>
      </c>
      <c r="H224" s="7">
        <v>0.32639992099153153</v>
      </c>
      <c r="I224" s="7"/>
      <c r="J224" s="7"/>
      <c r="K224" s="7"/>
    </row>
    <row r="225" spans="1:11" x14ac:dyDescent="0.25">
      <c r="A225" s="7">
        <v>0.86100039215604907</v>
      </c>
      <c r="B225" s="5">
        <v>0.91</v>
      </c>
      <c r="D225" s="4">
        <v>30</v>
      </c>
      <c r="E225" s="7">
        <v>0.70079979759076794</v>
      </c>
      <c r="F225" s="7"/>
      <c r="G225" s="4">
        <v>36</v>
      </c>
      <c r="H225" s="7">
        <v>0.39999996122428877</v>
      </c>
      <c r="I225" s="7"/>
      <c r="J225" s="7"/>
      <c r="K225" s="7"/>
    </row>
    <row r="226" spans="1:11" x14ac:dyDescent="0.25">
      <c r="A226" s="7">
        <v>0.86099995741677238</v>
      </c>
      <c r="B226" s="5">
        <v>0.93</v>
      </c>
      <c r="D226" s="4">
        <v>25</v>
      </c>
      <c r="E226" s="7">
        <v>0.70079995514608273</v>
      </c>
      <c r="F226" s="7"/>
      <c r="G226" s="4">
        <v>30</v>
      </c>
      <c r="H226" s="7">
        <v>0.41599998796178772</v>
      </c>
      <c r="I226" s="7"/>
      <c r="J226" s="7"/>
      <c r="K226" s="7"/>
    </row>
    <row r="227" spans="1:11" x14ac:dyDescent="0.25">
      <c r="A227" s="7">
        <v>0.86100020816456213</v>
      </c>
      <c r="B227" s="5">
        <v>0.91</v>
      </c>
      <c r="D227" s="4">
        <v>25</v>
      </c>
      <c r="E227" s="7">
        <v>0.72269993684292888</v>
      </c>
      <c r="F227" s="7"/>
      <c r="G227" s="4">
        <v>32</v>
      </c>
      <c r="H227" s="7">
        <v>0.39199994595693022</v>
      </c>
      <c r="I227" s="7"/>
      <c r="J227" s="7"/>
      <c r="K227" s="7"/>
    </row>
    <row r="228" spans="1:11" x14ac:dyDescent="0.25">
      <c r="A228" s="7">
        <v>0.8035995575755287</v>
      </c>
      <c r="B228" s="5">
        <v>0.92</v>
      </c>
      <c r="D228" s="4">
        <v>28</v>
      </c>
      <c r="E228" s="7">
        <v>0.7227000780563303</v>
      </c>
      <c r="F228" s="7"/>
      <c r="G228" s="4">
        <v>36</v>
      </c>
      <c r="H228" s="7">
        <v>0.39199992705559011</v>
      </c>
      <c r="I228" s="7"/>
      <c r="J228" s="7"/>
      <c r="K228" s="7"/>
    </row>
    <row r="229" spans="1:11" x14ac:dyDescent="0.25">
      <c r="A229" s="7">
        <v>0.79539993611900839</v>
      </c>
      <c r="B229" s="5">
        <v>0.95</v>
      </c>
      <c r="D229" s="4">
        <v>29</v>
      </c>
      <c r="E229" s="7">
        <v>0.69350005307403961</v>
      </c>
      <c r="F229" s="7"/>
      <c r="G229" s="4">
        <v>35</v>
      </c>
      <c r="H229" s="7">
        <v>0.41600001459755453</v>
      </c>
      <c r="I229" s="7"/>
      <c r="J229" s="7"/>
      <c r="K229" s="7"/>
    </row>
    <row r="230" spans="1:11" x14ac:dyDescent="0.25">
      <c r="A230" s="7">
        <v>0.78780011079317225</v>
      </c>
      <c r="B230" s="5">
        <v>0.94</v>
      </c>
      <c r="D230" s="4">
        <v>29</v>
      </c>
      <c r="E230" s="7">
        <v>0.69359988231832892</v>
      </c>
      <c r="F230" s="7"/>
      <c r="G230" s="4">
        <v>35</v>
      </c>
      <c r="H230" s="7">
        <v>0.33660000718951472</v>
      </c>
      <c r="I230" s="7"/>
      <c r="J230" s="7"/>
      <c r="K230" s="7"/>
    </row>
    <row r="231" spans="1:11" x14ac:dyDescent="0.25">
      <c r="A231" s="7">
        <v>0.77999991126364998</v>
      </c>
      <c r="B231" s="5">
        <v>0.94</v>
      </c>
      <c r="D231" s="4">
        <v>30</v>
      </c>
      <c r="E231" s="7">
        <v>0.64599989044809281</v>
      </c>
      <c r="F231" s="7"/>
      <c r="G231" s="4">
        <v>38</v>
      </c>
      <c r="H231" s="7">
        <v>0.32979999403431276</v>
      </c>
      <c r="I231" s="7"/>
      <c r="J231" s="7"/>
      <c r="K231" s="7"/>
    </row>
    <row r="232" spans="1:11" x14ac:dyDescent="0.25">
      <c r="A232" s="7">
        <v>0.80359986343817846</v>
      </c>
      <c r="B232" s="5">
        <v>0.93</v>
      </c>
      <c r="D232" s="4">
        <v>30</v>
      </c>
      <c r="E232" s="7">
        <v>0.75189991363249575</v>
      </c>
      <c r="F232" s="7"/>
      <c r="G232" s="4">
        <v>35</v>
      </c>
      <c r="H232" s="7">
        <v>0.40799982890717257</v>
      </c>
      <c r="I232" s="7"/>
      <c r="J232" s="7"/>
      <c r="K232" s="7"/>
    </row>
    <row r="233" spans="1:11" x14ac:dyDescent="0.25">
      <c r="A233" s="7">
        <v>0.81179959717908734</v>
      </c>
      <c r="B233" s="5">
        <v>0.92</v>
      </c>
      <c r="D233" s="4">
        <v>30</v>
      </c>
      <c r="E233" s="7">
        <v>0.74460026668137136</v>
      </c>
      <c r="F233" s="7"/>
      <c r="G233" s="4">
        <v>35</v>
      </c>
      <c r="H233" s="7">
        <v>0.39999989579369516</v>
      </c>
      <c r="I233" s="7"/>
      <c r="J233" s="7"/>
      <c r="K233" s="7"/>
    </row>
    <row r="234" spans="1:11" x14ac:dyDescent="0.25">
      <c r="A234" s="7">
        <v>0.8445996882067387</v>
      </c>
      <c r="B234" s="5">
        <v>0.93</v>
      </c>
      <c r="D234" s="4">
        <v>28</v>
      </c>
      <c r="E234" s="7">
        <v>0.70810010738057783</v>
      </c>
      <c r="F234" s="7"/>
      <c r="G234" s="4">
        <v>36</v>
      </c>
      <c r="H234" s="7">
        <v>0.40399984621478252</v>
      </c>
      <c r="I234" s="7"/>
      <c r="J234" s="7"/>
      <c r="K234" s="7"/>
    </row>
    <row r="235" spans="1:11" x14ac:dyDescent="0.25">
      <c r="A235" s="7">
        <v>0.86100006739915325</v>
      </c>
      <c r="B235" s="5">
        <v>0.95</v>
      </c>
      <c r="D235" s="4">
        <v>29</v>
      </c>
      <c r="E235" s="7">
        <v>0.7372998074723347</v>
      </c>
      <c r="F235" s="7"/>
      <c r="G235" s="4">
        <v>36</v>
      </c>
      <c r="H235" s="7">
        <v>0.39999996352779582</v>
      </c>
      <c r="I235" s="7"/>
      <c r="J235" s="7"/>
      <c r="K235" s="7"/>
    </row>
    <row r="236" spans="1:11" x14ac:dyDescent="0.25">
      <c r="A236" s="7">
        <v>0.85280034737070642</v>
      </c>
      <c r="B236" s="5">
        <v>0.93</v>
      </c>
      <c r="D236" s="4">
        <v>27</v>
      </c>
      <c r="E236" s="7">
        <v>0.70809978309642896</v>
      </c>
      <c r="F236" s="7"/>
      <c r="G236" s="4">
        <v>39</v>
      </c>
      <c r="H236" s="7">
        <v>0.3959998878362882</v>
      </c>
      <c r="I236" s="7"/>
      <c r="J236" s="7"/>
      <c r="K236" s="7"/>
    </row>
    <row r="237" spans="1:11" x14ac:dyDescent="0.25">
      <c r="A237" s="7">
        <v>0.77220020277492463</v>
      </c>
      <c r="B237" s="5">
        <v>0.94</v>
      </c>
      <c r="D237" s="4">
        <v>29</v>
      </c>
      <c r="E237" s="7">
        <v>0.64599990135731722</v>
      </c>
      <c r="F237" s="7"/>
      <c r="G237" s="4">
        <v>36</v>
      </c>
      <c r="H237" s="7">
        <v>0.35019996210815141</v>
      </c>
      <c r="I237" s="7"/>
      <c r="J237" s="7"/>
      <c r="K237" s="7"/>
    </row>
    <row r="238" spans="1:11" x14ac:dyDescent="0.25">
      <c r="A238" s="7">
        <v>0.78000001748074499</v>
      </c>
      <c r="B238" s="5">
        <v>0.95</v>
      </c>
      <c r="D238" s="4">
        <v>27</v>
      </c>
      <c r="E238" s="7">
        <v>0.68679995077632339</v>
      </c>
      <c r="F238" s="7"/>
      <c r="G238" s="4">
        <v>31</v>
      </c>
      <c r="H238" s="7">
        <v>0.35699992467248337</v>
      </c>
      <c r="I238" s="7"/>
      <c r="J238" s="7"/>
      <c r="K238" s="7"/>
    </row>
    <row r="239" spans="1:11" x14ac:dyDescent="0.25">
      <c r="A239" s="7">
        <v>0.80359977271843164</v>
      </c>
      <c r="B239" s="5">
        <v>0.94</v>
      </c>
      <c r="D239" s="4">
        <v>30</v>
      </c>
      <c r="E239" s="7">
        <v>0.72269986943370734</v>
      </c>
      <c r="F239" s="7"/>
      <c r="G239" s="4">
        <v>32</v>
      </c>
      <c r="H239" s="7">
        <v>0.399999963129889</v>
      </c>
      <c r="I239" s="7"/>
      <c r="J239" s="7"/>
      <c r="K239" s="7"/>
    </row>
    <row r="240" spans="1:11" x14ac:dyDescent="0.25">
      <c r="A240" s="7">
        <v>0.79539957266434791</v>
      </c>
      <c r="B240" s="5">
        <v>0.94</v>
      </c>
      <c r="D240" s="4">
        <v>29</v>
      </c>
      <c r="E240" s="7">
        <v>0.73730014683089973</v>
      </c>
      <c r="F240" s="7"/>
      <c r="G240" s="4">
        <v>39</v>
      </c>
      <c r="H240" s="7">
        <v>0.39199988008813524</v>
      </c>
      <c r="I240" s="7"/>
      <c r="J240" s="7"/>
      <c r="K240" s="7"/>
    </row>
    <row r="241" spans="1:11" x14ac:dyDescent="0.25">
      <c r="A241" s="7">
        <v>0.83639982743429764</v>
      </c>
      <c r="B241" s="5">
        <v>0.95</v>
      </c>
      <c r="D241" s="4">
        <v>28</v>
      </c>
      <c r="E241" s="7">
        <v>0.73729973442571728</v>
      </c>
      <c r="F241" s="7"/>
      <c r="G241" s="4">
        <v>31</v>
      </c>
      <c r="H241" s="7">
        <v>0.41199999785457642</v>
      </c>
      <c r="I241" s="7"/>
      <c r="J241" s="7"/>
      <c r="K241" s="7"/>
    </row>
    <row r="242" spans="1:11" x14ac:dyDescent="0.25">
      <c r="A242" s="7">
        <v>0.83639978554195338</v>
      </c>
      <c r="B242" s="5">
        <v>0.92</v>
      </c>
      <c r="D242" s="4">
        <v>29</v>
      </c>
      <c r="E242" s="7">
        <v>0.76650009931419394</v>
      </c>
      <c r="F242" s="7"/>
      <c r="G242" s="4">
        <v>35</v>
      </c>
      <c r="H242" s="7">
        <v>0.39199989720641165</v>
      </c>
      <c r="I242" s="7"/>
      <c r="J242" s="7"/>
      <c r="K242" s="7"/>
    </row>
    <row r="243" spans="1:11" x14ac:dyDescent="0.25">
      <c r="A243" s="7">
        <v>0.79539970265136961</v>
      </c>
      <c r="B243" s="5">
        <v>0.91</v>
      </c>
      <c r="D243" s="4">
        <v>27</v>
      </c>
      <c r="E243" s="7">
        <v>0.71540015801493384</v>
      </c>
      <c r="F243" s="7"/>
      <c r="G243" s="4">
        <v>30</v>
      </c>
      <c r="H243" s="7">
        <v>0.39999988719936513</v>
      </c>
      <c r="I243" s="7"/>
      <c r="J243" s="7"/>
      <c r="K243" s="7"/>
    </row>
    <row r="244" spans="1:11" x14ac:dyDescent="0.25">
      <c r="A244" s="7">
        <v>0.76440006616917255</v>
      </c>
      <c r="B244" s="5">
        <v>0.95</v>
      </c>
      <c r="D244" s="4">
        <v>26</v>
      </c>
      <c r="E244" s="7">
        <v>0.66640005438400618</v>
      </c>
      <c r="F244" s="7"/>
      <c r="G244" s="4">
        <v>38</v>
      </c>
      <c r="H244" s="7">
        <v>0.35359995287739177</v>
      </c>
      <c r="I244" s="7"/>
      <c r="J244" s="7"/>
      <c r="K244" s="7"/>
    </row>
    <row r="245" spans="1:11" x14ac:dyDescent="0.25">
      <c r="A245" s="7">
        <v>0.74879989611949505</v>
      </c>
      <c r="B245" s="5">
        <v>0.94</v>
      </c>
      <c r="D245" s="4">
        <v>29</v>
      </c>
      <c r="E245" s="7">
        <v>0.68000003679101417</v>
      </c>
      <c r="F245" s="7"/>
      <c r="G245" s="4">
        <v>35</v>
      </c>
      <c r="H245" s="7">
        <v>0.3535999444936509</v>
      </c>
      <c r="I245" s="7"/>
      <c r="J245" s="7"/>
      <c r="K245" s="7"/>
    </row>
    <row r="246" spans="1:11" x14ac:dyDescent="0.25">
      <c r="A246" s="7">
        <v>0.78720029144104153</v>
      </c>
      <c r="B246" s="5">
        <v>0.92</v>
      </c>
      <c r="D246" s="4">
        <v>28</v>
      </c>
      <c r="E246" s="7">
        <v>0.7445998451455228</v>
      </c>
      <c r="F246" s="7"/>
      <c r="G246" s="4">
        <v>31</v>
      </c>
      <c r="H246" s="7">
        <v>0.41199997757594925</v>
      </c>
      <c r="I246" s="7"/>
      <c r="J246" s="7"/>
      <c r="K246" s="7"/>
    </row>
    <row r="247" spans="1:11" x14ac:dyDescent="0.25">
      <c r="A247" s="7">
        <v>0.77899985627824531</v>
      </c>
      <c r="B247" s="5">
        <v>0.95</v>
      </c>
      <c r="D247" s="4">
        <v>30</v>
      </c>
      <c r="E247" s="7">
        <v>0.6935000177654399</v>
      </c>
      <c r="F247" s="7"/>
      <c r="G247" s="4">
        <v>38</v>
      </c>
      <c r="H247" s="7">
        <v>0.37999987024311704</v>
      </c>
      <c r="I247" s="7"/>
      <c r="J247" s="7"/>
      <c r="K247" s="7"/>
    </row>
    <row r="248" spans="1:11" x14ac:dyDescent="0.25">
      <c r="A248" s="7">
        <v>0.83639957543849119</v>
      </c>
      <c r="B248" s="5">
        <v>0.93</v>
      </c>
      <c r="D248" s="4">
        <v>26</v>
      </c>
      <c r="E248" s="7">
        <v>0.69350015536101739</v>
      </c>
      <c r="F248" s="7"/>
      <c r="G248" s="4">
        <v>39</v>
      </c>
      <c r="H248" s="7">
        <v>0.40399984621478252</v>
      </c>
      <c r="I248" s="7"/>
      <c r="J248" s="7"/>
      <c r="K248" s="7"/>
    </row>
    <row r="249" spans="1:11" x14ac:dyDescent="0.25">
      <c r="A249" s="7">
        <v>0.80360036589287742</v>
      </c>
      <c r="B249" s="5">
        <v>0.93</v>
      </c>
      <c r="D249" s="4">
        <v>26</v>
      </c>
      <c r="E249" s="7">
        <v>0.74459980861850328</v>
      </c>
      <c r="F249" s="7"/>
      <c r="G249" s="4">
        <v>32</v>
      </c>
      <c r="H249" s="7">
        <v>0.40799996198459426</v>
      </c>
      <c r="I249" s="7"/>
      <c r="J249" s="7"/>
      <c r="K249" s="7"/>
    </row>
    <row r="250" spans="1:11" x14ac:dyDescent="0.25">
      <c r="A250" s="7">
        <v>0.84459935369802874</v>
      </c>
      <c r="B250" s="5">
        <v>0.92</v>
      </c>
      <c r="D250" s="4">
        <v>30</v>
      </c>
      <c r="E250" s="7">
        <v>0.70080003607309793</v>
      </c>
      <c r="F250" s="7"/>
      <c r="G250" s="4">
        <v>33</v>
      </c>
      <c r="H250" s="7">
        <v>0.3959999870827613</v>
      </c>
      <c r="I250" s="7"/>
      <c r="J250" s="7"/>
      <c r="K250" s="7"/>
    </row>
    <row r="251" spans="1:11" x14ac:dyDescent="0.25">
      <c r="A251" s="7">
        <v>0.74099969879666805</v>
      </c>
      <c r="B251" s="5">
        <v>0.95</v>
      </c>
      <c r="D251" s="4">
        <v>26</v>
      </c>
      <c r="E251" s="7">
        <v>0.64600000000000002</v>
      </c>
      <c r="F251" s="7"/>
      <c r="G251" s="4">
        <v>34</v>
      </c>
      <c r="H251" s="7">
        <v>0.3366000177157904</v>
      </c>
      <c r="I251" s="7"/>
      <c r="J251" s="7"/>
      <c r="K251" s="7"/>
    </row>
    <row r="252" spans="1:11" x14ac:dyDescent="0.25">
      <c r="A252" s="7">
        <v>0.79560015745522372</v>
      </c>
      <c r="B252" s="5">
        <v>0.91</v>
      </c>
      <c r="D252" s="4">
        <v>30</v>
      </c>
      <c r="E252" s="7">
        <v>0.67319989677731973</v>
      </c>
      <c r="F252" s="7"/>
      <c r="G252" s="4">
        <v>35</v>
      </c>
      <c r="H252" s="7">
        <v>0.34339999191833315</v>
      </c>
      <c r="I252" s="7"/>
      <c r="J252" s="7"/>
      <c r="K252" s="7"/>
    </row>
    <row r="253" spans="1:11" x14ac:dyDescent="0.25">
      <c r="A253" s="7">
        <v>0.83640003369806182</v>
      </c>
      <c r="B253" s="5">
        <v>0.94</v>
      </c>
      <c r="D253" s="4">
        <v>26</v>
      </c>
      <c r="E253" s="7">
        <v>0.75189998569224503</v>
      </c>
      <c r="F253" s="7"/>
      <c r="G253" s="4">
        <v>35</v>
      </c>
      <c r="H253" s="7">
        <v>0.41999995907007964</v>
      </c>
      <c r="I253" s="7"/>
      <c r="J253" s="7"/>
      <c r="K253" s="7"/>
    </row>
    <row r="254" spans="1:11" x14ac:dyDescent="0.25">
      <c r="A254" s="7">
        <v>0.7872001710841261</v>
      </c>
      <c r="B254" s="5">
        <v>0.91</v>
      </c>
      <c r="D254" s="4">
        <v>27</v>
      </c>
      <c r="E254" s="7">
        <v>0.70810009297478393</v>
      </c>
      <c r="F254" s="7"/>
      <c r="G254" s="4">
        <v>35</v>
      </c>
      <c r="H254" s="7">
        <v>0.38799989781711819</v>
      </c>
      <c r="I254" s="7"/>
      <c r="J254" s="7"/>
      <c r="K254" s="7"/>
    </row>
    <row r="255" spans="1:11" x14ac:dyDescent="0.25">
      <c r="A255" s="7">
        <v>0.82819975847995231</v>
      </c>
      <c r="B255" s="5">
        <v>0.94</v>
      </c>
      <c r="D255" s="4">
        <v>26</v>
      </c>
      <c r="E255" s="7">
        <v>0.75919988778286385</v>
      </c>
      <c r="F255" s="7"/>
      <c r="G255" s="4">
        <v>40</v>
      </c>
      <c r="H255" s="7">
        <v>0.39199999367063071</v>
      </c>
      <c r="I255" s="7"/>
      <c r="J255" s="7"/>
      <c r="K255" s="7"/>
    </row>
    <row r="256" spans="1:11" x14ac:dyDescent="0.25">
      <c r="A256" s="7">
        <v>0.852800098980243</v>
      </c>
      <c r="B256" s="5">
        <v>0.91</v>
      </c>
      <c r="D256" s="4">
        <v>25</v>
      </c>
      <c r="E256" s="7">
        <v>0.75919979631538481</v>
      </c>
      <c r="F256" s="7"/>
      <c r="G256" s="4">
        <v>34</v>
      </c>
      <c r="H256" s="7">
        <v>0.39199986821807581</v>
      </c>
      <c r="I256" s="7"/>
      <c r="J256" s="7"/>
      <c r="K256" s="7"/>
    </row>
    <row r="257" spans="1:11" x14ac:dyDescent="0.25">
      <c r="A257" s="7">
        <v>0.84460015720283266</v>
      </c>
      <c r="B257" s="5">
        <v>0.92</v>
      </c>
      <c r="D257" s="4">
        <v>29</v>
      </c>
      <c r="E257" s="7">
        <v>0.69350003832067608</v>
      </c>
      <c r="F257" s="7"/>
      <c r="G257" s="4">
        <v>30</v>
      </c>
      <c r="H257" s="7">
        <v>0.387999948545242</v>
      </c>
      <c r="I257" s="7"/>
      <c r="J257" s="7"/>
      <c r="K257" s="7"/>
    </row>
    <row r="258" spans="1:11" x14ac:dyDescent="0.25">
      <c r="A258" s="7">
        <v>0.74100054261668924</v>
      </c>
      <c r="B258" s="5">
        <v>0.93</v>
      </c>
      <c r="D258" s="4">
        <v>30</v>
      </c>
      <c r="E258" s="7">
        <v>0.67319985703572605</v>
      </c>
      <c r="F258" s="7"/>
      <c r="G258" s="4">
        <v>64</v>
      </c>
      <c r="H258" s="7">
        <v>0.14959991230719827</v>
      </c>
      <c r="I258" s="7"/>
      <c r="J258" s="7"/>
      <c r="K258" s="7"/>
    </row>
    <row r="259" spans="1:11" x14ac:dyDescent="0.25">
      <c r="A259" s="7">
        <v>0.79559992321311956</v>
      </c>
      <c r="B259" s="5">
        <v>0.94</v>
      </c>
      <c r="D259" s="4">
        <v>29</v>
      </c>
      <c r="E259" s="7">
        <v>0.69359989966314639</v>
      </c>
      <c r="F259" s="7"/>
      <c r="G259" s="4">
        <v>31</v>
      </c>
      <c r="H259" s="7">
        <v>0.35359993105955989</v>
      </c>
      <c r="I259" s="7"/>
      <c r="J259" s="7"/>
      <c r="K259" s="7"/>
    </row>
    <row r="260" spans="1:11" x14ac:dyDescent="0.25">
      <c r="A260" s="7">
        <v>0.80359947956331457</v>
      </c>
      <c r="B260" s="5">
        <v>0.95</v>
      </c>
      <c r="D260" s="4">
        <v>25</v>
      </c>
      <c r="E260" s="7">
        <v>0.73730005125419784</v>
      </c>
      <c r="F260" s="7"/>
      <c r="G260" s="4">
        <v>33</v>
      </c>
      <c r="H260" s="7">
        <v>0.38400000470008649</v>
      </c>
      <c r="I260" s="7"/>
      <c r="J260" s="7"/>
      <c r="K260" s="7"/>
    </row>
    <row r="261" spans="1:11" x14ac:dyDescent="0.25">
      <c r="A261" s="7">
        <v>0.86099984827795484</v>
      </c>
      <c r="B261" s="5">
        <v>0.94</v>
      </c>
      <c r="D261" s="4">
        <v>29</v>
      </c>
      <c r="E261" s="7">
        <v>0.72269967968647564</v>
      </c>
      <c r="F261" s="7"/>
      <c r="G261" s="4">
        <v>32</v>
      </c>
      <c r="H261" s="7">
        <v>0.41200002861120461</v>
      </c>
      <c r="I261" s="7"/>
      <c r="J261" s="7"/>
      <c r="K261" s="7"/>
    </row>
    <row r="262" spans="1:11" x14ac:dyDescent="0.25">
      <c r="A262" s="7">
        <v>0.79540028902887894</v>
      </c>
      <c r="B262" s="5">
        <v>0.93</v>
      </c>
      <c r="D262" s="4">
        <v>28</v>
      </c>
      <c r="E262" s="7">
        <v>0.70079980752023296</v>
      </c>
      <c r="F262" s="7"/>
      <c r="G262" s="4">
        <v>32</v>
      </c>
      <c r="H262" s="7">
        <v>0.37999993975682667</v>
      </c>
      <c r="I262" s="7"/>
      <c r="J262" s="7"/>
      <c r="K262" s="7"/>
    </row>
    <row r="263" spans="1:11" x14ac:dyDescent="0.25">
      <c r="A263" s="7">
        <v>0.81999993487908673</v>
      </c>
      <c r="B263" s="5">
        <v>0.95</v>
      </c>
      <c r="D263" s="4">
        <v>30</v>
      </c>
      <c r="E263" s="7">
        <v>0.74460001881374493</v>
      </c>
      <c r="F263" s="7"/>
      <c r="G263" s="4">
        <v>33</v>
      </c>
      <c r="H263" s="7">
        <v>0.4080000633072916</v>
      </c>
      <c r="I263" s="7"/>
      <c r="J263" s="7"/>
      <c r="K263" s="7"/>
    </row>
    <row r="264" spans="1:11" x14ac:dyDescent="0.25">
      <c r="A264" s="7">
        <v>0.8199999070648627</v>
      </c>
      <c r="B264" s="5">
        <v>0.93</v>
      </c>
      <c r="D264" s="4">
        <v>27</v>
      </c>
      <c r="E264" s="7">
        <v>0.73729998575740507</v>
      </c>
      <c r="F264" s="7"/>
      <c r="G264" s="4">
        <v>39</v>
      </c>
      <c r="H264" s="7">
        <v>0.39999996084510364</v>
      </c>
      <c r="I264" s="7"/>
      <c r="J264" s="7"/>
      <c r="K264" s="7"/>
    </row>
    <row r="265" spans="1:11" x14ac:dyDescent="0.25">
      <c r="A265" s="7">
        <v>0.74880007644541036</v>
      </c>
      <c r="B265" s="5">
        <v>0.91</v>
      </c>
      <c r="D265" s="4">
        <v>25</v>
      </c>
      <c r="E265" s="7">
        <v>0.6459998200646323</v>
      </c>
      <c r="F265" s="7"/>
      <c r="G265" s="4">
        <v>37</v>
      </c>
      <c r="H265" s="7">
        <v>0.34339995882183544</v>
      </c>
      <c r="I265" s="7"/>
      <c r="J265" s="7"/>
      <c r="K265" s="7"/>
    </row>
    <row r="266" spans="1:11" x14ac:dyDescent="0.25">
      <c r="A266" s="7">
        <v>0.78780002522978465</v>
      </c>
      <c r="B266" s="5">
        <v>0.95</v>
      </c>
      <c r="D266" s="4">
        <v>25</v>
      </c>
      <c r="E266" s="7">
        <v>0.71399996076144201</v>
      </c>
      <c r="F266" s="7"/>
      <c r="G266" s="4">
        <v>31</v>
      </c>
      <c r="H266" s="7">
        <v>0.35699998599183536</v>
      </c>
      <c r="I266" s="7"/>
      <c r="J266" s="7"/>
      <c r="K266" s="7"/>
    </row>
    <row r="267" spans="1:11" x14ac:dyDescent="0.25">
      <c r="A267" s="7">
        <v>0.80360025916493061</v>
      </c>
      <c r="B267" s="5">
        <v>0.91</v>
      </c>
      <c r="D267" s="4">
        <v>27</v>
      </c>
      <c r="E267" s="7">
        <v>0.69349996187111895</v>
      </c>
      <c r="F267" s="7"/>
      <c r="G267" s="4">
        <v>35</v>
      </c>
      <c r="H267" s="7">
        <v>0.41599986170956232</v>
      </c>
      <c r="I267" s="7"/>
      <c r="J267" s="7"/>
      <c r="K267" s="7"/>
    </row>
    <row r="268" spans="1:11" x14ac:dyDescent="0.25">
      <c r="A268" s="7">
        <v>0.82819967034796671</v>
      </c>
      <c r="B268" s="5">
        <v>0.95</v>
      </c>
      <c r="D268" s="4">
        <v>30</v>
      </c>
      <c r="E268" s="7">
        <v>0.7227000780563303</v>
      </c>
      <c r="F268" s="7"/>
      <c r="G268" s="4">
        <v>38</v>
      </c>
      <c r="H268" s="7">
        <v>0.39199992705559011</v>
      </c>
      <c r="I268" s="7"/>
      <c r="J268" s="7"/>
      <c r="K268" s="7"/>
    </row>
    <row r="269" spans="1:11" x14ac:dyDescent="0.25">
      <c r="A269" s="7">
        <v>0.80360023031583716</v>
      </c>
      <c r="B269" s="5">
        <v>0.91</v>
      </c>
      <c r="D269" s="4">
        <v>28</v>
      </c>
      <c r="E269" s="7">
        <v>0.76649989821918674</v>
      </c>
      <c r="F269" s="7"/>
      <c r="G269" s="4">
        <v>32</v>
      </c>
      <c r="H269" s="7">
        <v>0.40799994988172983</v>
      </c>
      <c r="I269" s="7"/>
      <c r="J269" s="7"/>
      <c r="K269" s="7"/>
    </row>
    <row r="270" spans="1:11" x14ac:dyDescent="0.25">
      <c r="A270" s="7">
        <v>0.81179965168423418</v>
      </c>
      <c r="B270" s="5">
        <v>0.91</v>
      </c>
      <c r="D270" s="4">
        <v>28</v>
      </c>
      <c r="E270" s="7">
        <v>0.74459995255684708</v>
      </c>
      <c r="F270" s="7"/>
      <c r="G270" s="4">
        <v>30</v>
      </c>
      <c r="H270" s="7">
        <v>0.40800003981971988</v>
      </c>
      <c r="I270" s="7"/>
      <c r="J270" s="7"/>
      <c r="K270" s="7"/>
    </row>
    <row r="271" spans="1:11" x14ac:dyDescent="0.25">
      <c r="A271" s="7">
        <v>0.81179947442785039</v>
      </c>
      <c r="B271" s="5">
        <v>0.92</v>
      </c>
      <c r="D271" s="4">
        <v>29</v>
      </c>
      <c r="E271" s="7">
        <v>0.75190005959272022</v>
      </c>
      <c r="F271" s="7"/>
      <c r="G271" s="4">
        <v>37</v>
      </c>
      <c r="H271" s="7">
        <v>0.38800003006450418</v>
      </c>
      <c r="I271" s="7"/>
      <c r="J271" s="7"/>
      <c r="K271" s="7"/>
    </row>
    <row r="272" spans="1:11" x14ac:dyDescent="0.25">
      <c r="A272" s="7">
        <v>0.74100015122452068</v>
      </c>
      <c r="B272" s="5">
        <v>0.94</v>
      </c>
      <c r="D272" s="4">
        <v>30</v>
      </c>
      <c r="E272" s="7">
        <v>0.68</v>
      </c>
      <c r="F272" s="7"/>
      <c r="G272" s="4">
        <v>38</v>
      </c>
      <c r="H272" s="7">
        <v>0.33999995670203748</v>
      </c>
      <c r="I272" s="7"/>
      <c r="J272" s="7"/>
      <c r="K272" s="7"/>
    </row>
    <row r="273" spans="1:11" x14ac:dyDescent="0.25">
      <c r="A273" s="7">
        <v>0.80339986356195692</v>
      </c>
      <c r="B273" s="5">
        <v>0.91</v>
      </c>
      <c r="D273" s="4">
        <v>28</v>
      </c>
      <c r="E273" s="7">
        <v>0.65280010776475916</v>
      </c>
      <c r="F273" s="7"/>
      <c r="G273" s="4">
        <v>30</v>
      </c>
      <c r="H273" s="7">
        <v>0.33659991315087495</v>
      </c>
      <c r="I273" s="7"/>
      <c r="J273" s="7"/>
      <c r="K273" s="7"/>
    </row>
    <row r="274" spans="1:11" x14ac:dyDescent="0.25">
      <c r="A274" s="7">
        <v>0.79539997309850519</v>
      </c>
      <c r="B274" s="5">
        <v>0.91</v>
      </c>
      <c r="D274" s="4">
        <v>28</v>
      </c>
      <c r="E274" s="7">
        <v>0.72270020316127881</v>
      </c>
      <c r="F274" s="7"/>
      <c r="G274" s="4">
        <v>32</v>
      </c>
      <c r="H274" s="7">
        <v>0.39999992558196301</v>
      </c>
      <c r="I274" s="7"/>
      <c r="J274" s="7"/>
      <c r="K274" s="7"/>
    </row>
    <row r="275" spans="1:11" x14ac:dyDescent="0.25">
      <c r="A275" s="7">
        <v>0.79539979206951783</v>
      </c>
      <c r="B275" s="5">
        <v>0.92</v>
      </c>
      <c r="D275" s="4">
        <v>25</v>
      </c>
      <c r="E275" s="7">
        <v>0.70809997055288632</v>
      </c>
      <c r="F275" s="7"/>
      <c r="G275" s="4">
        <v>30</v>
      </c>
      <c r="H275" s="7">
        <v>0.3919998781753144</v>
      </c>
      <c r="I275" s="7"/>
      <c r="J275" s="7"/>
      <c r="K275" s="7"/>
    </row>
    <row r="276" spans="1:11" x14ac:dyDescent="0.25">
      <c r="A276" s="7">
        <v>0.7871997515444672</v>
      </c>
      <c r="B276" s="5">
        <v>0.94</v>
      </c>
      <c r="D276" s="4">
        <v>26</v>
      </c>
      <c r="E276" s="7">
        <v>0.700800020710028</v>
      </c>
      <c r="F276" s="7"/>
      <c r="G276" s="4">
        <v>34</v>
      </c>
      <c r="H276" s="7">
        <v>0.39600003037471004</v>
      </c>
      <c r="I276" s="7"/>
      <c r="J276" s="7"/>
      <c r="K276" s="7"/>
    </row>
    <row r="277" spans="1:11" x14ac:dyDescent="0.25">
      <c r="A277" s="7">
        <v>0.83640008623647932</v>
      </c>
      <c r="B277" s="5">
        <v>0.93</v>
      </c>
      <c r="D277" s="4">
        <v>28</v>
      </c>
      <c r="E277" s="7">
        <v>0.73729991257454564</v>
      </c>
      <c r="F277" s="7"/>
      <c r="G277" s="4">
        <v>37</v>
      </c>
      <c r="H277" s="7">
        <v>0.38799989781711819</v>
      </c>
      <c r="I277" s="7"/>
      <c r="J277" s="7"/>
      <c r="K277" s="7"/>
    </row>
    <row r="278" spans="1:11" x14ac:dyDescent="0.25">
      <c r="A278" s="7">
        <v>0.78719998435581584</v>
      </c>
      <c r="B278" s="5">
        <v>0.94</v>
      </c>
      <c r="D278" s="4">
        <v>29</v>
      </c>
      <c r="E278" s="7">
        <v>0.69349980456840132</v>
      </c>
      <c r="F278" s="7"/>
      <c r="G278" s="4">
        <v>34</v>
      </c>
      <c r="H278" s="7">
        <v>0.39600003068784895</v>
      </c>
      <c r="I278" s="7"/>
      <c r="J278" s="7"/>
      <c r="K278" s="7"/>
    </row>
    <row r="279" spans="1:11" x14ac:dyDescent="0.25">
      <c r="A279" s="7">
        <v>0.75659995702866045</v>
      </c>
      <c r="B279" s="5">
        <v>0.95</v>
      </c>
      <c r="D279" s="4">
        <v>29</v>
      </c>
      <c r="E279" s="7">
        <v>0.67319984695198953</v>
      </c>
      <c r="F279" s="7"/>
      <c r="G279" s="4">
        <v>32</v>
      </c>
      <c r="H279" s="7">
        <v>0.33659996363090111</v>
      </c>
      <c r="I279" s="7"/>
      <c r="J279" s="7"/>
      <c r="K279" s="7"/>
    </row>
    <row r="280" spans="1:11" x14ac:dyDescent="0.25">
      <c r="A280" s="7">
        <v>0.79559984507618098</v>
      </c>
      <c r="B280" s="5">
        <v>0.94</v>
      </c>
      <c r="D280" s="4">
        <v>30</v>
      </c>
      <c r="E280" s="7">
        <v>0.67999983439827982</v>
      </c>
      <c r="F280" s="7"/>
      <c r="G280" s="4">
        <v>31</v>
      </c>
      <c r="H280" s="7">
        <v>0.34339999750657313</v>
      </c>
      <c r="I280" s="7"/>
      <c r="J280" s="7"/>
      <c r="K280" s="7"/>
    </row>
    <row r="281" spans="1:11" x14ac:dyDescent="0.25">
      <c r="A281" s="7">
        <v>0.84460011510830169</v>
      </c>
      <c r="B281" s="5">
        <v>0.91</v>
      </c>
      <c r="D281" s="4">
        <v>26</v>
      </c>
      <c r="E281" s="7">
        <v>0.72999970469032305</v>
      </c>
      <c r="F281" s="7"/>
      <c r="G281" s="4">
        <v>30</v>
      </c>
      <c r="H281" s="7">
        <v>0.39599999503879751</v>
      </c>
      <c r="I281" s="7"/>
      <c r="J281" s="7"/>
      <c r="K281" s="7"/>
    </row>
    <row r="282" spans="1:11" x14ac:dyDescent="0.25">
      <c r="A282" s="7">
        <v>0.77899992825708242</v>
      </c>
      <c r="B282" s="5">
        <v>0.95</v>
      </c>
      <c r="D282" s="4">
        <v>29</v>
      </c>
      <c r="E282" s="7">
        <v>0.70810000620903069</v>
      </c>
      <c r="F282" s="7"/>
      <c r="G282" s="4">
        <v>38</v>
      </c>
      <c r="H282" s="7">
        <v>0.41599983960386488</v>
      </c>
      <c r="I282" s="7"/>
      <c r="J282" s="7"/>
      <c r="K282" s="7"/>
    </row>
    <row r="283" spans="1:11" x14ac:dyDescent="0.25">
      <c r="A283" s="7">
        <v>0.84460021006075381</v>
      </c>
      <c r="B283" s="5">
        <v>0.91</v>
      </c>
      <c r="D283" s="4">
        <v>29</v>
      </c>
      <c r="E283" s="7">
        <v>0.76649999261414836</v>
      </c>
      <c r="F283" s="7"/>
      <c r="G283" s="4">
        <v>34</v>
      </c>
      <c r="H283" s="7">
        <v>0.39999992614149699</v>
      </c>
      <c r="I283" s="7"/>
      <c r="J283" s="7"/>
      <c r="K283" s="7"/>
    </row>
    <row r="284" spans="1:11" x14ac:dyDescent="0.25">
      <c r="A284" s="7">
        <v>0.80359959993355989</v>
      </c>
      <c r="B284" s="5">
        <v>0.93</v>
      </c>
      <c r="D284" s="4">
        <v>29</v>
      </c>
      <c r="E284" s="7">
        <v>0.69350013719048709</v>
      </c>
      <c r="F284" s="7"/>
      <c r="G284" s="4">
        <v>33</v>
      </c>
      <c r="H284" s="7">
        <v>0.38399993165690244</v>
      </c>
      <c r="I284" s="7"/>
      <c r="J284" s="7"/>
      <c r="K284" s="7"/>
    </row>
    <row r="285" spans="1:11" x14ac:dyDescent="0.25">
      <c r="A285" s="7">
        <v>0.80360009552708112</v>
      </c>
      <c r="B285" s="5">
        <v>0.95</v>
      </c>
      <c r="D285" s="4">
        <v>25</v>
      </c>
      <c r="E285" s="7">
        <v>0.75190001003031115</v>
      </c>
      <c r="F285" s="7"/>
      <c r="G285" s="4">
        <v>31</v>
      </c>
      <c r="H285" s="7">
        <v>0.38799990128219247</v>
      </c>
      <c r="I285" s="7"/>
      <c r="J285" s="7"/>
      <c r="K285" s="7"/>
    </row>
    <row r="286" spans="1:11" x14ac:dyDescent="0.25">
      <c r="A286" s="7">
        <v>0.81120010490608485</v>
      </c>
      <c r="B286" s="5">
        <v>0.95</v>
      </c>
      <c r="D286" s="4">
        <v>27</v>
      </c>
      <c r="E286" s="7">
        <v>0.68000006704524885</v>
      </c>
      <c r="F286" s="7"/>
      <c r="G286" s="4">
        <v>33</v>
      </c>
      <c r="H286" s="7">
        <v>0.3297999128806221</v>
      </c>
      <c r="I286" s="7"/>
      <c r="J286" s="7"/>
      <c r="K286" s="7"/>
    </row>
    <row r="287" spans="1:11" x14ac:dyDescent="0.25">
      <c r="A287" s="7">
        <v>0.80339986562098609</v>
      </c>
      <c r="B287" s="5">
        <v>0.95</v>
      </c>
      <c r="D287" s="4">
        <v>27</v>
      </c>
      <c r="E287" s="7">
        <v>0.67319974226804125</v>
      </c>
      <c r="F287" s="7"/>
      <c r="G287" s="4">
        <v>32</v>
      </c>
      <c r="H287" s="7">
        <v>0.32640003163051851</v>
      </c>
      <c r="I287" s="7"/>
      <c r="J287" s="7"/>
      <c r="K287" s="7"/>
    </row>
    <row r="288" spans="1:11" x14ac:dyDescent="0.25">
      <c r="A288" s="7">
        <v>0.78720046060783988</v>
      </c>
      <c r="B288" s="5">
        <v>0.93</v>
      </c>
      <c r="D288" s="4">
        <v>25</v>
      </c>
      <c r="E288" s="7">
        <v>0.70809971582423081</v>
      </c>
      <c r="F288" s="7"/>
      <c r="G288" s="4">
        <v>31</v>
      </c>
      <c r="H288" s="7">
        <v>0.38799996397749531</v>
      </c>
      <c r="I288" s="7"/>
      <c r="J288" s="7"/>
      <c r="K288" s="7"/>
    </row>
    <row r="289" spans="1:11" x14ac:dyDescent="0.25">
      <c r="A289" s="7">
        <v>0.79540021828419583</v>
      </c>
      <c r="B289" s="5">
        <v>0.91</v>
      </c>
      <c r="D289" s="4">
        <v>25</v>
      </c>
      <c r="E289" s="7">
        <v>0.70809982068828303</v>
      </c>
      <c r="F289" s="7"/>
      <c r="G289" s="4">
        <v>35</v>
      </c>
      <c r="H289" s="7">
        <v>0.38399987561059745</v>
      </c>
      <c r="I289" s="7"/>
      <c r="J289" s="7"/>
      <c r="K289" s="7"/>
    </row>
    <row r="290" spans="1:11" x14ac:dyDescent="0.25">
      <c r="A290" s="7">
        <v>0.79540001629518109</v>
      </c>
      <c r="B290" s="5">
        <v>0.95</v>
      </c>
      <c r="D290" s="4">
        <v>26</v>
      </c>
      <c r="E290" s="7">
        <v>0.73000005326335715</v>
      </c>
      <c r="F290" s="7"/>
      <c r="G290" s="4">
        <v>38</v>
      </c>
      <c r="H290" s="7">
        <v>0.41999983967735627</v>
      </c>
      <c r="I290" s="7"/>
      <c r="J290" s="7"/>
      <c r="K290" s="7"/>
    </row>
    <row r="291" spans="1:11" x14ac:dyDescent="0.25">
      <c r="A291" s="7">
        <v>0.79539988273350593</v>
      </c>
      <c r="B291" s="5">
        <v>0.92</v>
      </c>
      <c r="D291" s="4">
        <v>27</v>
      </c>
      <c r="E291" s="7">
        <v>0.70080009392042297</v>
      </c>
      <c r="F291" s="7"/>
      <c r="G291" s="4">
        <v>37</v>
      </c>
      <c r="H291" s="7">
        <v>0.37999992918699588</v>
      </c>
      <c r="I291" s="7"/>
      <c r="J291" s="7"/>
      <c r="K291" s="7"/>
    </row>
    <row r="292" spans="1:11" x14ac:dyDescent="0.25">
      <c r="A292" s="7">
        <v>0.84460000178687433</v>
      </c>
      <c r="B292" s="5">
        <v>0.94</v>
      </c>
      <c r="D292" s="4">
        <v>30</v>
      </c>
      <c r="E292" s="7">
        <v>0.7153999483189506</v>
      </c>
      <c r="F292" s="7"/>
      <c r="G292" s="4">
        <v>35</v>
      </c>
      <c r="H292" s="7">
        <v>0.41199991573251393</v>
      </c>
      <c r="I292" s="7"/>
      <c r="J292" s="7"/>
      <c r="K292" s="7"/>
    </row>
    <row r="293" spans="1:11" x14ac:dyDescent="0.25">
      <c r="A293" s="7">
        <v>0.76439977740518561</v>
      </c>
      <c r="B293" s="5">
        <v>0.92</v>
      </c>
      <c r="D293" s="4">
        <v>27</v>
      </c>
      <c r="E293" s="7">
        <v>0.69360007969413939</v>
      </c>
      <c r="F293" s="7"/>
      <c r="G293" s="4">
        <v>34</v>
      </c>
      <c r="H293" s="7">
        <v>0.33999995540626327</v>
      </c>
      <c r="I293" s="7"/>
      <c r="J293" s="7"/>
      <c r="K293" s="7"/>
    </row>
    <row r="294" spans="1:11" x14ac:dyDescent="0.25">
      <c r="A294" s="7">
        <v>0.81899989126626471</v>
      </c>
      <c r="B294" s="5">
        <v>0.94</v>
      </c>
      <c r="D294" s="4">
        <v>25</v>
      </c>
      <c r="E294" s="7">
        <v>0.65279985210637992</v>
      </c>
      <c r="F294" s="7"/>
      <c r="G294" s="4">
        <v>38</v>
      </c>
      <c r="H294" s="7">
        <v>0.34680000188178228</v>
      </c>
      <c r="I294" s="7"/>
      <c r="J294" s="7"/>
      <c r="K294" s="7"/>
    </row>
    <row r="295" spans="1:11" x14ac:dyDescent="0.25">
      <c r="A295" s="7">
        <v>0.83639981218519999</v>
      </c>
      <c r="B295" s="5">
        <v>0.92</v>
      </c>
      <c r="D295" s="4">
        <v>30</v>
      </c>
      <c r="E295" s="7">
        <v>0.73729988155340875</v>
      </c>
      <c r="F295" s="7"/>
      <c r="G295" s="4">
        <v>31</v>
      </c>
      <c r="H295" s="7">
        <v>0.4159999621105876</v>
      </c>
      <c r="I295" s="7"/>
      <c r="J295" s="7"/>
      <c r="K295" s="7"/>
    </row>
    <row r="296" spans="1:11" x14ac:dyDescent="0.25">
      <c r="A296" s="7">
        <v>0.86100053552302747</v>
      </c>
      <c r="B296" s="5">
        <v>0.94</v>
      </c>
      <c r="D296" s="4">
        <v>29</v>
      </c>
      <c r="E296" s="7">
        <v>0.74459954561464969</v>
      </c>
      <c r="F296" s="7"/>
      <c r="G296" s="4">
        <v>37</v>
      </c>
      <c r="H296" s="7">
        <v>0.38800000368369236</v>
      </c>
      <c r="I296" s="7"/>
      <c r="J296" s="7"/>
      <c r="K296" s="7"/>
    </row>
    <row r="297" spans="1:11" x14ac:dyDescent="0.25">
      <c r="A297" s="7">
        <v>0.84459994567234298</v>
      </c>
      <c r="B297" s="5">
        <v>0.95</v>
      </c>
      <c r="D297" s="4">
        <v>30</v>
      </c>
      <c r="E297" s="7">
        <v>0.75189969185892924</v>
      </c>
      <c r="F297" s="7"/>
      <c r="G297" s="4">
        <v>37</v>
      </c>
      <c r="H297" s="7">
        <v>0.39199995940420407</v>
      </c>
      <c r="I297" s="7"/>
      <c r="J297" s="7"/>
      <c r="K297" s="7"/>
    </row>
    <row r="298" spans="1:11" x14ac:dyDescent="0.25">
      <c r="A298" s="7">
        <v>0.7871999172807489</v>
      </c>
      <c r="B298" s="5">
        <v>0.91</v>
      </c>
      <c r="D298" s="4">
        <v>27</v>
      </c>
      <c r="E298" s="7">
        <v>0.74459966965528668</v>
      </c>
      <c r="F298" s="7"/>
      <c r="G298" s="4">
        <v>38</v>
      </c>
      <c r="H298" s="7">
        <v>0.42000000376002117</v>
      </c>
      <c r="I298" s="7"/>
      <c r="J298" s="7"/>
      <c r="K298" s="7"/>
    </row>
    <row r="299" spans="1:11" x14ac:dyDescent="0.25">
      <c r="A299" s="7">
        <v>0.78719984504279561</v>
      </c>
      <c r="B299" s="5">
        <v>0.93</v>
      </c>
      <c r="D299" s="4">
        <v>28</v>
      </c>
      <c r="E299" s="7">
        <v>0.71539997276046152</v>
      </c>
      <c r="F299" s="7"/>
      <c r="G299" s="4">
        <v>37</v>
      </c>
      <c r="H299" s="7">
        <v>0.39599995564986018</v>
      </c>
      <c r="I299" s="7"/>
      <c r="J299" s="7"/>
      <c r="K299" s="7"/>
    </row>
    <row r="300" spans="1:11" x14ac:dyDescent="0.25">
      <c r="A300" s="7">
        <v>0.76440018223217021</v>
      </c>
      <c r="B300" s="5">
        <v>0.92</v>
      </c>
      <c r="D300" s="4">
        <v>28</v>
      </c>
      <c r="E300" s="7">
        <v>0.64599988764606009</v>
      </c>
      <c r="F300" s="7"/>
      <c r="G300" s="4">
        <v>36</v>
      </c>
      <c r="H300" s="7">
        <v>0.34340000255072156</v>
      </c>
      <c r="I300" s="7"/>
      <c r="J300" s="7"/>
      <c r="K300" s="7"/>
    </row>
    <row r="301" spans="1:11" x14ac:dyDescent="0.25">
      <c r="A301" s="7">
        <v>0.74880003861037903</v>
      </c>
      <c r="B301" s="5">
        <v>0.95</v>
      </c>
      <c r="D301" s="4">
        <v>27</v>
      </c>
      <c r="E301" s="7">
        <v>0.68679996863782999</v>
      </c>
      <c r="F301" s="7"/>
      <c r="G301" s="4">
        <v>33</v>
      </c>
      <c r="H301" s="7">
        <v>0.33659998545261982</v>
      </c>
      <c r="I301" s="7"/>
      <c r="J301" s="7"/>
      <c r="K301" s="7"/>
    </row>
    <row r="302" spans="1:11" x14ac:dyDescent="0.25">
      <c r="A302" s="7">
        <v>0.82000002683972928</v>
      </c>
      <c r="B302" s="5">
        <v>0.94</v>
      </c>
      <c r="D302" s="4">
        <v>28</v>
      </c>
      <c r="E302" s="7">
        <v>0.70809992559460178</v>
      </c>
      <c r="F302" s="7"/>
      <c r="G302" s="4">
        <v>31</v>
      </c>
      <c r="H302" s="7">
        <v>0.3880000324456977</v>
      </c>
      <c r="I302" s="7"/>
      <c r="J302" s="7"/>
      <c r="K302" s="7"/>
    </row>
    <row r="303" spans="1:11" x14ac:dyDescent="0.25">
      <c r="A303" s="7">
        <v>0.81999990213396878</v>
      </c>
      <c r="B303" s="5">
        <v>0.93</v>
      </c>
      <c r="D303" s="4">
        <v>26</v>
      </c>
      <c r="E303" s="7">
        <v>0.70810000628640357</v>
      </c>
      <c r="F303" s="7"/>
      <c r="G303" s="4">
        <v>32</v>
      </c>
      <c r="H303" s="7">
        <v>0.38399988595378276</v>
      </c>
      <c r="I303" s="7"/>
      <c r="J303" s="7"/>
      <c r="K303" s="7"/>
    </row>
    <row r="304" spans="1:11" x14ac:dyDescent="0.25">
      <c r="A304" s="7">
        <v>0.84459997668039255</v>
      </c>
      <c r="B304" s="5">
        <v>0.91</v>
      </c>
      <c r="D304" s="4">
        <v>30</v>
      </c>
      <c r="E304" s="7">
        <v>0.70079987338957694</v>
      </c>
      <c r="F304" s="7"/>
      <c r="G304" s="4">
        <v>34</v>
      </c>
      <c r="H304" s="7">
        <v>0.41200005032076831</v>
      </c>
      <c r="I304" s="7"/>
      <c r="J304" s="7"/>
      <c r="K304" s="7"/>
    </row>
    <row r="305" spans="1:11" x14ac:dyDescent="0.25">
      <c r="A305" s="7">
        <v>0.80359949382821683</v>
      </c>
      <c r="B305" s="5">
        <v>0.95</v>
      </c>
      <c r="D305" s="4">
        <v>29</v>
      </c>
      <c r="E305" s="7">
        <v>0.6935002149695868</v>
      </c>
      <c r="F305" s="7"/>
      <c r="G305" s="4">
        <v>40</v>
      </c>
      <c r="H305" s="7">
        <v>0.38399986248613871</v>
      </c>
      <c r="I305" s="7"/>
      <c r="J305" s="7"/>
      <c r="K305" s="7"/>
    </row>
    <row r="306" spans="1:11" x14ac:dyDescent="0.25">
      <c r="A306" s="7">
        <v>0.80359983913029187</v>
      </c>
      <c r="B306" s="5">
        <v>0.91</v>
      </c>
      <c r="D306" s="4">
        <v>26</v>
      </c>
      <c r="E306" s="7">
        <v>0.75189983315986841</v>
      </c>
      <c r="F306" s="7"/>
      <c r="G306" s="4">
        <v>33</v>
      </c>
      <c r="H306" s="7">
        <v>0.41599997310018044</v>
      </c>
      <c r="I306" s="7"/>
      <c r="J306" s="7"/>
      <c r="K306" s="7"/>
    </row>
    <row r="307" spans="1:11" x14ac:dyDescent="0.25">
      <c r="A307" s="7">
        <v>0.75660008732794659</v>
      </c>
      <c r="B307" s="5">
        <v>0.91</v>
      </c>
      <c r="D307" s="4">
        <v>30</v>
      </c>
      <c r="E307" s="7">
        <v>0.64599981620224189</v>
      </c>
      <c r="F307" s="7"/>
      <c r="G307" s="4">
        <v>33</v>
      </c>
      <c r="H307" s="7">
        <v>0.32639996321684056</v>
      </c>
      <c r="I307" s="7"/>
      <c r="J307" s="7"/>
      <c r="K307" s="7"/>
    </row>
    <row r="308" spans="1:11" x14ac:dyDescent="0.25">
      <c r="A308" s="7">
        <v>0.76440008385246416</v>
      </c>
      <c r="B308" s="5">
        <v>0.94</v>
      </c>
      <c r="D308" s="4">
        <v>26</v>
      </c>
      <c r="E308" s="7">
        <v>0.65959987188362579</v>
      </c>
      <c r="F308" s="7"/>
      <c r="G308" s="4">
        <v>32</v>
      </c>
      <c r="H308" s="7">
        <v>0.33659992886811541</v>
      </c>
      <c r="I308" s="7"/>
      <c r="J308" s="7"/>
      <c r="K308" s="7"/>
    </row>
    <row r="309" spans="1:11" x14ac:dyDescent="0.25">
      <c r="A309" s="7">
        <v>0.78719934953563986</v>
      </c>
      <c r="B309" s="5">
        <v>0.92</v>
      </c>
      <c r="D309" s="4">
        <v>27</v>
      </c>
      <c r="E309" s="7">
        <v>0.70079994477099283</v>
      </c>
      <c r="F309" s="7"/>
      <c r="G309" s="4">
        <v>34</v>
      </c>
      <c r="H309" s="7">
        <v>0.38000003132391708</v>
      </c>
      <c r="I309" s="7"/>
      <c r="J309" s="7"/>
      <c r="K309" s="7"/>
    </row>
    <row r="310" spans="1:11" x14ac:dyDescent="0.25">
      <c r="A310" s="7">
        <v>0.80359987236758135</v>
      </c>
      <c r="B310" s="5">
        <v>0.91</v>
      </c>
      <c r="D310" s="4">
        <v>25</v>
      </c>
      <c r="E310" s="7">
        <v>0.7226996405872177</v>
      </c>
      <c r="F310" s="7"/>
      <c r="G310" s="4">
        <v>31</v>
      </c>
      <c r="H310" s="7">
        <v>0.39999996310404218</v>
      </c>
      <c r="I310" s="7"/>
      <c r="J310" s="7"/>
      <c r="K310" s="7"/>
    </row>
    <row r="311" spans="1:11" x14ac:dyDescent="0.25">
      <c r="A311" s="7">
        <v>0.79540005091134036</v>
      </c>
      <c r="B311" s="5">
        <v>0.94</v>
      </c>
      <c r="D311" s="4">
        <v>25</v>
      </c>
      <c r="E311" s="7">
        <v>0.72269978091974141</v>
      </c>
      <c r="F311" s="7"/>
      <c r="G311" s="4">
        <v>34</v>
      </c>
      <c r="H311" s="7">
        <v>0.39599991304839971</v>
      </c>
      <c r="I311" s="7"/>
      <c r="J311" s="7"/>
      <c r="K311" s="7"/>
    </row>
    <row r="312" spans="1:11" x14ac:dyDescent="0.25">
      <c r="A312" s="7">
        <v>0.81180019308259455</v>
      </c>
      <c r="B312" s="5">
        <v>0.93</v>
      </c>
      <c r="D312" s="4">
        <v>30</v>
      </c>
      <c r="E312" s="7">
        <v>0.74460002789404467</v>
      </c>
      <c r="F312" s="7"/>
      <c r="G312" s="4">
        <v>36</v>
      </c>
      <c r="H312" s="7">
        <v>0.37999989742192813</v>
      </c>
      <c r="I312" s="7"/>
      <c r="J312" s="7"/>
      <c r="K312" s="7"/>
    </row>
    <row r="313" spans="1:11" x14ac:dyDescent="0.25">
      <c r="A313" s="7">
        <v>0.85280000110693854</v>
      </c>
      <c r="B313" s="5">
        <v>0.94</v>
      </c>
      <c r="D313" s="4">
        <v>26</v>
      </c>
      <c r="E313" s="7">
        <v>0.69349963440121443</v>
      </c>
      <c r="F313" s="7"/>
      <c r="G313" s="4">
        <v>31</v>
      </c>
      <c r="H313" s="7">
        <v>0.40799998277367683</v>
      </c>
      <c r="I313" s="7"/>
      <c r="J313" s="7"/>
      <c r="K313" s="7"/>
    </row>
    <row r="314" spans="1:11" x14ac:dyDescent="0.25">
      <c r="A314" s="7">
        <v>0.80339994576923635</v>
      </c>
      <c r="B314" s="5">
        <v>0.93</v>
      </c>
      <c r="D314" s="4">
        <v>27</v>
      </c>
      <c r="E314" s="7">
        <v>0.67999985748053493</v>
      </c>
      <c r="F314" s="7"/>
      <c r="G314" s="4">
        <v>40</v>
      </c>
      <c r="H314" s="7">
        <v>0.34679996103603777</v>
      </c>
      <c r="I314" s="7"/>
      <c r="J314" s="7"/>
      <c r="K314" s="7"/>
    </row>
    <row r="315" spans="1:11" x14ac:dyDescent="0.25">
      <c r="A315" s="7">
        <v>0.74879990870471125</v>
      </c>
      <c r="B315" s="5">
        <v>0.92</v>
      </c>
      <c r="D315" s="4">
        <v>30</v>
      </c>
      <c r="E315" s="7">
        <v>0.66639988200144917</v>
      </c>
      <c r="F315" s="7"/>
      <c r="G315" s="4">
        <v>34</v>
      </c>
      <c r="H315" s="7">
        <v>0.32299995849904412</v>
      </c>
      <c r="I315" s="7"/>
      <c r="J315" s="7"/>
      <c r="K315" s="7"/>
    </row>
    <row r="316" spans="1:11" x14ac:dyDescent="0.25">
      <c r="A316" s="7">
        <v>0.79539963089289833</v>
      </c>
      <c r="B316" s="5">
        <v>0.94</v>
      </c>
      <c r="D316" s="4">
        <v>25</v>
      </c>
      <c r="E316" s="7">
        <v>0.75190005020721273</v>
      </c>
      <c r="F316" s="7"/>
      <c r="G316" s="4">
        <v>38</v>
      </c>
      <c r="H316" s="7">
        <v>0.38000000729588573</v>
      </c>
      <c r="I316" s="7"/>
      <c r="J316" s="7"/>
      <c r="K316" s="7"/>
    </row>
    <row r="317" spans="1:11" x14ac:dyDescent="0.25">
      <c r="A317" s="7">
        <v>0.79539964404854069</v>
      </c>
      <c r="B317" s="5">
        <v>0.93</v>
      </c>
      <c r="D317" s="4">
        <v>30</v>
      </c>
      <c r="E317" s="7">
        <v>0.76650011467270729</v>
      </c>
      <c r="F317" s="7"/>
      <c r="G317" s="4">
        <v>32</v>
      </c>
      <c r="H317" s="7">
        <v>0.41199994122417793</v>
      </c>
      <c r="I317" s="7"/>
      <c r="J317" s="7"/>
      <c r="K317" s="7"/>
    </row>
    <row r="318" spans="1:11" x14ac:dyDescent="0.25">
      <c r="A318" s="7">
        <v>0.77899993421748848</v>
      </c>
      <c r="B318" s="5">
        <v>0.95</v>
      </c>
      <c r="D318" s="4">
        <v>25</v>
      </c>
      <c r="E318" s="7">
        <v>0.75920009276200162</v>
      </c>
      <c r="F318" s="7"/>
      <c r="G318" s="4">
        <v>36</v>
      </c>
      <c r="H318" s="7">
        <v>0.40799990361092264</v>
      </c>
      <c r="I318" s="7"/>
      <c r="J318" s="7"/>
      <c r="K318" s="7"/>
    </row>
    <row r="319" spans="1:11" x14ac:dyDescent="0.25">
      <c r="A319" s="7">
        <v>0.82820015587316587</v>
      </c>
      <c r="B319" s="5">
        <v>0.92</v>
      </c>
      <c r="D319" s="4">
        <v>25</v>
      </c>
      <c r="E319" s="7">
        <v>0.76650002634133863</v>
      </c>
      <c r="F319" s="7"/>
      <c r="G319" s="4">
        <v>34</v>
      </c>
      <c r="H319" s="7">
        <v>0.4119999069774653</v>
      </c>
      <c r="I319" s="7"/>
      <c r="J319" s="7"/>
      <c r="K319" s="7"/>
    </row>
    <row r="320" spans="1:11" x14ac:dyDescent="0.25">
      <c r="A320" s="7">
        <v>0.84459989514731038</v>
      </c>
      <c r="B320" s="5">
        <v>0.91</v>
      </c>
      <c r="D320" s="4">
        <v>27</v>
      </c>
      <c r="E320" s="7">
        <v>0.73730027024853739</v>
      </c>
      <c r="F320" s="7"/>
      <c r="G320" s="4">
        <v>30</v>
      </c>
      <c r="H320" s="7">
        <v>0.40799986800100763</v>
      </c>
      <c r="I320" s="7"/>
      <c r="J320" s="7"/>
      <c r="K320" s="7"/>
    </row>
    <row r="321" spans="1:11" x14ac:dyDescent="0.25">
      <c r="A321" s="7">
        <v>0.77220002635551188</v>
      </c>
      <c r="B321" s="5">
        <v>0.92</v>
      </c>
      <c r="D321" s="4">
        <v>30</v>
      </c>
      <c r="E321" s="7">
        <v>0.65959998801551001</v>
      </c>
      <c r="F321" s="7"/>
      <c r="G321" s="4">
        <v>40</v>
      </c>
      <c r="H321" s="7">
        <v>0.32299995320781683</v>
      </c>
      <c r="I321" s="7"/>
      <c r="J321" s="7"/>
      <c r="K321" s="7"/>
    </row>
    <row r="322" spans="1:11" x14ac:dyDescent="0.25">
      <c r="A322" s="7">
        <v>0.77220055913214214</v>
      </c>
      <c r="B322" s="5">
        <v>0.95</v>
      </c>
      <c r="D322" s="4">
        <v>27</v>
      </c>
      <c r="E322" s="7">
        <v>0.71399965641534024</v>
      </c>
      <c r="F322" s="7"/>
      <c r="G322" s="4">
        <v>112</v>
      </c>
      <c r="H322" s="7">
        <v>0.13599997342105244</v>
      </c>
      <c r="I322" s="7"/>
      <c r="J322" s="7"/>
      <c r="K322" s="7"/>
    </row>
    <row r="323" spans="1:11" x14ac:dyDescent="0.25">
      <c r="A323" s="7">
        <v>0.8282002760737589</v>
      </c>
      <c r="B323" s="5">
        <v>0.94</v>
      </c>
      <c r="D323" s="4">
        <v>26</v>
      </c>
      <c r="E323" s="7">
        <v>0.76649976528813868</v>
      </c>
      <c r="F323" s="7"/>
      <c r="G323" s="4">
        <v>37</v>
      </c>
      <c r="H323" s="7">
        <v>0.38400000935541057</v>
      </c>
      <c r="I323" s="7"/>
      <c r="J323" s="7"/>
      <c r="K323" s="7"/>
    </row>
    <row r="324" spans="1:11" x14ac:dyDescent="0.25">
      <c r="A324" s="7">
        <v>0.778999499938549</v>
      </c>
      <c r="B324" s="5">
        <v>0.92</v>
      </c>
      <c r="D324" s="4">
        <v>27</v>
      </c>
      <c r="E324" s="7">
        <v>0.71540001730569014</v>
      </c>
      <c r="F324" s="7"/>
      <c r="G324" s="4">
        <v>33</v>
      </c>
      <c r="H324" s="7">
        <v>0.4</v>
      </c>
      <c r="I324" s="7"/>
      <c r="J324" s="7"/>
      <c r="K324" s="7"/>
    </row>
    <row r="325" spans="1:11" x14ac:dyDescent="0.25">
      <c r="A325" s="7">
        <v>0.81179995524807302</v>
      </c>
      <c r="B325" s="5">
        <v>0.92</v>
      </c>
      <c r="D325" s="4">
        <v>29</v>
      </c>
      <c r="E325" s="7">
        <v>0.72270007585959972</v>
      </c>
      <c r="F325" s="7"/>
      <c r="G325" s="4">
        <v>40</v>
      </c>
      <c r="H325" s="7">
        <v>0.40399993838676362</v>
      </c>
      <c r="I325" s="7"/>
      <c r="J325" s="7"/>
      <c r="K325" s="7"/>
    </row>
    <row r="326" spans="1:11" x14ac:dyDescent="0.25">
      <c r="A326" s="7">
        <v>0.78720029618850795</v>
      </c>
      <c r="B326" s="5">
        <v>0.92</v>
      </c>
      <c r="D326" s="4">
        <v>27</v>
      </c>
      <c r="E326" s="7">
        <v>0.73729989979831256</v>
      </c>
      <c r="F326" s="7"/>
      <c r="G326" s="4">
        <v>38</v>
      </c>
      <c r="H326" s="7">
        <v>0.41599992877929692</v>
      </c>
      <c r="I326" s="7"/>
      <c r="J326" s="7"/>
      <c r="K326" s="7"/>
    </row>
    <row r="327" spans="1:11" x14ac:dyDescent="0.25">
      <c r="A327" s="7">
        <v>0.86099962172060973</v>
      </c>
      <c r="B327" s="5">
        <v>0.95</v>
      </c>
      <c r="D327" s="4">
        <v>25</v>
      </c>
      <c r="E327" s="7">
        <v>0.76650015845159969</v>
      </c>
      <c r="F327" s="7"/>
      <c r="G327" s="4">
        <v>35</v>
      </c>
      <c r="H327" s="7">
        <v>0.41599995804532441</v>
      </c>
      <c r="I327" s="7"/>
      <c r="J327" s="7"/>
      <c r="K327" s="7"/>
    </row>
    <row r="328" spans="1:11" x14ac:dyDescent="0.25">
      <c r="A328" s="7">
        <v>0.76440012371481858</v>
      </c>
      <c r="B328" s="5">
        <v>0.95</v>
      </c>
      <c r="D328" s="4">
        <v>28</v>
      </c>
      <c r="E328" s="7">
        <v>0.65280003719902369</v>
      </c>
      <c r="F328" s="7"/>
      <c r="G328" s="4">
        <v>37</v>
      </c>
      <c r="H328" s="7">
        <v>0.34339993886060111</v>
      </c>
      <c r="I328" s="7"/>
      <c r="J328" s="7"/>
      <c r="K328" s="7"/>
    </row>
    <row r="329" spans="1:11" x14ac:dyDescent="0.25">
      <c r="A329" s="7">
        <v>0.75659980941665428</v>
      </c>
      <c r="B329" s="5">
        <v>0.95</v>
      </c>
      <c r="D329" s="4">
        <v>27</v>
      </c>
      <c r="E329" s="7">
        <v>0.65959981607145346</v>
      </c>
      <c r="F329" s="7"/>
      <c r="G329" s="4">
        <v>34</v>
      </c>
      <c r="H329" s="7">
        <v>0.33999999794019414</v>
      </c>
      <c r="I329" s="7"/>
      <c r="J329" s="7"/>
      <c r="K329" s="7"/>
    </row>
    <row r="330" spans="1:11" x14ac:dyDescent="0.25">
      <c r="A330" s="7">
        <v>0.80359984528189254</v>
      </c>
      <c r="B330" s="5">
        <v>0.94</v>
      </c>
      <c r="D330" s="4">
        <v>26</v>
      </c>
      <c r="E330" s="7">
        <v>0.75919984624461412</v>
      </c>
      <c r="F330" s="7"/>
      <c r="G330" s="4">
        <v>34</v>
      </c>
      <c r="H330" s="7">
        <v>0.39999992848587979</v>
      </c>
      <c r="I330" s="7"/>
      <c r="J330" s="7"/>
      <c r="K330" s="7"/>
    </row>
    <row r="331" spans="1:11" x14ac:dyDescent="0.25">
      <c r="A331" s="7">
        <v>0.82819983563507826</v>
      </c>
      <c r="B331" s="5">
        <v>0.95</v>
      </c>
      <c r="D331" s="4">
        <v>25</v>
      </c>
      <c r="E331" s="7">
        <v>0.69349986333418057</v>
      </c>
      <c r="F331" s="7"/>
      <c r="G331" s="4">
        <v>35</v>
      </c>
      <c r="H331" s="7">
        <v>0.40400000147480442</v>
      </c>
      <c r="I331" s="7"/>
      <c r="J331" s="7"/>
      <c r="K331" s="7"/>
    </row>
    <row r="332" spans="1:11" x14ac:dyDescent="0.25">
      <c r="A332" s="7">
        <v>0.77899982536670098</v>
      </c>
      <c r="B332" s="5">
        <v>0.91</v>
      </c>
      <c r="D332" s="4">
        <v>28</v>
      </c>
      <c r="E332" s="7">
        <v>0.70809995647408119</v>
      </c>
      <c r="F332" s="7"/>
      <c r="G332" s="4">
        <v>35</v>
      </c>
      <c r="H332" s="7">
        <v>0.40799997861620446</v>
      </c>
      <c r="I332" s="7"/>
      <c r="J332" s="7"/>
      <c r="K332" s="7"/>
    </row>
    <row r="333" spans="1:11" x14ac:dyDescent="0.25">
      <c r="A333" s="7">
        <v>0.8527995102379361</v>
      </c>
      <c r="B333" s="5">
        <v>0.94</v>
      </c>
      <c r="D333" s="4">
        <v>28</v>
      </c>
      <c r="E333" s="7">
        <v>0.71540014900392479</v>
      </c>
      <c r="F333" s="7"/>
      <c r="G333" s="4">
        <v>33</v>
      </c>
      <c r="H333" s="7">
        <v>0.38799993202709632</v>
      </c>
      <c r="I333" s="7"/>
      <c r="J333" s="7"/>
      <c r="K333" s="7"/>
    </row>
    <row r="334" spans="1:11" x14ac:dyDescent="0.25">
      <c r="A334" s="7">
        <v>0.86100038429234993</v>
      </c>
      <c r="B334" s="5">
        <v>0.94</v>
      </c>
      <c r="D334" s="4">
        <v>28</v>
      </c>
      <c r="E334" s="7">
        <v>0.72999979270935778</v>
      </c>
      <c r="F334" s="7"/>
      <c r="G334" s="4">
        <v>39</v>
      </c>
      <c r="H334" s="7">
        <v>0.39199999422165827</v>
      </c>
      <c r="I334" s="7"/>
      <c r="J334" s="7"/>
      <c r="K334" s="7"/>
    </row>
    <row r="335" spans="1:11" x14ac:dyDescent="0.25">
      <c r="A335" s="7">
        <v>0.74879976361376321</v>
      </c>
      <c r="B335" s="5">
        <v>0.93</v>
      </c>
      <c r="D335" s="4">
        <v>29</v>
      </c>
      <c r="E335" s="7">
        <v>0.69359994855293094</v>
      </c>
      <c r="F335" s="7"/>
      <c r="G335" s="4">
        <v>40</v>
      </c>
      <c r="H335" s="7">
        <v>0.32639999372249606</v>
      </c>
      <c r="I335" s="7"/>
      <c r="J335" s="7"/>
      <c r="K335" s="7"/>
    </row>
    <row r="336" spans="1:11" x14ac:dyDescent="0.25">
      <c r="A336" s="7">
        <v>0.81120019181734293</v>
      </c>
      <c r="B336" s="5">
        <v>0.92</v>
      </c>
      <c r="D336" s="4">
        <v>27</v>
      </c>
      <c r="E336" s="7">
        <v>0.7003998191545906</v>
      </c>
      <c r="F336" s="7"/>
      <c r="G336" s="4">
        <v>40</v>
      </c>
      <c r="H336" s="7">
        <v>0.34339998183615306</v>
      </c>
      <c r="I336" s="7"/>
      <c r="J336" s="7"/>
      <c r="K336" s="7"/>
    </row>
    <row r="337" spans="1:11" x14ac:dyDescent="0.25">
      <c r="A337" s="7">
        <v>0.82819968320499993</v>
      </c>
      <c r="B337" s="5">
        <v>0.91</v>
      </c>
      <c r="D337" s="4">
        <v>26</v>
      </c>
      <c r="E337" s="7">
        <v>0.71539984098479137</v>
      </c>
      <c r="F337" s="7"/>
      <c r="G337" s="4">
        <v>37</v>
      </c>
      <c r="H337" s="7">
        <v>0.39200002551475577</v>
      </c>
      <c r="I337" s="7"/>
      <c r="J337" s="7"/>
      <c r="K337" s="7"/>
    </row>
    <row r="338" spans="1:11" x14ac:dyDescent="0.25">
      <c r="A338" s="7">
        <v>0.81179981471825535</v>
      </c>
      <c r="B338" s="5">
        <v>0.94</v>
      </c>
      <c r="D338" s="4">
        <v>30</v>
      </c>
      <c r="E338" s="7">
        <v>0.7007998708641151</v>
      </c>
      <c r="F338" s="7"/>
      <c r="G338" s="4">
        <v>36</v>
      </c>
      <c r="H338" s="7">
        <v>0.41599989521547975</v>
      </c>
      <c r="I338" s="7"/>
      <c r="J338" s="7"/>
      <c r="K338" s="7"/>
    </row>
    <row r="339" spans="1:11" x14ac:dyDescent="0.25">
      <c r="A339" s="7">
        <v>0.84459995954078793</v>
      </c>
      <c r="B339" s="5">
        <v>0.92</v>
      </c>
      <c r="D339" s="4">
        <v>28</v>
      </c>
      <c r="E339" s="7">
        <v>0.69349990705635189</v>
      </c>
      <c r="F339" s="7"/>
      <c r="G339" s="4">
        <v>37</v>
      </c>
      <c r="H339" s="7">
        <v>0.3959999173608385</v>
      </c>
      <c r="I339" s="7"/>
      <c r="J339" s="7"/>
      <c r="K339" s="7"/>
    </row>
    <row r="340" spans="1:11" x14ac:dyDescent="0.25">
      <c r="A340" s="7">
        <v>0.79539979874820266</v>
      </c>
      <c r="B340" s="5">
        <v>0.91</v>
      </c>
      <c r="D340" s="4">
        <v>30</v>
      </c>
      <c r="E340" s="7">
        <v>0.73730013247003923</v>
      </c>
      <c r="F340" s="7"/>
      <c r="G340" s="4">
        <v>30</v>
      </c>
      <c r="H340" s="7">
        <v>0.41599988858136044</v>
      </c>
      <c r="I340" s="7"/>
      <c r="J340" s="7"/>
      <c r="K340" s="7"/>
    </row>
    <row r="341" spans="1:11" x14ac:dyDescent="0.25">
      <c r="A341" s="7">
        <v>0.8445995990808689</v>
      </c>
      <c r="B341" s="5">
        <v>0.91</v>
      </c>
      <c r="D341" s="4">
        <v>26</v>
      </c>
      <c r="E341" s="7">
        <v>0.74460018474259559</v>
      </c>
      <c r="F341" s="7"/>
      <c r="G341" s="4">
        <v>34</v>
      </c>
      <c r="H341" s="7">
        <v>0.41599984809515039</v>
      </c>
      <c r="I341" s="7"/>
      <c r="J341" s="7"/>
      <c r="K341" s="7"/>
    </row>
    <row r="342" spans="1:11" x14ac:dyDescent="0.25">
      <c r="A342" s="7">
        <v>0.77219986648369987</v>
      </c>
      <c r="B342" s="5">
        <v>0.95</v>
      </c>
      <c r="D342" s="4">
        <v>30</v>
      </c>
      <c r="E342" s="7">
        <v>0.68679989976791878</v>
      </c>
      <c r="F342" s="7"/>
      <c r="G342" s="4">
        <v>38</v>
      </c>
      <c r="H342" s="7">
        <v>0.34339996372155607</v>
      </c>
      <c r="I342" s="7"/>
      <c r="J342" s="7"/>
      <c r="K342" s="7"/>
    </row>
    <row r="343" spans="1:11" x14ac:dyDescent="0.25">
      <c r="A343" s="7">
        <v>0.78000018154204676</v>
      </c>
      <c r="B343" s="5">
        <v>0.93</v>
      </c>
      <c r="D343" s="4">
        <v>25</v>
      </c>
      <c r="E343" s="7">
        <v>0.67999987005413864</v>
      </c>
      <c r="F343" s="7"/>
      <c r="G343" s="4">
        <v>30</v>
      </c>
      <c r="H343" s="7">
        <v>0.33320001169044988</v>
      </c>
      <c r="I343" s="7"/>
      <c r="J343" s="7"/>
      <c r="K343" s="7"/>
    </row>
    <row r="344" spans="1:11" x14ac:dyDescent="0.25">
      <c r="A344" s="7">
        <v>0.78719956313882733</v>
      </c>
      <c r="B344" s="5">
        <v>0.92</v>
      </c>
      <c r="D344" s="4">
        <v>25</v>
      </c>
      <c r="E344" s="7">
        <v>0.70080023953591686</v>
      </c>
      <c r="F344" s="7"/>
      <c r="G344" s="4">
        <v>36</v>
      </c>
      <c r="H344" s="7">
        <v>0.40799985109092163</v>
      </c>
      <c r="I344" s="7"/>
      <c r="J344" s="7"/>
      <c r="K344" s="7"/>
    </row>
    <row r="345" spans="1:11" x14ac:dyDescent="0.25">
      <c r="A345" s="7">
        <v>0.81179997819052285</v>
      </c>
      <c r="B345" s="5">
        <v>0.94</v>
      </c>
      <c r="D345" s="4">
        <v>29</v>
      </c>
      <c r="E345" s="7">
        <v>0.72269984727286884</v>
      </c>
      <c r="F345" s="7"/>
      <c r="G345" s="4">
        <v>31</v>
      </c>
      <c r="H345" s="7">
        <v>0.40399996931215104</v>
      </c>
      <c r="I345" s="7"/>
      <c r="J345" s="7"/>
      <c r="K345" s="7"/>
    </row>
    <row r="346" spans="1:11" x14ac:dyDescent="0.25">
      <c r="A346" s="7">
        <v>0.79540032549382522</v>
      </c>
      <c r="B346" s="5">
        <v>0.94</v>
      </c>
      <c r="D346" s="4">
        <v>27</v>
      </c>
      <c r="E346" s="7">
        <v>0.70809981954605872</v>
      </c>
      <c r="F346" s="7"/>
      <c r="G346" s="4">
        <v>36</v>
      </c>
      <c r="H346" s="7">
        <v>0.40399988095918415</v>
      </c>
      <c r="I346" s="7"/>
      <c r="J346" s="7"/>
      <c r="K346" s="7"/>
    </row>
    <row r="347" spans="1:11" x14ac:dyDescent="0.25">
      <c r="A347" s="7">
        <v>0.81999963144400834</v>
      </c>
      <c r="B347" s="5">
        <v>0.92</v>
      </c>
      <c r="D347" s="4">
        <v>27</v>
      </c>
      <c r="E347" s="7">
        <v>0.74460020874146948</v>
      </c>
      <c r="F347" s="7"/>
      <c r="G347" s="4">
        <v>36</v>
      </c>
      <c r="H347" s="7">
        <v>0.39999985836037616</v>
      </c>
      <c r="I347" s="7"/>
      <c r="J347" s="7"/>
      <c r="K347" s="7"/>
    </row>
    <row r="348" spans="1:11" x14ac:dyDescent="0.25">
      <c r="A348" s="7">
        <v>0.78720012996624489</v>
      </c>
      <c r="B348" s="5">
        <v>0.92</v>
      </c>
      <c r="D348" s="4">
        <v>25</v>
      </c>
      <c r="E348" s="7">
        <v>0.72999975402693051</v>
      </c>
      <c r="F348" s="7"/>
      <c r="G348" s="4">
        <v>32</v>
      </c>
      <c r="H348" s="7">
        <v>0.38400002158940894</v>
      </c>
      <c r="I348" s="7"/>
      <c r="J348" s="7"/>
      <c r="K348" s="7"/>
    </row>
    <row r="349" spans="1:11" x14ac:dyDescent="0.25">
      <c r="A349" s="7">
        <v>0.80339975497261462</v>
      </c>
      <c r="B349" s="5">
        <v>0.92</v>
      </c>
      <c r="D349" s="4">
        <v>26</v>
      </c>
      <c r="E349" s="7">
        <v>0.68680000556824738</v>
      </c>
      <c r="F349" s="7"/>
      <c r="G349" s="4">
        <v>38</v>
      </c>
      <c r="H349" s="7">
        <v>0.35019996708833251</v>
      </c>
      <c r="I349" s="7"/>
      <c r="J349" s="7"/>
      <c r="K349" s="7"/>
    </row>
    <row r="350" spans="1:11" x14ac:dyDescent="0.25">
      <c r="A350" s="7">
        <v>0.76439988415550741</v>
      </c>
      <c r="B350" s="5">
        <v>0.91</v>
      </c>
      <c r="D350" s="4">
        <v>27</v>
      </c>
      <c r="E350" s="7">
        <v>0.64600005773028057</v>
      </c>
      <c r="F350" s="7"/>
      <c r="G350" s="4">
        <v>30</v>
      </c>
      <c r="H350" s="7">
        <v>0.3229999325489521</v>
      </c>
      <c r="I350" s="7"/>
      <c r="J350" s="7"/>
      <c r="K350" s="7"/>
    </row>
    <row r="351" spans="1:11" x14ac:dyDescent="0.25">
      <c r="A351" s="7">
        <v>0.83640016993908828</v>
      </c>
      <c r="B351" s="5">
        <v>0.95</v>
      </c>
      <c r="D351" s="4">
        <v>27</v>
      </c>
      <c r="E351" s="7">
        <v>0.71539984518683708</v>
      </c>
      <c r="F351" s="7"/>
      <c r="G351" s="4">
        <v>40</v>
      </c>
      <c r="H351" s="7">
        <v>0.40799990713380085</v>
      </c>
      <c r="I351" s="7"/>
      <c r="J351" s="7"/>
      <c r="K351" s="7"/>
    </row>
    <row r="352" spans="1:11" x14ac:dyDescent="0.25">
      <c r="A352" s="7">
        <v>0.7871996612769403</v>
      </c>
      <c r="B352" s="5">
        <v>0.92</v>
      </c>
      <c r="D352" s="4">
        <v>27</v>
      </c>
      <c r="E352" s="7">
        <v>0.69350008650732842</v>
      </c>
      <c r="F352" s="7"/>
      <c r="G352" s="4">
        <v>40</v>
      </c>
      <c r="H352" s="7">
        <v>0.39599989116095824</v>
      </c>
      <c r="I352" s="7"/>
      <c r="J352" s="7"/>
      <c r="K352" s="7"/>
    </row>
    <row r="353" spans="1:11" x14ac:dyDescent="0.25">
      <c r="A353" s="7">
        <v>0.8036000267855411</v>
      </c>
      <c r="B353" s="5">
        <v>0.93</v>
      </c>
      <c r="D353" s="4">
        <v>27</v>
      </c>
      <c r="E353" s="7">
        <v>0.75919970960038696</v>
      </c>
      <c r="F353" s="7"/>
      <c r="G353" s="4">
        <v>40</v>
      </c>
      <c r="H353" s="7">
        <v>0.3880000324456977</v>
      </c>
      <c r="I353" s="7"/>
      <c r="J353" s="7"/>
      <c r="K353" s="7"/>
    </row>
    <row r="354" spans="1:11" x14ac:dyDescent="0.25">
      <c r="A354" s="7">
        <v>0.80359965021277835</v>
      </c>
      <c r="B354" s="5">
        <v>0.92</v>
      </c>
      <c r="D354" s="4">
        <v>30</v>
      </c>
      <c r="E354" s="7">
        <v>0.7299997432992632</v>
      </c>
      <c r="F354" s="7"/>
      <c r="G354" s="4">
        <v>34</v>
      </c>
      <c r="H354" s="7">
        <v>0.39600003068784895</v>
      </c>
      <c r="I354" s="7"/>
      <c r="J354" s="7"/>
      <c r="K354" s="7"/>
    </row>
    <row r="355" spans="1:11" x14ac:dyDescent="0.25">
      <c r="A355" s="7">
        <v>0.8609997063388849</v>
      </c>
      <c r="B355" s="5">
        <v>0.95</v>
      </c>
      <c r="D355" s="4">
        <v>27</v>
      </c>
      <c r="E355" s="7">
        <v>0.69349985113866797</v>
      </c>
      <c r="F355" s="7"/>
      <c r="G355" s="4">
        <v>34</v>
      </c>
      <c r="H355" s="7">
        <v>0.39200003801540573</v>
      </c>
      <c r="I355" s="7"/>
      <c r="J355" s="7"/>
      <c r="K355" s="7"/>
    </row>
    <row r="356" spans="1:11" x14ac:dyDescent="0.25">
      <c r="A356" s="7">
        <v>0.7643996479141969</v>
      </c>
      <c r="B356" s="5">
        <v>0.91</v>
      </c>
      <c r="D356" s="4">
        <v>29</v>
      </c>
      <c r="E356" s="7">
        <v>0.64600006376416985</v>
      </c>
      <c r="F356" s="7"/>
      <c r="G356" s="4">
        <v>39</v>
      </c>
      <c r="H356" s="7">
        <v>0.32639997614058003</v>
      </c>
      <c r="I356" s="7"/>
      <c r="J356" s="7"/>
      <c r="K356" s="7"/>
    </row>
    <row r="357" spans="1:11" x14ac:dyDescent="0.25">
      <c r="A357" s="7">
        <v>0.79560017400817007</v>
      </c>
      <c r="B357" s="5">
        <v>0.92</v>
      </c>
      <c r="D357" s="4">
        <v>25</v>
      </c>
      <c r="E357" s="7">
        <v>0.64599997057990677</v>
      </c>
      <c r="F357" s="7"/>
      <c r="G357" s="4">
        <v>30</v>
      </c>
      <c r="H357" s="7">
        <v>0.35699991827375799</v>
      </c>
      <c r="I357" s="7"/>
      <c r="J357" s="7"/>
      <c r="K357" s="7"/>
    </row>
    <row r="358" spans="1:11" x14ac:dyDescent="0.25">
      <c r="A358" s="7">
        <v>0.83640012330068381</v>
      </c>
      <c r="B358" s="5">
        <v>0.92</v>
      </c>
      <c r="D358" s="4">
        <v>29</v>
      </c>
      <c r="E358" s="7">
        <v>0.73729971809790817</v>
      </c>
      <c r="F358" s="7"/>
      <c r="G358" s="4">
        <v>34</v>
      </c>
      <c r="H358" s="7">
        <v>0.38000003525064874</v>
      </c>
      <c r="I358" s="7"/>
      <c r="J358" s="7"/>
      <c r="K358" s="7"/>
    </row>
    <row r="359" spans="1:11" x14ac:dyDescent="0.25">
      <c r="A359" s="7">
        <v>0.83639963184021249</v>
      </c>
      <c r="B359" s="5">
        <v>0.93</v>
      </c>
      <c r="D359" s="4">
        <v>26</v>
      </c>
      <c r="E359" s="7">
        <v>0.74459994608488977</v>
      </c>
      <c r="F359" s="7"/>
      <c r="G359" s="4">
        <v>40</v>
      </c>
      <c r="H359" s="7">
        <v>0.39599996090775208</v>
      </c>
      <c r="I359" s="7"/>
      <c r="J359" s="7"/>
      <c r="K359" s="7"/>
    </row>
    <row r="360" spans="1:11" x14ac:dyDescent="0.25">
      <c r="A360" s="7">
        <v>0.79539987840531479</v>
      </c>
      <c r="B360" s="5">
        <v>0.93</v>
      </c>
      <c r="D360" s="4">
        <v>27</v>
      </c>
      <c r="E360" s="7">
        <v>0.73000015685970565</v>
      </c>
      <c r="F360" s="7"/>
      <c r="G360" s="4">
        <v>38</v>
      </c>
      <c r="H360" s="7">
        <v>0.41199994297689141</v>
      </c>
      <c r="I360" s="7"/>
      <c r="J360" s="7"/>
      <c r="K360" s="7"/>
    </row>
    <row r="361" spans="1:11" x14ac:dyDescent="0.25">
      <c r="A361" s="7">
        <v>0.78720005446371477</v>
      </c>
      <c r="B361" s="5">
        <v>0.95</v>
      </c>
      <c r="D361" s="4">
        <v>29</v>
      </c>
      <c r="E361" s="7">
        <v>0.76649961887758045</v>
      </c>
      <c r="F361" s="7"/>
      <c r="G361" s="4">
        <v>39</v>
      </c>
      <c r="H361" s="7">
        <v>0.41199996851873144</v>
      </c>
      <c r="I361" s="7"/>
      <c r="J361" s="7"/>
      <c r="K361" s="7"/>
    </row>
    <row r="362" spans="1:11" x14ac:dyDescent="0.25">
      <c r="A362" s="7">
        <v>0.80359995458632127</v>
      </c>
      <c r="B362" s="5">
        <v>0.91</v>
      </c>
      <c r="D362" s="4">
        <v>27</v>
      </c>
      <c r="E362" s="7">
        <v>0.69350002659998933</v>
      </c>
      <c r="F362" s="7"/>
      <c r="G362" s="4">
        <v>30</v>
      </c>
      <c r="H362" s="7">
        <v>0.41600000141639626</v>
      </c>
      <c r="I362" s="7"/>
      <c r="J362" s="7"/>
      <c r="K362" s="7"/>
    </row>
    <row r="363" spans="1:11" x14ac:dyDescent="0.25">
      <c r="A363" s="7">
        <v>0.80340026923379226</v>
      </c>
      <c r="B363" s="5">
        <v>0.91</v>
      </c>
      <c r="D363" s="4">
        <v>27</v>
      </c>
      <c r="E363" s="7">
        <v>0.6731997757490249</v>
      </c>
      <c r="F363" s="7"/>
      <c r="G363" s="4">
        <v>30</v>
      </c>
      <c r="H363" s="7">
        <v>0.34339997538103728</v>
      </c>
      <c r="I363" s="7"/>
      <c r="J363" s="7"/>
      <c r="K363" s="7"/>
    </row>
    <row r="364" spans="1:11" x14ac:dyDescent="0.25">
      <c r="A364" s="7">
        <v>0.75659961937806475</v>
      </c>
      <c r="B364" s="5">
        <v>0.94</v>
      </c>
      <c r="D364" s="4">
        <v>25</v>
      </c>
      <c r="E364" s="7">
        <v>0.67319995941089639</v>
      </c>
      <c r="F364" s="7"/>
      <c r="G364" s="4">
        <v>38</v>
      </c>
      <c r="H364" s="7">
        <v>0.35700000455670133</v>
      </c>
      <c r="I364" s="7"/>
      <c r="J364" s="7"/>
      <c r="K364" s="7"/>
    </row>
    <row r="365" spans="1:11" x14ac:dyDescent="0.25">
      <c r="A365" s="7">
        <v>0.82819988147867707</v>
      </c>
      <c r="B365" s="5">
        <v>0.95</v>
      </c>
      <c r="D365" s="4">
        <v>26</v>
      </c>
      <c r="E365" s="7">
        <v>0.69349972740618537</v>
      </c>
      <c r="F365" s="7"/>
      <c r="G365" s="4">
        <v>38</v>
      </c>
      <c r="H365" s="7">
        <v>0.38399997441879885</v>
      </c>
      <c r="I365" s="7"/>
      <c r="J365" s="7"/>
      <c r="K365" s="7"/>
    </row>
    <row r="366" spans="1:11" x14ac:dyDescent="0.25">
      <c r="A366" s="7">
        <v>0.86100028092128778</v>
      </c>
      <c r="B366" s="5">
        <v>0.91</v>
      </c>
      <c r="D366" s="4">
        <v>26</v>
      </c>
      <c r="E366" s="7">
        <v>0.70809985515372176</v>
      </c>
      <c r="F366" s="7"/>
      <c r="G366" s="4">
        <v>33</v>
      </c>
      <c r="H366" s="7">
        <v>0.39599997668786879</v>
      </c>
      <c r="I366" s="7"/>
      <c r="J366" s="7"/>
      <c r="K366" s="7"/>
    </row>
    <row r="367" spans="1:11" x14ac:dyDescent="0.25">
      <c r="A367" s="7">
        <v>0.84460011690776982</v>
      </c>
      <c r="B367" s="5">
        <v>0.93</v>
      </c>
      <c r="D367" s="4">
        <v>28</v>
      </c>
      <c r="E367" s="7">
        <v>0.74460016205511348</v>
      </c>
      <c r="F367" s="7"/>
      <c r="G367" s="4">
        <v>31</v>
      </c>
      <c r="H367" s="7">
        <v>0.37999989209384638</v>
      </c>
      <c r="I367" s="7"/>
      <c r="J367" s="7"/>
      <c r="K367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67"/>
  <sheetViews>
    <sheetView topLeftCell="T1" workbookViewId="0">
      <selection activeCell="T1" sqref="T1"/>
    </sheetView>
  </sheetViews>
  <sheetFormatPr defaultRowHeight="15.75" x14ac:dyDescent="0.25"/>
  <cols>
    <col min="21" max="21" width="11" customWidth="1"/>
    <col min="24" max="24" width="12.25" customWidth="1"/>
  </cols>
  <sheetData>
    <row r="1" spans="2:31" ht="39" customHeight="1" x14ac:dyDescent="0.25">
      <c r="B1" s="29" t="s">
        <v>17</v>
      </c>
      <c r="C1" s="28" t="s">
        <v>22</v>
      </c>
      <c r="F1" s="21" t="s">
        <v>14</v>
      </c>
      <c r="G1" s="8" t="s">
        <v>21</v>
      </c>
    </row>
    <row r="2" spans="2:31" x14ac:dyDescent="0.25">
      <c r="B2" s="5">
        <v>0.95</v>
      </c>
      <c r="C2" s="7">
        <v>0.84460022987223116</v>
      </c>
      <c r="F2" s="4">
        <v>26</v>
      </c>
      <c r="G2" s="7">
        <v>0.71539994544924068</v>
      </c>
      <c r="U2" s="6" t="s">
        <v>0</v>
      </c>
      <c r="V2" s="16" t="s">
        <v>34</v>
      </c>
      <c r="W2" s="16" t="s">
        <v>79</v>
      </c>
      <c r="X2" s="67" t="s">
        <v>0</v>
      </c>
      <c r="Y2" s="68" t="s">
        <v>140</v>
      </c>
      <c r="Z2" s="67" t="s">
        <v>98</v>
      </c>
      <c r="AA2" s="59"/>
      <c r="AB2" s="59"/>
      <c r="AC2" s="59"/>
      <c r="AD2" s="59"/>
      <c r="AE2" s="59"/>
    </row>
    <row r="3" spans="2:31" x14ac:dyDescent="0.25">
      <c r="B3" s="5">
        <v>0.95</v>
      </c>
      <c r="C3" s="7">
        <v>0.80359956797537846</v>
      </c>
      <c r="F3" s="4">
        <v>28</v>
      </c>
      <c r="G3" s="7">
        <v>0.72270017812440712</v>
      </c>
      <c r="U3" s="3">
        <v>43482</v>
      </c>
      <c r="V3" s="14" t="s">
        <v>80</v>
      </c>
      <c r="W3" s="14" t="s">
        <v>81</v>
      </c>
      <c r="X3" s="69">
        <v>43482</v>
      </c>
      <c r="Y3" s="70" t="s">
        <v>46</v>
      </c>
      <c r="Z3" s="70" t="s">
        <v>132</v>
      </c>
    </row>
    <row r="4" spans="2:31" x14ac:dyDescent="0.25">
      <c r="B4" s="5">
        <v>0.94</v>
      </c>
      <c r="C4" s="7">
        <v>0.81179997575982266</v>
      </c>
      <c r="F4" s="4">
        <v>29</v>
      </c>
      <c r="G4" s="7">
        <v>0.70079991206463255</v>
      </c>
      <c r="U4" s="3">
        <v>43486</v>
      </c>
      <c r="V4" s="14" t="s">
        <v>82</v>
      </c>
      <c r="W4" s="14" t="s">
        <v>81</v>
      </c>
      <c r="X4" s="65">
        <v>43486</v>
      </c>
      <c r="Y4" s="66" t="s">
        <v>46</v>
      </c>
      <c r="Z4" s="66" t="s">
        <v>117</v>
      </c>
    </row>
    <row r="5" spans="2:31" x14ac:dyDescent="0.25">
      <c r="B5" s="5">
        <v>0.94</v>
      </c>
      <c r="C5" s="7">
        <v>0.811800032055777</v>
      </c>
      <c r="F5" s="4">
        <v>26</v>
      </c>
      <c r="G5" s="7">
        <v>0.69350008662151352</v>
      </c>
      <c r="U5" s="3">
        <v>43487</v>
      </c>
      <c r="V5" s="14" t="s">
        <v>83</v>
      </c>
      <c r="W5" s="14" t="s">
        <v>81</v>
      </c>
      <c r="X5" s="65">
        <v>43487</v>
      </c>
      <c r="Y5" s="66" t="s">
        <v>46</v>
      </c>
      <c r="Z5" s="66" t="s">
        <v>141</v>
      </c>
    </row>
    <row r="6" spans="2:31" x14ac:dyDescent="0.25">
      <c r="B6" s="5">
        <v>0.92</v>
      </c>
      <c r="C6" s="7">
        <v>0.76440003716571214</v>
      </c>
      <c r="F6" s="4">
        <v>27</v>
      </c>
      <c r="G6" s="7">
        <v>0.714000028724882</v>
      </c>
      <c r="U6" s="3">
        <v>43496</v>
      </c>
      <c r="V6" s="14" t="s">
        <v>80</v>
      </c>
      <c r="W6" s="14" t="s">
        <v>81</v>
      </c>
      <c r="X6" s="65">
        <v>43496</v>
      </c>
      <c r="Y6" s="66" t="s">
        <v>46</v>
      </c>
      <c r="Z6" s="66" t="s">
        <v>142</v>
      </c>
    </row>
    <row r="7" spans="2:31" x14ac:dyDescent="0.25">
      <c r="B7" s="5">
        <v>0.93</v>
      </c>
      <c r="C7" s="7">
        <v>0.77219997921781924</v>
      </c>
      <c r="F7" s="4">
        <v>26</v>
      </c>
      <c r="G7" s="7">
        <v>0.67999984076755349</v>
      </c>
      <c r="U7" s="3">
        <v>43501</v>
      </c>
      <c r="V7" s="14" t="s">
        <v>83</v>
      </c>
      <c r="W7" s="14" t="s">
        <v>84</v>
      </c>
      <c r="X7" s="65">
        <v>43501</v>
      </c>
      <c r="Y7" s="66" t="s">
        <v>46</v>
      </c>
      <c r="Z7" s="66" t="s">
        <v>118</v>
      </c>
    </row>
    <row r="8" spans="2:31" x14ac:dyDescent="0.25">
      <c r="B8" s="5">
        <v>0.93</v>
      </c>
      <c r="C8" s="7">
        <v>0.77899987450068953</v>
      </c>
      <c r="F8" s="4">
        <v>30</v>
      </c>
      <c r="G8" s="7">
        <v>0.69350016252719204</v>
      </c>
      <c r="U8" s="3">
        <v>43522</v>
      </c>
      <c r="V8" s="14" t="s">
        <v>83</v>
      </c>
      <c r="W8" s="14" t="s">
        <v>84</v>
      </c>
      <c r="X8" s="65">
        <v>43522</v>
      </c>
      <c r="Y8" s="66" t="s">
        <v>46</v>
      </c>
      <c r="Z8" s="66" t="s">
        <v>143</v>
      </c>
    </row>
    <row r="9" spans="2:31" x14ac:dyDescent="0.25">
      <c r="B9" s="5">
        <v>0.95</v>
      </c>
      <c r="C9" s="7">
        <v>0.82820015055371432</v>
      </c>
      <c r="F9" s="4">
        <v>25</v>
      </c>
      <c r="G9" s="7">
        <v>0.75919976334458916</v>
      </c>
      <c r="U9" s="3">
        <v>43524</v>
      </c>
      <c r="V9" s="14" t="s">
        <v>80</v>
      </c>
      <c r="W9" s="14" t="s">
        <v>84</v>
      </c>
      <c r="X9" s="65">
        <v>43524</v>
      </c>
      <c r="Y9" s="66" t="s">
        <v>46</v>
      </c>
      <c r="Z9" s="66" t="s">
        <v>144</v>
      </c>
    </row>
    <row r="10" spans="2:31" x14ac:dyDescent="0.25">
      <c r="B10" s="5">
        <v>0.93</v>
      </c>
      <c r="C10" s="7">
        <v>0.85280008785654926</v>
      </c>
      <c r="F10" s="4">
        <v>30</v>
      </c>
      <c r="G10" s="7">
        <v>0.74459975122627076</v>
      </c>
      <c r="U10" s="3">
        <v>43533</v>
      </c>
      <c r="V10" s="14" t="s">
        <v>85</v>
      </c>
      <c r="W10" s="14" t="s">
        <v>86</v>
      </c>
      <c r="X10" s="65">
        <v>43533</v>
      </c>
      <c r="Y10" s="66" t="s">
        <v>46</v>
      </c>
      <c r="Z10" s="66" t="s">
        <v>135</v>
      </c>
    </row>
    <row r="11" spans="2:31" x14ac:dyDescent="0.25">
      <c r="B11" s="5">
        <v>0.92</v>
      </c>
      <c r="C11" s="7">
        <v>0.82000034183224713</v>
      </c>
      <c r="F11" s="4">
        <v>27</v>
      </c>
      <c r="G11" s="7">
        <v>0.71540014917357275</v>
      </c>
      <c r="U11" s="3">
        <v>43548</v>
      </c>
      <c r="V11" s="14" t="s">
        <v>87</v>
      </c>
      <c r="W11" s="14" t="s">
        <v>86</v>
      </c>
      <c r="X11" s="65">
        <v>43548</v>
      </c>
      <c r="Y11" s="66" t="s">
        <v>46</v>
      </c>
      <c r="Z11" s="66" t="s">
        <v>129</v>
      </c>
    </row>
    <row r="12" spans="2:31" x14ac:dyDescent="0.25">
      <c r="B12" s="5">
        <v>0.91</v>
      </c>
      <c r="C12" s="7">
        <v>0.78720010062154766</v>
      </c>
      <c r="F12" s="4">
        <v>26</v>
      </c>
      <c r="G12" s="7">
        <v>0.71539976215078083</v>
      </c>
      <c r="U12" s="3">
        <v>43550</v>
      </c>
      <c r="V12" s="14" t="s">
        <v>83</v>
      </c>
      <c r="W12" s="14" t="s">
        <v>86</v>
      </c>
      <c r="X12" s="65">
        <v>43550</v>
      </c>
      <c r="Y12" s="66" t="s">
        <v>46</v>
      </c>
      <c r="Z12" s="66" t="s">
        <v>145</v>
      </c>
    </row>
    <row r="13" spans="2:31" x14ac:dyDescent="0.25">
      <c r="B13" s="5">
        <v>0.95</v>
      </c>
      <c r="C13" s="7">
        <v>0.78779977140628266</v>
      </c>
      <c r="F13" s="4">
        <v>30</v>
      </c>
      <c r="G13" s="7">
        <v>0.69360001560813178</v>
      </c>
      <c r="U13" s="3">
        <v>43566</v>
      </c>
      <c r="V13" s="14" t="s">
        <v>80</v>
      </c>
      <c r="W13" s="14" t="s">
        <v>88</v>
      </c>
      <c r="X13" s="65">
        <v>43566</v>
      </c>
      <c r="Y13" s="66" t="s">
        <v>46</v>
      </c>
      <c r="Z13" s="66" t="s">
        <v>130</v>
      </c>
    </row>
    <row r="14" spans="2:31" x14ac:dyDescent="0.25">
      <c r="B14" s="5">
        <v>0.92</v>
      </c>
      <c r="C14" s="7">
        <v>0.74099967541825129</v>
      </c>
      <c r="F14" s="4">
        <v>28</v>
      </c>
      <c r="G14" s="7">
        <v>0.66640007682634494</v>
      </c>
      <c r="U14" s="3">
        <v>43569</v>
      </c>
      <c r="V14" s="14" t="s">
        <v>87</v>
      </c>
      <c r="W14" s="14" t="s">
        <v>88</v>
      </c>
      <c r="X14" s="65">
        <v>43569</v>
      </c>
      <c r="Y14" s="66" t="s">
        <v>46</v>
      </c>
      <c r="Z14" s="66" t="s">
        <v>120</v>
      </c>
    </row>
    <row r="15" spans="2:31" x14ac:dyDescent="0.25">
      <c r="B15" s="5">
        <v>0.94</v>
      </c>
      <c r="C15" s="7">
        <v>0.82820036695013521</v>
      </c>
      <c r="F15" s="4">
        <v>27</v>
      </c>
      <c r="G15" s="7">
        <v>0.69349963440121443</v>
      </c>
      <c r="U15" s="3">
        <v>43573</v>
      </c>
      <c r="V15" s="14" t="s">
        <v>80</v>
      </c>
      <c r="W15" s="14" t="s">
        <v>88</v>
      </c>
      <c r="X15" s="65">
        <v>43573</v>
      </c>
      <c r="Y15" s="66" t="s">
        <v>46</v>
      </c>
      <c r="Z15" s="66" t="s">
        <v>121</v>
      </c>
    </row>
    <row r="16" spans="2:31" x14ac:dyDescent="0.25">
      <c r="B16" s="5">
        <v>0.91</v>
      </c>
      <c r="C16" s="7">
        <v>0.81179988453939078</v>
      </c>
      <c r="F16" s="4">
        <v>29</v>
      </c>
      <c r="G16" s="7">
        <v>0.72270007928101565</v>
      </c>
      <c r="U16" s="3">
        <v>43574</v>
      </c>
      <c r="V16" s="14" t="s">
        <v>89</v>
      </c>
      <c r="W16" s="14" t="s">
        <v>88</v>
      </c>
      <c r="X16" s="65">
        <v>43574</v>
      </c>
      <c r="Y16" s="66" t="s">
        <v>46</v>
      </c>
      <c r="Z16" s="66" t="s">
        <v>146</v>
      </c>
    </row>
    <row r="17" spans="2:26" x14ac:dyDescent="0.25">
      <c r="B17" s="5">
        <v>0.91</v>
      </c>
      <c r="C17" s="7">
        <v>0.83639993145475267</v>
      </c>
      <c r="F17" s="4">
        <v>25</v>
      </c>
      <c r="G17" s="7">
        <v>0.72999971908484862</v>
      </c>
      <c r="U17" s="3">
        <v>43643</v>
      </c>
      <c r="V17" s="14" t="s">
        <v>80</v>
      </c>
      <c r="W17" s="14" t="s">
        <v>90</v>
      </c>
      <c r="X17" s="65">
        <v>43643</v>
      </c>
      <c r="Y17" s="66" t="s">
        <v>46</v>
      </c>
      <c r="Z17" s="66" t="s">
        <v>147</v>
      </c>
    </row>
    <row r="18" spans="2:26" x14ac:dyDescent="0.25">
      <c r="B18" s="5">
        <v>0.95</v>
      </c>
      <c r="C18" s="7">
        <v>0.83639983930063222</v>
      </c>
      <c r="F18" s="4">
        <v>26</v>
      </c>
      <c r="G18" s="7">
        <v>0.70810011047156052</v>
      </c>
      <c r="U18" s="3">
        <v>43669</v>
      </c>
      <c r="V18" s="14" t="s">
        <v>83</v>
      </c>
      <c r="W18" s="14" t="s">
        <v>91</v>
      </c>
      <c r="X18" s="65">
        <v>43669</v>
      </c>
      <c r="Y18" s="66" t="s">
        <v>46</v>
      </c>
      <c r="Z18" s="66" t="s">
        <v>148</v>
      </c>
    </row>
    <row r="19" spans="2:26" x14ac:dyDescent="0.25">
      <c r="B19" s="5">
        <v>0.91</v>
      </c>
      <c r="C19" s="7">
        <v>0.7871994944555617</v>
      </c>
      <c r="F19" s="4">
        <v>25</v>
      </c>
      <c r="G19" s="7">
        <v>0.69350013314267633</v>
      </c>
      <c r="U19" s="3">
        <v>43695</v>
      </c>
      <c r="V19" s="14" t="s">
        <v>87</v>
      </c>
      <c r="W19" s="14" t="s">
        <v>92</v>
      </c>
      <c r="X19" s="65">
        <v>43695</v>
      </c>
      <c r="Y19" s="66" t="s">
        <v>46</v>
      </c>
      <c r="Z19" s="66" t="s">
        <v>138</v>
      </c>
    </row>
    <row r="20" spans="2:26" x14ac:dyDescent="0.25">
      <c r="B20" s="5">
        <v>0.95</v>
      </c>
      <c r="C20" s="7">
        <v>0.78780023820713474</v>
      </c>
      <c r="F20" s="4">
        <v>27</v>
      </c>
      <c r="G20" s="7">
        <v>0.7071998009988063</v>
      </c>
      <c r="U20" s="3">
        <v>43729</v>
      </c>
      <c r="V20" s="14" t="s">
        <v>85</v>
      </c>
      <c r="W20" s="14" t="s">
        <v>93</v>
      </c>
      <c r="X20" s="65">
        <v>43729</v>
      </c>
      <c r="Y20" s="66" t="s">
        <v>46</v>
      </c>
      <c r="Z20" s="66" t="s">
        <v>123</v>
      </c>
    </row>
    <row r="21" spans="2:26" x14ac:dyDescent="0.25">
      <c r="B21" s="5">
        <v>0.91</v>
      </c>
      <c r="C21" s="7">
        <v>0.78779980453787235</v>
      </c>
      <c r="F21" s="4">
        <v>29</v>
      </c>
      <c r="G21" s="7">
        <v>0.70719987756351388</v>
      </c>
      <c r="U21" s="3">
        <v>43747</v>
      </c>
      <c r="V21" s="14" t="s">
        <v>94</v>
      </c>
      <c r="W21" s="14" t="s">
        <v>95</v>
      </c>
      <c r="X21" s="65">
        <v>43747</v>
      </c>
      <c r="Y21" s="66" t="s">
        <v>46</v>
      </c>
      <c r="Z21" s="66" t="s">
        <v>149</v>
      </c>
    </row>
    <row r="22" spans="2:26" x14ac:dyDescent="0.25">
      <c r="B22" s="5">
        <v>0.92</v>
      </c>
      <c r="C22" s="7">
        <v>0.81179964452742104</v>
      </c>
      <c r="F22" s="4">
        <v>30</v>
      </c>
      <c r="G22" s="7">
        <v>0.75919999198639687</v>
      </c>
      <c r="U22" s="3">
        <v>43759</v>
      </c>
      <c r="V22" s="14" t="s">
        <v>82</v>
      </c>
      <c r="W22" s="14" t="s">
        <v>95</v>
      </c>
      <c r="X22" s="65">
        <v>43759</v>
      </c>
      <c r="Y22" s="66" t="s">
        <v>46</v>
      </c>
      <c r="Z22" s="66" t="s">
        <v>125</v>
      </c>
    </row>
    <row r="23" spans="2:26" x14ac:dyDescent="0.25">
      <c r="B23" s="5">
        <v>0.94</v>
      </c>
      <c r="C23" s="7">
        <v>0.83640012122832152</v>
      </c>
      <c r="F23" s="4">
        <v>28</v>
      </c>
      <c r="G23" s="7">
        <v>0.70809988995192863</v>
      </c>
      <c r="U23" s="3">
        <v>43778</v>
      </c>
      <c r="V23" s="14" t="s">
        <v>85</v>
      </c>
      <c r="W23" s="14" t="s">
        <v>96</v>
      </c>
      <c r="X23" s="65">
        <v>43778</v>
      </c>
      <c r="Y23" s="66" t="s">
        <v>46</v>
      </c>
      <c r="Z23" s="66" t="s">
        <v>120</v>
      </c>
    </row>
    <row r="24" spans="2:26" x14ac:dyDescent="0.25">
      <c r="B24" s="5">
        <v>0.95</v>
      </c>
      <c r="C24" s="7">
        <v>0.84459986109552565</v>
      </c>
      <c r="F24" s="4">
        <v>25</v>
      </c>
      <c r="G24" s="7">
        <v>0.7299999070128681</v>
      </c>
      <c r="U24" s="3">
        <v>43793</v>
      </c>
      <c r="V24" s="14" t="s">
        <v>87</v>
      </c>
      <c r="W24" s="14" t="s">
        <v>96</v>
      </c>
      <c r="X24" s="65">
        <v>43793</v>
      </c>
      <c r="Y24" s="66" t="s">
        <v>46</v>
      </c>
      <c r="Z24" s="66" t="s">
        <v>139</v>
      </c>
    </row>
    <row r="25" spans="2:26" x14ac:dyDescent="0.25">
      <c r="B25" s="5">
        <v>0.94</v>
      </c>
      <c r="C25" s="7">
        <v>0.79539993108454754</v>
      </c>
      <c r="F25" s="4">
        <v>30</v>
      </c>
      <c r="G25" s="7">
        <v>0.71539965305936126</v>
      </c>
      <c r="U25" s="3">
        <v>43800</v>
      </c>
      <c r="V25" s="14" t="s">
        <v>87</v>
      </c>
      <c r="W25" s="14" t="s">
        <v>97</v>
      </c>
      <c r="X25" s="65">
        <v>43800</v>
      </c>
      <c r="Y25" s="66" t="s">
        <v>46</v>
      </c>
      <c r="Z25" s="66" t="s">
        <v>126</v>
      </c>
    </row>
    <row r="26" spans="2:26" x14ac:dyDescent="0.25">
      <c r="B26" s="5">
        <v>0.94</v>
      </c>
      <c r="C26" s="7">
        <v>0.81179987028483402</v>
      </c>
      <c r="F26" s="4">
        <v>28</v>
      </c>
      <c r="G26" s="7">
        <v>0.75189971333667016</v>
      </c>
      <c r="U26" s="3">
        <v>43821</v>
      </c>
      <c r="V26" s="14" t="s">
        <v>87</v>
      </c>
      <c r="W26" s="14" t="s">
        <v>97</v>
      </c>
      <c r="X26" s="65">
        <v>43821</v>
      </c>
      <c r="Y26" s="66" t="s">
        <v>46</v>
      </c>
      <c r="Z26" s="66" t="s">
        <v>127</v>
      </c>
    </row>
    <row r="27" spans="2:26" x14ac:dyDescent="0.25">
      <c r="B27" s="5">
        <v>0.92</v>
      </c>
      <c r="C27" s="7">
        <v>0.74100005255689283</v>
      </c>
      <c r="F27" s="4">
        <v>30</v>
      </c>
      <c r="G27" s="7">
        <v>0.66640001793224413</v>
      </c>
      <c r="U27" s="3">
        <v>43475</v>
      </c>
      <c r="V27" s="14" t="s">
        <v>80</v>
      </c>
      <c r="W27" s="14" t="s">
        <v>81</v>
      </c>
      <c r="X27" s="3">
        <v>43475</v>
      </c>
      <c r="Y27" s="64" t="s">
        <v>45</v>
      </c>
      <c r="Z27" s="4" t="s">
        <v>150</v>
      </c>
    </row>
    <row r="28" spans="2:26" x14ac:dyDescent="0.25">
      <c r="B28" s="5">
        <v>0.91</v>
      </c>
      <c r="C28" s="7">
        <v>0.75659993275304216</v>
      </c>
      <c r="F28" s="4">
        <v>30</v>
      </c>
      <c r="G28" s="7">
        <v>0.69360000917557196</v>
      </c>
      <c r="U28" s="3">
        <v>43494</v>
      </c>
      <c r="V28" s="14" t="s">
        <v>83</v>
      </c>
      <c r="W28" s="14" t="s">
        <v>81</v>
      </c>
      <c r="X28" s="3">
        <v>43494</v>
      </c>
      <c r="Y28" s="64" t="s">
        <v>45</v>
      </c>
      <c r="Z28" s="4" t="s">
        <v>151</v>
      </c>
    </row>
    <row r="29" spans="2:26" x14ac:dyDescent="0.25">
      <c r="B29" s="5">
        <v>0.91</v>
      </c>
      <c r="C29" s="7">
        <v>0.8527997959312491</v>
      </c>
      <c r="F29" s="4">
        <v>26</v>
      </c>
      <c r="G29" s="7">
        <v>0.75190001003031115</v>
      </c>
      <c r="U29" s="3">
        <v>43515</v>
      </c>
      <c r="V29" s="14" t="s">
        <v>83</v>
      </c>
      <c r="W29" s="14" t="s">
        <v>84</v>
      </c>
      <c r="X29" s="3">
        <v>43515</v>
      </c>
      <c r="Y29" s="64" t="s">
        <v>45</v>
      </c>
      <c r="Z29" s="4" t="s">
        <v>110</v>
      </c>
    </row>
    <row r="30" spans="2:26" x14ac:dyDescent="0.25">
      <c r="B30" s="5">
        <v>0.94</v>
      </c>
      <c r="C30" s="7">
        <v>0.79540035839390932</v>
      </c>
      <c r="F30" s="4">
        <v>25</v>
      </c>
      <c r="G30" s="7">
        <v>0.72269978937048018</v>
      </c>
      <c r="U30" s="3">
        <v>43526</v>
      </c>
      <c r="V30" s="14" t="s">
        <v>85</v>
      </c>
      <c r="W30" s="14" t="s">
        <v>86</v>
      </c>
      <c r="X30" s="3">
        <v>43526</v>
      </c>
      <c r="Y30" s="64" t="s">
        <v>45</v>
      </c>
      <c r="Z30" s="4" t="s">
        <v>111</v>
      </c>
    </row>
    <row r="31" spans="2:26" x14ac:dyDescent="0.25">
      <c r="B31" s="5">
        <v>0.93</v>
      </c>
      <c r="C31" s="7">
        <v>0.7953997835206823</v>
      </c>
      <c r="F31" s="4">
        <v>26</v>
      </c>
      <c r="G31" s="7">
        <v>0.70080027024480518</v>
      </c>
      <c r="U31" s="3">
        <v>43543</v>
      </c>
      <c r="V31" s="14" t="s">
        <v>83</v>
      </c>
      <c r="W31" s="14" t="s">
        <v>86</v>
      </c>
      <c r="X31" s="3">
        <v>43543</v>
      </c>
      <c r="Y31" s="64" t="s">
        <v>45</v>
      </c>
      <c r="Z31" s="4" t="s">
        <v>112</v>
      </c>
    </row>
    <row r="32" spans="2:26" x14ac:dyDescent="0.25">
      <c r="B32" s="5">
        <v>0.94</v>
      </c>
      <c r="C32" s="7">
        <v>0.83640020619695488</v>
      </c>
      <c r="F32" s="4">
        <v>25</v>
      </c>
      <c r="G32" s="7">
        <v>0.70809986092920896</v>
      </c>
      <c r="U32" s="3">
        <v>43559</v>
      </c>
      <c r="V32" s="14" t="s">
        <v>80</v>
      </c>
      <c r="W32" s="14" t="s">
        <v>88</v>
      </c>
      <c r="X32" s="3">
        <v>43559</v>
      </c>
      <c r="Y32" s="64" t="s">
        <v>45</v>
      </c>
      <c r="Z32" s="4" t="s">
        <v>152</v>
      </c>
    </row>
    <row r="33" spans="2:26" x14ac:dyDescent="0.25">
      <c r="B33" s="5">
        <v>0.94</v>
      </c>
      <c r="C33" s="7">
        <v>0.84459997113411012</v>
      </c>
      <c r="F33" s="4">
        <v>28</v>
      </c>
      <c r="G33" s="7">
        <v>0.75190008355181648</v>
      </c>
      <c r="U33" s="3">
        <v>43567</v>
      </c>
      <c r="V33" s="14" t="s">
        <v>89</v>
      </c>
      <c r="W33" s="14" t="s">
        <v>88</v>
      </c>
      <c r="X33" s="3">
        <v>43567</v>
      </c>
      <c r="Y33" s="64" t="s">
        <v>45</v>
      </c>
      <c r="Z33" s="4" t="s">
        <v>110</v>
      </c>
    </row>
    <row r="34" spans="2:26" x14ac:dyDescent="0.25">
      <c r="B34" s="5">
        <v>0.95</v>
      </c>
      <c r="C34" s="7">
        <v>0.7565999412780523</v>
      </c>
      <c r="F34" s="4">
        <v>27</v>
      </c>
      <c r="G34" s="7">
        <v>0.6935999689169291</v>
      </c>
      <c r="U34" s="3">
        <v>43580</v>
      </c>
      <c r="V34" s="14" t="s">
        <v>80</v>
      </c>
      <c r="W34" s="14" t="s">
        <v>88</v>
      </c>
      <c r="X34" s="3">
        <v>43580</v>
      </c>
      <c r="Y34" s="64" t="s">
        <v>45</v>
      </c>
      <c r="Z34" s="4" t="s">
        <v>106</v>
      </c>
    </row>
    <row r="35" spans="2:26" x14ac:dyDescent="0.25">
      <c r="B35" s="5">
        <v>0.91</v>
      </c>
      <c r="C35" s="7">
        <v>0.81120004593870954</v>
      </c>
      <c r="F35" s="4">
        <v>30</v>
      </c>
      <c r="G35" s="7">
        <v>0.71399997980582386</v>
      </c>
      <c r="U35" s="3">
        <v>43636</v>
      </c>
      <c r="V35" s="14" t="s">
        <v>80</v>
      </c>
      <c r="W35" s="14" t="s">
        <v>90</v>
      </c>
      <c r="X35" s="3">
        <v>43636</v>
      </c>
      <c r="Y35" s="64" t="s">
        <v>45</v>
      </c>
      <c r="Z35" s="4" t="s">
        <v>106</v>
      </c>
    </row>
    <row r="36" spans="2:26" x14ac:dyDescent="0.25">
      <c r="B36" s="5">
        <v>0.93</v>
      </c>
      <c r="C36" s="7">
        <v>0.81179988453939078</v>
      </c>
      <c r="F36" s="4">
        <v>26</v>
      </c>
      <c r="G36" s="7">
        <v>0.73730019758551002</v>
      </c>
      <c r="U36" s="3">
        <v>43662</v>
      </c>
      <c r="V36" s="14" t="s">
        <v>83</v>
      </c>
      <c r="W36" s="14" t="s">
        <v>91</v>
      </c>
      <c r="X36" s="3">
        <v>43662</v>
      </c>
      <c r="Y36" s="64" t="s">
        <v>45</v>
      </c>
      <c r="Z36" s="4" t="s">
        <v>106</v>
      </c>
    </row>
    <row r="37" spans="2:26" x14ac:dyDescent="0.25">
      <c r="B37" s="5">
        <v>0.91</v>
      </c>
      <c r="C37" s="7">
        <v>0.80360014216257369</v>
      </c>
      <c r="F37" s="4">
        <v>28</v>
      </c>
      <c r="G37" s="7">
        <v>0.7081000599860805</v>
      </c>
      <c r="U37" s="3">
        <v>43688</v>
      </c>
      <c r="V37" s="14" t="s">
        <v>87</v>
      </c>
      <c r="W37" s="14" t="s">
        <v>92</v>
      </c>
      <c r="X37" s="3">
        <v>43688</v>
      </c>
      <c r="Y37" s="64" t="s">
        <v>45</v>
      </c>
      <c r="Z37" s="4" t="s">
        <v>153</v>
      </c>
    </row>
    <row r="38" spans="2:26" x14ac:dyDescent="0.25">
      <c r="B38" s="5">
        <v>0.93</v>
      </c>
      <c r="C38" s="7">
        <v>0.86100022580280966</v>
      </c>
      <c r="F38" s="4">
        <v>28</v>
      </c>
      <c r="G38" s="7">
        <v>0.69349989490476882</v>
      </c>
      <c r="U38" s="3">
        <v>43722</v>
      </c>
      <c r="V38" s="14" t="s">
        <v>85</v>
      </c>
      <c r="W38" s="14" t="s">
        <v>93</v>
      </c>
      <c r="X38" s="3">
        <v>43722</v>
      </c>
      <c r="Y38" s="64" t="s">
        <v>45</v>
      </c>
      <c r="Z38" s="4" t="s">
        <v>154</v>
      </c>
    </row>
    <row r="39" spans="2:26" x14ac:dyDescent="0.25">
      <c r="B39" s="5">
        <v>0.94</v>
      </c>
      <c r="C39" s="7">
        <v>0.85280018504419852</v>
      </c>
      <c r="F39" s="4">
        <v>29</v>
      </c>
      <c r="G39" s="7">
        <v>0.73729980205351808</v>
      </c>
      <c r="U39" s="3">
        <v>43786</v>
      </c>
      <c r="V39" s="14" t="s">
        <v>87</v>
      </c>
      <c r="W39" s="14" t="s">
        <v>96</v>
      </c>
      <c r="X39" s="3">
        <v>43786</v>
      </c>
      <c r="Y39" s="64" t="s">
        <v>45</v>
      </c>
      <c r="Z39" s="4" t="s">
        <v>155</v>
      </c>
    </row>
    <row r="40" spans="2:26" x14ac:dyDescent="0.25">
      <c r="B40" s="5">
        <v>0.92</v>
      </c>
      <c r="C40" s="7">
        <v>0.83639976138696182</v>
      </c>
      <c r="F40" s="4">
        <v>26</v>
      </c>
      <c r="G40" s="7">
        <v>0.70810019499994303</v>
      </c>
    </row>
    <row r="41" spans="2:26" x14ac:dyDescent="0.25">
      <c r="B41" s="5">
        <v>0.95</v>
      </c>
      <c r="C41" s="7">
        <v>0.81119983488370362</v>
      </c>
      <c r="F41" s="4">
        <v>26</v>
      </c>
      <c r="G41" s="7">
        <v>0.70039992698530151</v>
      </c>
    </row>
    <row r="42" spans="2:26" x14ac:dyDescent="0.25">
      <c r="B42" s="5">
        <v>0.95</v>
      </c>
      <c r="C42" s="7">
        <v>0.81900005051123281</v>
      </c>
      <c r="F42" s="4">
        <v>26</v>
      </c>
      <c r="G42" s="7">
        <v>0.65279978088813384</v>
      </c>
    </row>
    <row r="43" spans="2:26" x14ac:dyDescent="0.25">
      <c r="B43" s="5">
        <v>0.94</v>
      </c>
      <c r="C43" s="7">
        <v>0.82000005055912073</v>
      </c>
      <c r="F43" s="4">
        <v>25</v>
      </c>
      <c r="G43" s="7">
        <v>0.74460022183101404</v>
      </c>
    </row>
    <row r="44" spans="2:26" x14ac:dyDescent="0.25">
      <c r="B44" s="5">
        <v>0.92</v>
      </c>
      <c r="C44" s="7">
        <v>0.82000014011587585</v>
      </c>
      <c r="F44" s="4">
        <v>25</v>
      </c>
      <c r="G44" s="7">
        <v>0.75919985781080945</v>
      </c>
    </row>
    <row r="45" spans="2:26" x14ac:dyDescent="0.25">
      <c r="B45" s="5">
        <v>0.94</v>
      </c>
      <c r="C45" s="7">
        <v>0.82820000225889157</v>
      </c>
      <c r="F45" s="4">
        <v>30</v>
      </c>
      <c r="G45" s="7">
        <v>0.74460020874146948</v>
      </c>
    </row>
    <row r="46" spans="2:26" x14ac:dyDescent="0.25">
      <c r="B46" s="5">
        <v>0.91</v>
      </c>
      <c r="C46" s="7">
        <v>0.84460010435407396</v>
      </c>
      <c r="F46" s="4">
        <v>29</v>
      </c>
      <c r="G46" s="7">
        <v>0.70809997779168599</v>
      </c>
    </row>
    <row r="47" spans="2:26" x14ac:dyDescent="0.25">
      <c r="B47" s="5">
        <v>0.93</v>
      </c>
      <c r="C47" s="7">
        <v>0.78720025963210616</v>
      </c>
      <c r="F47" s="4">
        <v>25</v>
      </c>
      <c r="G47" s="7">
        <v>0.73729980897962799</v>
      </c>
    </row>
    <row r="48" spans="2:26" x14ac:dyDescent="0.25">
      <c r="B48" s="5">
        <v>0.91</v>
      </c>
      <c r="C48" s="7">
        <v>0.77220022766441376</v>
      </c>
      <c r="F48" s="4">
        <v>26</v>
      </c>
      <c r="G48" s="7">
        <v>0.68679982546710794</v>
      </c>
    </row>
    <row r="49" spans="2:7" x14ac:dyDescent="0.25">
      <c r="B49" s="5">
        <v>0.94</v>
      </c>
      <c r="C49" s="7">
        <v>0.75659954250068973</v>
      </c>
      <c r="F49" s="4">
        <v>30</v>
      </c>
      <c r="G49" s="7">
        <v>0.64600000000000002</v>
      </c>
    </row>
    <row r="50" spans="2:7" x14ac:dyDescent="0.25">
      <c r="B50" s="5">
        <v>0.95</v>
      </c>
      <c r="C50" s="7">
        <v>0.79540032472347677</v>
      </c>
      <c r="F50" s="4">
        <v>27</v>
      </c>
      <c r="G50" s="7">
        <v>0.76649976795970587</v>
      </c>
    </row>
    <row r="51" spans="2:7" x14ac:dyDescent="0.25">
      <c r="B51" s="5">
        <v>0.92</v>
      </c>
      <c r="C51" s="7">
        <v>0.8528008953405718</v>
      </c>
      <c r="F51" s="4">
        <v>29</v>
      </c>
      <c r="G51" s="7">
        <v>0.76649906680142099</v>
      </c>
    </row>
    <row r="52" spans="2:7" x14ac:dyDescent="0.25">
      <c r="B52" s="5">
        <v>0.91</v>
      </c>
      <c r="C52" s="7">
        <v>0.79539991503972507</v>
      </c>
      <c r="F52" s="4">
        <v>25</v>
      </c>
      <c r="G52" s="7">
        <v>0.7299997768004487</v>
      </c>
    </row>
    <row r="53" spans="2:7" x14ac:dyDescent="0.25">
      <c r="B53" s="5">
        <v>0.94</v>
      </c>
      <c r="C53" s="7">
        <v>0.79539962719135826</v>
      </c>
      <c r="F53" s="4">
        <v>26</v>
      </c>
      <c r="G53" s="7">
        <v>0.75190003596315413</v>
      </c>
    </row>
    <row r="54" spans="2:7" x14ac:dyDescent="0.25">
      <c r="B54" s="5">
        <v>0.94</v>
      </c>
      <c r="C54" s="7">
        <v>0.78719999085468673</v>
      </c>
      <c r="F54" s="4">
        <v>28</v>
      </c>
      <c r="G54" s="7">
        <v>0.75919963201471941</v>
      </c>
    </row>
    <row r="55" spans="2:7" x14ac:dyDescent="0.25">
      <c r="B55" s="5">
        <v>0.91</v>
      </c>
      <c r="C55" s="7">
        <v>0.75659999245355791</v>
      </c>
      <c r="F55" s="4">
        <v>28</v>
      </c>
      <c r="G55" s="7">
        <v>0.65279999562105129</v>
      </c>
    </row>
    <row r="56" spans="2:7" x14ac:dyDescent="0.25">
      <c r="B56" s="5">
        <v>0.91</v>
      </c>
      <c r="C56" s="7">
        <v>0.80339970916596304</v>
      </c>
      <c r="F56" s="4">
        <v>29</v>
      </c>
      <c r="G56" s="7">
        <v>0.64600000000000002</v>
      </c>
    </row>
    <row r="57" spans="2:7" x14ac:dyDescent="0.25">
      <c r="B57" s="5">
        <v>0.93</v>
      </c>
      <c r="C57" s="7">
        <v>0.84460007729258169</v>
      </c>
      <c r="F57" s="4">
        <v>26</v>
      </c>
      <c r="G57" s="7">
        <v>0.73730025492756324</v>
      </c>
    </row>
    <row r="58" spans="2:7" x14ac:dyDescent="0.25">
      <c r="B58" s="5">
        <v>0.95</v>
      </c>
      <c r="C58" s="7">
        <v>0.81180033082704983</v>
      </c>
      <c r="F58" s="4">
        <v>28</v>
      </c>
      <c r="G58" s="7">
        <v>0.74459987811748196</v>
      </c>
    </row>
    <row r="59" spans="2:7" x14ac:dyDescent="0.25">
      <c r="B59" s="5">
        <v>0.95</v>
      </c>
      <c r="C59" s="7">
        <v>0.81999976451764223</v>
      </c>
      <c r="F59" s="4">
        <v>30</v>
      </c>
      <c r="G59" s="7">
        <v>0.76649981760284536</v>
      </c>
    </row>
    <row r="60" spans="2:7" x14ac:dyDescent="0.25">
      <c r="B60" s="5">
        <v>0.93</v>
      </c>
      <c r="C60" s="7">
        <v>0.85279947873218831</v>
      </c>
      <c r="F60" s="4">
        <v>25</v>
      </c>
      <c r="G60" s="7">
        <v>0.72270016227210765</v>
      </c>
    </row>
    <row r="61" spans="2:7" x14ac:dyDescent="0.25">
      <c r="B61" s="5">
        <v>0.94</v>
      </c>
      <c r="C61" s="7">
        <v>0.77900009239908075</v>
      </c>
      <c r="F61" s="4">
        <v>28</v>
      </c>
      <c r="G61" s="7">
        <v>0.76649981434318626</v>
      </c>
    </row>
    <row r="62" spans="2:7" x14ac:dyDescent="0.25">
      <c r="B62" s="5">
        <v>0.95</v>
      </c>
      <c r="C62" s="7">
        <v>0.81119976662651061</v>
      </c>
      <c r="F62" s="4">
        <v>56</v>
      </c>
      <c r="G62" s="7">
        <v>0.33319983331998332</v>
      </c>
    </row>
    <row r="63" spans="2:7" x14ac:dyDescent="0.25">
      <c r="B63" s="5">
        <v>0.93</v>
      </c>
      <c r="C63" s="7">
        <v>0.81119998850792119</v>
      </c>
      <c r="F63" s="4">
        <v>29</v>
      </c>
      <c r="G63" s="7">
        <v>0.71399999247843449</v>
      </c>
    </row>
    <row r="64" spans="2:7" x14ac:dyDescent="0.25">
      <c r="B64" s="5">
        <v>0.95</v>
      </c>
      <c r="C64" s="7">
        <v>0.77900017158943347</v>
      </c>
      <c r="F64" s="4">
        <v>29</v>
      </c>
      <c r="G64" s="7">
        <v>0.74459980105695345</v>
      </c>
    </row>
    <row r="65" spans="2:7" x14ac:dyDescent="0.25">
      <c r="B65" s="5">
        <v>0.95</v>
      </c>
      <c r="C65" s="7">
        <v>0.84460034413058704</v>
      </c>
      <c r="F65" s="4">
        <v>27</v>
      </c>
      <c r="G65" s="7">
        <v>0.74459988047482273</v>
      </c>
    </row>
    <row r="66" spans="2:7" x14ac:dyDescent="0.25">
      <c r="B66" s="5">
        <v>0.95</v>
      </c>
      <c r="C66" s="7">
        <v>0.77900001551500653</v>
      </c>
      <c r="F66" s="4">
        <v>27</v>
      </c>
      <c r="G66" s="7">
        <v>0.70810020993590062</v>
      </c>
    </row>
    <row r="67" spans="2:7" x14ac:dyDescent="0.25">
      <c r="B67" s="5">
        <v>0.94</v>
      </c>
      <c r="C67" s="7">
        <v>0.84459985964232998</v>
      </c>
      <c r="F67" s="4">
        <v>29</v>
      </c>
      <c r="G67" s="7">
        <v>0.70810006291263472</v>
      </c>
    </row>
    <row r="68" spans="2:7" x14ac:dyDescent="0.25">
      <c r="B68" s="5">
        <v>0.95</v>
      </c>
      <c r="C68" s="7">
        <v>0.80360000392975672</v>
      </c>
      <c r="F68" s="4">
        <v>26</v>
      </c>
      <c r="G68" s="7">
        <v>0.72270015570078716</v>
      </c>
    </row>
    <row r="69" spans="2:7" x14ac:dyDescent="0.25">
      <c r="B69" s="5">
        <v>0.95</v>
      </c>
      <c r="C69" s="7">
        <v>0.78779980453787235</v>
      </c>
      <c r="F69" s="4">
        <v>28</v>
      </c>
      <c r="G69" s="7">
        <v>0.70719987756351388</v>
      </c>
    </row>
    <row r="70" spans="2:7" x14ac:dyDescent="0.25">
      <c r="B70" s="5">
        <v>0.92</v>
      </c>
      <c r="C70" s="7">
        <v>0.75659994377383644</v>
      </c>
      <c r="F70" s="4">
        <v>25</v>
      </c>
      <c r="G70" s="7">
        <v>0.64600000000000002</v>
      </c>
    </row>
    <row r="71" spans="2:7" x14ac:dyDescent="0.25">
      <c r="B71" s="5">
        <v>0.93</v>
      </c>
      <c r="C71" s="7">
        <v>0.83640002631138977</v>
      </c>
      <c r="F71" s="4">
        <v>25</v>
      </c>
      <c r="G71" s="7">
        <v>0.69349981135321048</v>
      </c>
    </row>
    <row r="72" spans="2:7" x14ac:dyDescent="0.25">
      <c r="B72" s="5">
        <v>0.91</v>
      </c>
      <c r="C72" s="7">
        <v>0.81179977785302071</v>
      </c>
      <c r="F72" s="4">
        <v>25</v>
      </c>
      <c r="G72" s="7">
        <v>0.74460008158894708</v>
      </c>
    </row>
    <row r="73" spans="2:7" x14ac:dyDescent="0.25">
      <c r="B73" s="5">
        <v>0.91</v>
      </c>
      <c r="C73" s="7">
        <v>0.80359983311168481</v>
      </c>
      <c r="F73" s="4">
        <v>29</v>
      </c>
      <c r="G73" s="7">
        <v>0.70810006351832433</v>
      </c>
    </row>
    <row r="74" spans="2:7" x14ac:dyDescent="0.25">
      <c r="B74" s="5">
        <v>0.94</v>
      </c>
      <c r="C74" s="7">
        <v>0.77900038754190948</v>
      </c>
      <c r="F74" s="4">
        <v>28</v>
      </c>
      <c r="G74" s="7">
        <v>0.75919979148025241</v>
      </c>
    </row>
    <row r="75" spans="2:7" x14ac:dyDescent="0.25">
      <c r="B75" s="5">
        <v>0.95</v>
      </c>
      <c r="C75" s="7">
        <v>0.77899983154170926</v>
      </c>
      <c r="F75" s="4">
        <v>27</v>
      </c>
      <c r="G75" s="7">
        <v>0.71539994049569344</v>
      </c>
    </row>
    <row r="76" spans="2:7" x14ac:dyDescent="0.25">
      <c r="B76" s="5">
        <v>0.93</v>
      </c>
      <c r="C76" s="7">
        <v>0.81899956338810831</v>
      </c>
      <c r="F76" s="4">
        <v>30</v>
      </c>
      <c r="G76" s="7">
        <v>0.67320006813765876</v>
      </c>
    </row>
    <row r="77" spans="2:7" x14ac:dyDescent="0.25">
      <c r="B77" s="5">
        <v>0.93</v>
      </c>
      <c r="C77" s="7">
        <v>0.76439987420163003</v>
      </c>
      <c r="F77" s="4">
        <v>29</v>
      </c>
      <c r="G77" s="7">
        <v>0.6799998618047266</v>
      </c>
    </row>
    <row r="78" spans="2:7" x14ac:dyDescent="0.25">
      <c r="B78" s="5">
        <v>0.95</v>
      </c>
      <c r="C78" s="7">
        <v>0.81179991957923459</v>
      </c>
      <c r="F78" s="4">
        <v>29</v>
      </c>
      <c r="G78" s="7">
        <v>0.72270001392553729</v>
      </c>
    </row>
    <row r="79" spans="2:7" x14ac:dyDescent="0.25">
      <c r="B79" s="5">
        <v>0.65</v>
      </c>
      <c r="C79" s="7">
        <v>0.38539988387533919</v>
      </c>
      <c r="F79" s="4">
        <v>25</v>
      </c>
      <c r="G79" s="7">
        <v>0.75919992722100005</v>
      </c>
    </row>
    <row r="80" spans="2:7" x14ac:dyDescent="0.25">
      <c r="B80" s="5">
        <v>0.93</v>
      </c>
      <c r="C80" s="7">
        <v>0.86099963630955434</v>
      </c>
      <c r="F80" s="4">
        <v>29</v>
      </c>
      <c r="G80" s="7">
        <v>0.74460020584824926</v>
      </c>
    </row>
    <row r="81" spans="2:7" x14ac:dyDescent="0.25">
      <c r="B81" s="5">
        <v>0.95</v>
      </c>
      <c r="C81" s="7">
        <v>0.83640034553430787</v>
      </c>
      <c r="F81" s="4">
        <v>28</v>
      </c>
      <c r="G81" s="7">
        <v>0.6934998324953402</v>
      </c>
    </row>
    <row r="82" spans="2:7" x14ac:dyDescent="0.25">
      <c r="B82" s="5">
        <v>0.95</v>
      </c>
      <c r="C82" s="7">
        <v>0.84460003064305122</v>
      </c>
      <c r="F82" s="4">
        <v>27</v>
      </c>
      <c r="G82" s="7">
        <v>0.75919995629720538</v>
      </c>
    </row>
    <row r="83" spans="2:7" x14ac:dyDescent="0.25">
      <c r="B83" s="5">
        <v>0.92</v>
      </c>
      <c r="C83" s="7">
        <v>0.8190000851865038</v>
      </c>
      <c r="F83" s="4">
        <v>30</v>
      </c>
      <c r="G83" s="7">
        <v>0.70039981409119012</v>
      </c>
    </row>
    <row r="84" spans="2:7" x14ac:dyDescent="0.25">
      <c r="B84" s="5">
        <v>0.91</v>
      </c>
      <c r="C84" s="7">
        <v>0.80339980956873436</v>
      </c>
      <c r="F84" s="4">
        <v>26</v>
      </c>
      <c r="G84" s="7">
        <v>0.69360011705717539</v>
      </c>
    </row>
    <row r="85" spans="2:7" x14ac:dyDescent="0.25">
      <c r="B85" s="5">
        <v>0.92</v>
      </c>
      <c r="C85" s="7">
        <v>0.82819950503540707</v>
      </c>
      <c r="F85" s="4">
        <v>27</v>
      </c>
      <c r="G85" s="7">
        <v>0.72270008017506582</v>
      </c>
    </row>
    <row r="86" spans="2:7" x14ac:dyDescent="0.25">
      <c r="B86" s="5">
        <v>0.94</v>
      </c>
      <c r="C86" s="7">
        <v>0.85279937586220211</v>
      </c>
      <c r="F86" s="4">
        <v>25</v>
      </c>
      <c r="G86" s="7">
        <v>0.72270010234112048</v>
      </c>
    </row>
    <row r="87" spans="2:7" x14ac:dyDescent="0.25">
      <c r="B87" s="5">
        <v>0.93</v>
      </c>
      <c r="C87" s="7">
        <v>0.77900036036231313</v>
      </c>
      <c r="F87" s="4">
        <v>28</v>
      </c>
      <c r="G87" s="7">
        <v>0.70809990483791752</v>
      </c>
    </row>
    <row r="88" spans="2:7" x14ac:dyDescent="0.25">
      <c r="B88" s="5">
        <v>0.93</v>
      </c>
      <c r="C88" s="7">
        <v>0.84459995620193484</v>
      </c>
      <c r="F88" s="4">
        <v>30</v>
      </c>
      <c r="G88" s="7">
        <v>0.75189987195357011</v>
      </c>
    </row>
    <row r="89" spans="2:7" x14ac:dyDescent="0.25">
      <c r="B89" s="5">
        <v>0.95</v>
      </c>
      <c r="C89" s="7">
        <v>0.81179980658543882</v>
      </c>
      <c r="F89" s="4">
        <v>25</v>
      </c>
      <c r="G89" s="7">
        <v>0.76650000223810777</v>
      </c>
    </row>
    <row r="90" spans="2:7" x14ac:dyDescent="0.25">
      <c r="B90" s="5">
        <v>0.92</v>
      </c>
      <c r="C90" s="7">
        <v>0.75659983403609843</v>
      </c>
      <c r="F90" s="4">
        <v>28</v>
      </c>
      <c r="G90" s="7">
        <v>0.68000004707214212</v>
      </c>
    </row>
    <row r="91" spans="2:7" x14ac:dyDescent="0.25">
      <c r="B91" s="5">
        <v>0.95</v>
      </c>
      <c r="C91" s="7">
        <v>0.81900016620141913</v>
      </c>
      <c r="F91" s="4">
        <v>29</v>
      </c>
      <c r="G91" s="7">
        <v>0.71399991376093885</v>
      </c>
    </row>
    <row r="92" spans="2:7" x14ac:dyDescent="0.25">
      <c r="B92" s="5">
        <v>0.91</v>
      </c>
      <c r="C92" s="7">
        <v>0.8363995231530309</v>
      </c>
      <c r="F92" s="4">
        <v>29</v>
      </c>
      <c r="G92" s="7">
        <v>0.71540003195409851</v>
      </c>
    </row>
    <row r="93" spans="2:7" x14ac:dyDescent="0.25">
      <c r="B93" s="5">
        <v>0.95</v>
      </c>
      <c r="C93" s="7">
        <v>0.83640012570356947</v>
      </c>
      <c r="F93" s="4">
        <v>25</v>
      </c>
      <c r="G93" s="7">
        <v>0.69349998250290035</v>
      </c>
    </row>
    <row r="94" spans="2:7" x14ac:dyDescent="0.25">
      <c r="B94" s="5">
        <v>0.91</v>
      </c>
      <c r="C94" s="7">
        <v>0.83639974505352499</v>
      </c>
      <c r="F94" s="4">
        <v>28</v>
      </c>
      <c r="G94" s="7">
        <v>0.69350010008262786</v>
      </c>
    </row>
    <row r="95" spans="2:7" x14ac:dyDescent="0.25">
      <c r="B95" s="5">
        <v>0.92</v>
      </c>
      <c r="C95" s="7">
        <v>0.77899977061802939</v>
      </c>
      <c r="F95" s="4">
        <v>29</v>
      </c>
      <c r="G95" s="7">
        <v>0.69350013714967718</v>
      </c>
    </row>
    <row r="96" spans="2:7" x14ac:dyDescent="0.25">
      <c r="B96" s="5">
        <v>0.95</v>
      </c>
      <c r="C96" s="7">
        <v>0.84459985675268701</v>
      </c>
      <c r="F96" s="4">
        <v>28</v>
      </c>
      <c r="G96" s="7">
        <v>0.76650003885961093</v>
      </c>
    </row>
    <row r="97" spans="2:7" x14ac:dyDescent="0.25">
      <c r="B97" s="5">
        <v>0.91</v>
      </c>
      <c r="C97" s="7">
        <v>0.81120005663303496</v>
      </c>
      <c r="F97" s="4">
        <v>25</v>
      </c>
      <c r="G97" s="7">
        <v>0.66639982527664532</v>
      </c>
    </row>
    <row r="98" spans="2:7" x14ac:dyDescent="0.25">
      <c r="B98" s="5">
        <v>0.95</v>
      </c>
      <c r="C98" s="7">
        <v>0.77219978095589692</v>
      </c>
      <c r="F98" s="4">
        <v>27</v>
      </c>
      <c r="G98" s="7">
        <v>0.6527999747937242</v>
      </c>
    </row>
    <row r="99" spans="2:7" x14ac:dyDescent="0.25">
      <c r="B99" s="5">
        <v>0.92</v>
      </c>
      <c r="C99" s="7">
        <v>0.82820038740372437</v>
      </c>
      <c r="F99" s="4">
        <v>27</v>
      </c>
      <c r="G99" s="7">
        <v>0.70079982453440337</v>
      </c>
    </row>
    <row r="100" spans="2:7" x14ac:dyDescent="0.25">
      <c r="B100" s="5">
        <v>0.95</v>
      </c>
      <c r="C100" s="7">
        <v>0.86099974800864976</v>
      </c>
      <c r="F100" s="4">
        <v>25</v>
      </c>
      <c r="G100" s="7">
        <v>0.69349975638028516</v>
      </c>
    </row>
    <row r="101" spans="2:7" x14ac:dyDescent="0.25">
      <c r="B101" s="5">
        <v>0.95</v>
      </c>
      <c r="C101" s="7">
        <v>0.79539939242961788</v>
      </c>
      <c r="F101" s="4">
        <v>25</v>
      </c>
      <c r="G101" s="7">
        <v>0.73730000155037556</v>
      </c>
    </row>
    <row r="102" spans="2:7" x14ac:dyDescent="0.25">
      <c r="B102" s="5">
        <v>0.91</v>
      </c>
      <c r="C102" s="7">
        <v>0.80360028906556957</v>
      </c>
      <c r="F102" s="4">
        <v>25</v>
      </c>
      <c r="G102" s="7">
        <v>0.75919979406836124</v>
      </c>
    </row>
    <row r="103" spans="2:7" x14ac:dyDescent="0.25">
      <c r="B103" s="5">
        <v>0.95</v>
      </c>
      <c r="C103" s="7">
        <v>0.8118003731343284</v>
      </c>
      <c r="F103" s="4">
        <v>28</v>
      </c>
      <c r="G103" s="7">
        <v>0.72999963556661585</v>
      </c>
    </row>
    <row r="104" spans="2:7" x14ac:dyDescent="0.25">
      <c r="B104" s="5">
        <v>0.91</v>
      </c>
      <c r="C104" s="7">
        <v>0.75660008612408491</v>
      </c>
      <c r="F104" s="4">
        <v>25</v>
      </c>
      <c r="G104" s="7">
        <v>0.67999981980196234</v>
      </c>
    </row>
    <row r="105" spans="2:7" x14ac:dyDescent="0.25">
      <c r="B105" s="5">
        <v>0.95</v>
      </c>
      <c r="C105" s="7">
        <v>0.81900011580883991</v>
      </c>
      <c r="F105" s="4">
        <v>29</v>
      </c>
      <c r="G105" s="7">
        <v>0.68000003461539127</v>
      </c>
    </row>
    <row r="106" spans="2:7" x14ac:dyDescent="0.25">
      <c r="B106" s="5">
        <v>0.94</v>
      </c>
      <c r="C106" s="7">
        <v>0.81999998843704058</v>
      </c>
      <c r="F106" s="4">
        <v>26</v>
      </c>
      <c r="G106" s="7">
        <v>0.76650004209929223</v>
      </c>
    </row>
    <row r="107" spans="2:7" x14ac:dyDescent="0.25">
      <c r="B107" s="5">
        <v>0.92</v>
      </c>
      <c r="C107" s="7">
        <v>0.81179990956675963</v>
      </c>
      <c r="F107" s="4">
        <v>25</v>
      </c>
      <c r="G107" s="7">
        <v>0.70810012820461654</v>
      </c>
    </row>
    <row r="108" spans="2:7" x14ac:dyDescent="0.25">
      <c r="B108" s="5">
        <v>0.92</v>
      </c>
      <c r="C108" s="7">
        <v>0.86099942968903553</v>
      </c>
      <c r="F108" s="4">
        <v>30</v>
      </c>
      <c r="G108" s="7">
        <v>0.70810006219549648</v>
      </c>
    </row>
    <row r="109" spans="2:7" x14ac:dyDescent="0.25">
      <c r="B109" s="5">
        <v>0.91</v>
      </c>
      <c r="C109" s="7">
        <v>0.78719987834787986</v>
      </c>
      <c r="F109" s="4">
        <v>28</v>
      </c>
      <c r="G109" s="7">
        <v>0.73000015661961026</v>
      </c>
    </row>
    <row r="110" spans="2:7" x14ac:dyDescent="0.25">
      <c r="B110" s="5">
        <v>0.95</v>
      </c>
      <c r="C110" s="7">
        <v>0.81180011710458899</v>
      </c>
      <c r="F110" s="4">
        <v>27</v>
      </c>
      <c r="G110" s="7">
        <v>0.76649998707060718</v>
      </c>
    </row>
    <row r="111" spans="2:7" x14ac:dyDescent="0.25">
      <c r="B111" s="5">
        <v>0.94</v>
      </c>
      <c r="C111" s="7">
        <v>0.74880018608018895</v>
      </c>
      <c r="F111" s="4">
        <v>29</v>
      </c>
      <c r="G111" s="7">
        <v>0.64599989518172185</v>
      </c>
    </row>
    <row r="112" spans="2:7" x14ac:dyDescent="0.25">
      <c r="B112" s="5">
        <v>0.94</v>
      </c>
      <c r="C112" s="7">
        <v>0.81899990325093819</v>
      </c>
      <c r="F112" s="4">
        <v>25</v>
      </c>
      <c r="G112" s="7">
        <v>0.66639991199923765</v>
      </c>
    </row>
    <row r="113" spans="2:7" x14ac:dyDescent="0.25">
      <c r="B113" s="5">
        <v>0.95</v>
      </c>
      <c r="C113" s="7">
        <v>0.86100017164404918</v>
      </c>
      <c r="F113" s="4">
        <v>26</v>
      </c>
      <c r="G113" s="7">
        <v>0.76649989691802989</v>
      </c>
    </row>
    <row r="114" spans="2:7" x14ac:dyDescent="0.25">
      <c r="B114" s="5">
        <v>0.93</v>
      </c>
      <c r="C114" s="7">
        <v>0.81180010560042748</v>
      </c>
      <c r="F114" s="4">
        <v>27</v>
      </c>
      <c r="G114" s="7">
        <v>0.75189972310652164</v>
      </c>
    </row>
    <row r="115" spans="2:7" x14ac:dyDescent="0.25">
      <c r="B115" s="5">
        <v>0.94</v>
      </c>
      <c r="C115" s="7">
        <v>0.83639995175108994</v>
      </c>
      <c r="F115" s="4">
        <v>25</v>
      </c>
      <c r="G115" s="7">
        <v>0.7591996653377342</v>
      </c>
    </row>
    <row r="116" spans="2:7" x14ac:dyDescent="0.25">
      <c r="B116" s="5">
        <v>0.91</v>
      </c>
      <c r="C116" s="7">
        <v>0.84459992648928361</v>
      </c>
      <c r="F116" s="4">
        <v>28</v>
      </c>
      <c r="G116" s="7">
        <v>0.69350013498654928</v>
      </c>
    </row>
    <row r="117" spans="2:7" x14ac:dyDescent="0.25">
      <c r="B117" s="5">
        <v>0.94</v>
      </c>
      <c r="C117" s="7">
        <v>0.85279975172142208</v>
      </c>
      <c r="F117" s="4">
        <v>30</v>
      </c>
      <c r="G117" s="7">
        <v>0.70079996856417792</v>
      </c>
    </row>
    <row r="118" spans="2:7" x14ac:dyDescent="0.25">
      <c r="B118" s="5">
        <v>0.94</v>
      </c>
      <c r="C118" s="7">
        <v>0.74099976806481949</v>
      </c>
      <c r="F118" s="4">
        <v>29</v>
      </c>
      <c r="G118" s="7">
        <v>0.71400004913457926</v>
      </c>
    </row>
    <row r="119" spans="2:7" x14ac:dyDescent="0.25">
      <c r="B119" s="5">
        <v>0.93</v>
      </c>
      <c r="C119" s="7">
        <v>0.76439984289263474</v>
      </c>
      <c r="F119" s="4">
        <v>29</v>
      </c>
      <c r="G119" s="7">
        <v>0.65960003262136591</v>
      </c>
    </row>
    <row r="120" spans="2:7" x14ac:dyDescent="0.25">
      <c r="B120" s="5">
        <v>0.91</v>
      </c>
      <c r="C120" s="7">
        <v>0.81999934951769449</v>
      </c>
      <c r="F120" s="4">
        <v>27</v>
      </c>
      <c r="G120" s="7">
        <v>0.71540000416880556</v>
      </c>
    </row>
    <row r="121" spans="2:7" x14ac:dyDescent="0.25">
      <c r="B121" s="5">
        <v>0.94</v>
      </c>
      <c r="C121" s="7">
        <v>0.83639976138696182</v>
      </c>
      <c r="F121" s="4">
        <v>27</v>
      </c>
      <c r="G121" s="7">
        <v>0.69350009586192907</v>
      </c>
    </row>
    <row r="122" spans="2:7" x14ac:dyDescent="0.25">
      <c r="B122" s="5">
        <v>0.94</v>
      </c>
      <c r="C122" s="7">
        <v>0.86100018981394699</v>
      </c>
      <c r="F122" s="4">
        <v>27</v>
      </c>
      <c r="G122" s="7">
        <v>0.7445998451455228</v>
      </c>
    </row>
    <row r="123" spans="2:7" x14ac:dyDescent="0.25">
      <c r="B123" s="5">
        <v>0.95</v>
      </c>
      <c r="C123" s="7">
        <v>0.79540020233314634</v>
      </c>
      <c r="F123" s="4">
        <v>30</v>
      </c>
      <c r="G123" s="7">
        <v>0.74459998838261043</v>
      </c>
    </row>
    <row r="124" spans="2:7" x14ac:dyDescent="0.25">
      <c r="B124" s="5">
        <v>0.93</v>
      </c>
      <c r="C124" s="7">
        <v>0.81179975970133389</v>
      </c>
      <c r="F124" s="4">
        <v>27</v>
      </c>
      <c r="G124" s="7">
        <v>0.72270019885214221</v>
      </c>
    </row>
    <row r="125" spans="2:7" x14ac:dyDescent="0.25">
      <c r="B125" s="5">
        <v>0.94</v>
      </c>
      <c r="C125" s="7">
        <v>0.74879992024643049</v>
      </c>
      <c r="F125" s="4">
        <v>30</v>
      </c>
      <c r="G125" s="7">
        <v>0.65279982224915944</v>
      </c>
    </row>
    <row r="126" spans="2:7" x14ac:dyDescent="0.25">
      <c r="B126" s="5">
        <v>0.93</v>
      </c>
      <c r="C126" s="7">
        <v>0.74099990089460743</v>
      </c>
      <c r="F126" s="4">
        <v>28</v>
      </c>
      <c r="G126" s="7">
        <v>0.65959980867346935</v>
      </c>
    </row>
    <row r="127" spans="2:7" x14ac:dyDescent="0.25">
      <c r="B127" s="5">
        <v>0.93</v>
      </c>
      <c r="C127" s="7">
        <v>0.81180003802090028</v>
      </c>
      <c r="F127" s="4">
        <v>29</v>
      </c>
      <c r="G127" s="7">
        <v>0.73000001530620839</v>
      </c>
    </row>
    <row r="128" spans="2:7" x14ac:dyDescent="0.25">
      <c r="B128" s="5">
        <v>0.95</v>
      </c>
      <c r="C128" s="7">
        <v>0.77900005238319736</v>
      </c>
      <c r="F128" s="4">
        <v>29</v>
      </c>
      <c r="G128" s="7">
        <v>0.70809987165139765</v>
      </c>
    </row>
    <row r="129" spans="2:7" x14ac:dyDescent="0.25">
      <c r="B129" s="5">
        <v>0.91</v>
      </c>
      <c r="C129" s="7">
        <v>0.85280002453247739</v>
      </c>
      <c r="F129" s="4">
        <v>29</v>
      </c>
      <c r="G129" s="7">
        <v>0.71540018656588511</v>
      </c>
    </row>
    <row r="130" spans="2:7" x14ac:dyDescent="0.25">
      <c r="B130" s="5">
        <v>0.95</v>
      </c>
      <c r="C130" s="7">
        <v>0.80359979211290156</v>
      </c>
      <c r="F130" s="4">
        <v>26</v>
      </c>
      <c r="G130" s="7">
        <v>0.72999993216456105</v>
      </c>
    </row>
    <row r="131" spans="2:7" x14ac:dyDescent="0.25">
      <c r="B131" s="5">
        <v>0.92</v>
      </c>
      <c r="C131" s="7">
        <v>0.84460024897004593</v>
      </c>
      <c r="F131" s="4">
        <v>25</v>
      </c>
      <c r="G131" s="7">
        <v>0.72999987090444352</v>
      </c>
    </row>
    <row r="132" spans="2:7" x14ac:dyDescent="0.25">
      <c r="B132" s="5">
        <v>0.91</v>
      </c>
      <c r="C132" s="7">
        <v>0.75660009772580161</v>
      </c>
      <c r="F132" s="4">
        <v>28</v>
      </c>
      <c r="G132" s="7">
        <v>0.6527998022578505</v>
      </c>
    </row>
    <row r="133" spans="2:7" x14ac:dyDescent="0.25">
      <c r="B133" s="5">
        <v>0.94</v>
      </c>
      <c r="C133" s="7">
        <v>0.74879987054353048</v>
      </c>
      <c r="F133" s="4">
        <v>27</v>
      </c>
      <c r="G133" s="7">
        <v>0.65960003360000707</v>
      </c>
    </row>
    <row r="134" spans="2:7" x14ac:dyDescent="0.25">
      <c r="B134" s="5">
        <v>0.93</v>
      </c>
      <c r="C134" s="7">
        <v>0.86099994189721685</v>
      </c>
      <c r="F134" s="4">
        <v>25</v>
      </c>
      <c r="G134" s="7">
        <v>0.69349990241988968</v>
      </c>
    </row>
    <row r="135" spans="2:7" x14ac:dyDescent="0.25">
      <c r="B135" s="5">
        <v>0.91</v>
      </c>
      <c r="C135" s="7">
        <v>0.82820024502965828</v>
      </c>
      <c r="F135" s="4">
        <v>27</v>
      </c>
      <c r="G135" s="7">
        <v>0.75920002455795677</v>
      </c>
    </row>
    <row r="136" spans="2:7" x14ac:dyDescent="0.25">
      <c r="B136" s="5">
        <v>0.95</v>
      </c>
      <c r="C136" s="7">
        <v>0.7790003240971709</v>
      </c>
      <c r="F136" s="4">
        <v>29</v>
      </c>
      <c r="G136" s="7">
        <v>0.71539991567970973</v>
      </c>
    </row>
    <row r="137" spans="2:7" x14ac:dyDescent="0.25">
      <c r="B137" s="5">
        <v>0.93</v>
      </c>
      <c r="C137" s="7">
        <v>0.81999973813295945</v>
      </c>
      <c r="F137" s="4">
        <v>26</v>
      </c>
      <c r="G137" s="7">
        <v>0.74459999025069024</v>
      </c>
    </row>
    <row r="138" spans="2:7" x14ac:dyDescent="0.25">
      <c r="B138" s="5">
        <v>0.91</v>
      </c>
      <c r="C138" s="7">
        <v>0.79540007074542451</v>
      </c>
      <c r="F138" s="4">
        <v>25</v>
      </c>
      <c r="G138" s="7">
        <v>0.71539994429878895</v>
      </c>
    </row>
    <row r="139" spans="2:7" x14ac:dyDescent="0.25">
      <c r="B139" s="5">
        <v>0.93</v>
      </c>
      <c r="C139" s="7">
        <v>0.81119993606833252</v>
      </c>
      <c r="F139" s="4">
        <v>26</v>
      </c>
      <c r="G139" s="7">
        <v>0.64600012606063517</v>
      </c>
    </row>
    <row r="140" spans="2:7" x14ac:dyDescent="0.25">
      <c r="B140" s="5">
        <v>0.92</v>
      </c>
      <c r="C140" s="7">
        <v>0.74879997444591684</v>
      </c>
      <c r="F140" s="4">
        <v>25</v>
      </c>
      <c r="G140" s="7">
        <v>0.67320011859652096</v>
      </c>
    </row>
    <row r="141" spans="2:7" x14ac:dyDescent="0.25">
      <c r="B141" s="5">
        <v>0.93</v>
      </c>
      <c r="C141" s="7">
        <v>0.85280015511774698</v>
      </c>
      <c r="F141" s="4">
        <v>25</v>
      </c>
      <c r="G141" s="7">
        <v>0.71539981520314855</v>
      </c>
    </row>
    <row r="142" spans="2:7" x14ac:dyDescent="0.25">
      <c r="B142" s="5">
        <v>0.94</v>
      </c>
      <c r="C142" s="7">
        <v>0.81179982854017207</v>
      </c>
      <c r="F142" s="4">
        <v>25</v>
      </c>
      <c r="G142" s="7">
        <v>0.7080999273304871</v>
      </c>
    </row>
    <row r="143" spans="2:7" x14ac:dyDescent="0.25">
      <c r="B143" s="5">
        <v>0.94</v>
      </c>
      <c r="C143" s="7">
        <v>0.81179989704691846</v>
      </c>
      <c r="F143" s="4">
        <v>25</v>
      </c>
      <c r="G143" s="7">
        <v>0.76649986067885023</v>
      </c>
    </row>
    <row r="144" spans="2:7" x14ac:dyDescent="0.25">
      <c r="B144" s="5">
        <v>0.93</v>
      </c>
      <c r="C144" s="7">
        <v>0.81180006850278064</v>
      </c>
      <c r="F144" s="4">
        <v>26</v>
      </c>
      <c r="G144" s="7">
        <v>0.72269978469402829</v>
      </c>
    </row>
    <row r="145" spans="2:7" x14ac:dyDescent="0.25">
      <c r="B145" s="5">
        <v>0.92</v>
      </c>
      <c r="C145" s="7">
        <v>0.86100015148978237</v>
      </c>
      <c r="F145" s="4">
        <v>26</v>
      </c>
      <c r="G145" s="7">
        <v>0.72270016422253591</v>
      </c>
    </row>
    <row r="146" spans="2:7" x14ac:dyDescent="0.25">
      <c r="B146" s="5">
        <v>0.95</v>
      </c>
      <c r="C146" s="7">
        <v>0.74879969295410476</v>
      </c>
      <c r="F146" s="4">
        <v>30</v>
      </c>
      <c r="G146" s="7">
        <v>0.70720000000000005</v>
      </c>
    </row>
    <row r="147" spans="2:7" x14ac:dyDescent="0.25">
      <c r="B147" s="5">
        <v>0.91</v>
      </c>
      <c r="C147" s="7">
        <v>0.74100003845763895</v>
      </c>
      <c r="F147" s="4">
        <v>30</v>
      </c>
      <c r="G147" s="7">
        <v>0.67999980980954799</v>
      </c>
    </row>
    <row r="148" spans="2:7" x14ac:dyDescent="0.25">
      <c r="B148" s="5">
        <v>0.91</v>
      </c>
      <c r="C148" s="7">
        <v>0.77900019715201807</v>
      </c>
      <c r="F148" s="4">
        <v>29</v>
      </c>
      <c r="G148" s="7">
        <v>0.74459997167029368</v>
      </c>
    </row>
    <row r="149" spans="2:7" x14ac:dyDescent="0.25">
      <c r="B149" s="5">
        <v>0.92</v>
      </c>
      <c r="C149" s="7">
        <v>0.778999648626991</v>
      </c>
      <c r="F149" s="4">
        <v>25</v>
      </c>
      <c r="G149" s="7">
        <v>0.74460018474259559</v>
      </c>
    </row>
    <row r="150" spans="2:7" x14ac:dyDescent="0.25">
      <c r="B150" s="5">
        <v>0.93</v>
      </c>
      <c r="C150" s="7">
        <v>0.82819996027624287</v>
      </c>
      <c r="F150" s="4">
        <v>28</v>
      </c>
      <c r="G150" s="7">
        <v>0.71540015411148761</v>
      </c>
    </row>
    <row r="151" spans="2:7" x14ac:dyDescent="0.25">
      <c r="B151" s="5">
        <v>0.91</v>
      </c>
      <c r="C151" s="7">
        <v>0.80360004027945786</v>
      </c>
      <c r="F151" s="4">
        <v>27</v>
      </c>
      <c r="G151" s="7">
        <v>0.73730009031589894</v>
      </c>
    </row>
    <row r="152" spans="2:7" x14ac:dyDescent="0.25">
      <c r="B152" s="5">
        <v>0.95</v>
      </c>
      <c r="C152" s="7">
        <v>0.81180000387865803</v>
      </c>
      <c r="F152" s="4">
        <v>30</v>
      </c>
      <c r="G152" s="7">
        <v>0.72270000614874907</v>
      </c>
    </row>
    <row r="153" spans="2:7" x14ac:dyDescent="0.25">
      <c r="B153" s="5">
        <v>0.93</v>
      </c>
      <c r="C153" s="7">
        <v>0.75660015174861195</v>
      </c>
      <c r="F153" s="4">
        <v>26</v>
      </c>
      <c r="G153" s="7">
        <v>0.65959991777444316</v>
      </c>
    </row>
    <row r="154" spans="2:7" x14ac:dyDescent="0.25">
      <c r="B154" s="5">
        <v>0.93</v>
      </c>
      <c r="C154" s="7">
        <v>0.78780009846415233</v>
      </c>
      <c r="F154" s="4">
        <v>29</v>
      </c>
      <c r="G154" s="7">
        <v>0.71400002756996372</v>
      </c>
    </row>
    <row r="155" spans="2:7" x14ac:dyDescent="0.25">
      <c r="B155" s="5">
        <v>0.95</v>
      </c>
      <c r="C155" s="7">
        <v>0.78720023680404794</v>
      </c>
      <c r="F155" s="4">
        <v>29</v>
      </c>
      <c r="G155" s="7">
        <v>0.70079990102399237</v>
      </c>
    </row>
    <row r="156" spans="2:7" x14ac:dyDescent="0.25">
      <c r="B156" s="5">
        <v>0.95</v>
      </c>
      <c r="C156" s="7">
        <v>0.81180001959128845</v>
      </c>
      <c r="F156" s="4">
        <v>25</v>
      </c>
      <c r="G156" s="7">
        <v>0.75190008382464868</v>
      </c>
    </row>
    <row r="157" spans="2:7" x14ac:dyDescent="0.25">
      <c r="B157" s="5">
        <v>0.94</v>
      </c>
      <c r="C157" s="7">
        <v>0.81179993713953658</v>
      </c>
      <c r="F157" s="4">
        <v>30</v>
      </c>
      <c r="G157" s="7">
        <v>0.70809998590008594</v>
      </c>
    </row>
    <row r="158" spans="2:7" x14ac:dyDescent="0.25">
      <c r="B158" s="5">
        <v>0.95</v>
      </c>
      <c r="C158" s="7">
        <v>0.83639994496575365</v>
      </c>
      <c r="F158" s="4">
        <v>30</v>
      </c>
      <c r="G158" s="7">
        <v>0.75919988342308009</v>
      </c>
    </row>
    <row r="159" spans="2:7" x14ac:dyDescent="0.25">
      <c r="B159" s="5">
        <v>0.95</v>
      </c>
      <c r="C159" s="7">
        <v>0.84459949472618889</v>
      </c>
      <c r="F159" s="4">
        <v>25</v>
      </c>
      <c r="G159" s="7">
        <v>0.7007999634844122</v>
      </c>
    </row>
    <row r="160" spans="2:7" x14ac:dyDescent="0.25">
      <c r="B160" s="5">
        <v>0.93</v>
      </c>
      <c r="C160" s="7">
        <v>0.7409999517152257</v>
      </c>
      <c r="F160" s="4">
        <v>29</v>
      </c>
      <c r="G160" s="7">
        <v>0.69359971450414726</v>
      </c>
    </row>
    <row r="161" spans="2:7" x14ac:dyDescent="0.25">
      <c r="B161" s="5">
        <v>0.95</v>
      </c>
      <c r="C161" s="7">
        <v>0.76440011832819166</v>
      </c>
      <c r="F161" s="4">
        <v>26</v>
      </c>
      <c r="G161" s="7">
        <v>0.64599996459999642</v>
      </c>
    </row>
    <row r="162" spans="2:7" x14ac:dyDescent="0.25">
      <c r="B162" s="5">
        <v>0.91</v>
      </c>
      <c r="C162" s="7">
        <v>0.79540014178060903</v>
      </c>
      <c r="F162" s="4">
        <v>30</v>
      </c>
      <c r="G162" s="7">
        <v>0.74460005251376904</v>
      </c>
    </row>
    <row r="163" spans="2:7" x14ac:dyDescent="0.25">
      <c r="B163" s="5">
        <v>0.94</v>
      </c>
      <c r="C163" s="7">
        <v>0.77900015524246669</v>
      </c>
      <c r="F163" s="4">
        <v>26</v>
      </c>
      <c r="G163" s="7">
        <v>0.71539978349599498</v>
      </c>
    </row>
    <row r="164" spans="2:7" x14ac:dyDescent="0.25">
      <c r="B164" s="5">
        <v>0.95</v>
      </c>
      <c r="C164" s="7">
        <v>0.77900001672411312</v>
      </c>
      <c r="F164" s="4">
        <v>30</v>
      </c>
      <c r="G164" s="7">
        <v>0.76649974361943196</v>
      </c>
    </row>
    <row r="165" spans="2:7" x14ac:dyDescent="0.25">
      <c r="B165" s="5">
        <v>0.92</v>
      </c>
      <c r="C165" s="7">
        <v>0.85280034864222176</v>
      </c>
      <c r="F165" s="4">
        <v>30</v>
      </c>
      <c r="G165" s="7">
        <v>0.75189971282886126</v>
      </c>
    </row>
    <row r="166" spans="2:7" x14ac:dyDescent="0.25">
      <c r="B166" s="5">
        <v>0.94</v>
      </c>
      <c r="C166" s="7">
        <v>0.77899973052300386</v>
      </c>
      <c r="F166" s="4">
        <v>30</v>
      </c>
      <c r="G166" s="7">
        <v>0.72269998605161601</v>
      </c>
    </row>
    <row r="167" spans="2:7" x14ac:dyDescent="0.25">
      <c r="B167" s="5">
        <v>0.91</v>
      </c>
      <c r="C167" s="7">
        <v>0.76439979113775902</v>
      </c>
      <c r="F167" s="4">
        <v>27</v>
      </c>
      <c r="G167" s="7">
        <v>0.67320000000000002</v>
      </c>
    </row>
    <row r="168" spans="2:7" x14ac:dyDescent="0.25">
      <c r="B168" s="5">
        <v>0.93</v>
      </c>
      <c r="C168" s="7">
        <v>0.79559977499648427</v>
      </c>
      <c r="F168" s="4">
        <v>27</v>
      </c>
      <c r="G168" s="7">
        <v>0.66640010246061665</v>
      </c>
    </row>
    <row r="169" spans="2:7" x14ac:dyDescent="0.25">
      <c r="B169" s="5">
        <v>0.93</v>
      </c>
      <c r="C169" s="7">
        <v>0.84460017434303392</v>
      </c>
      <c r="F169" s="4">
        <v>26</v>
      </c>
      <c r="G169" s="7">
        <v>0.71540012321589952</v>
      </c>
    </row>
    <row r="170" spans="2:7" x14ac:dyDescent="0.25">
      <c r="B170" s="5">
        <v>0.93</v>
      </c>
      <c r="C170" s="7">
        <v>0.795399812275986</v>
      </c>
      <c r="F170" s="4">
        <v>25</v>
      </c>
      <c r="G170" s="7">
        <v>0.75190011968695791</v>
      </c>
    </row>
    <row r="171" spans="2:7" x14ac:dyDescent="0.25">
      <c r="B171" s="5">
        <v>0.94</v>
      </c>
      <c r="C171" s="7">
        <v>0.85280028422268062</v>
      </c>
      <c r="F171" s="4">
        <v>27</v>
      </c>
      <c r="G171" s="7">
        <v>0.70809989107839844</v>
      </c>
    </row>
    <row r="172" spans="2:7" x14ac:dyDescent="0.25">
      <c r="B172" s="5">
        <v>0.91</v>
      </c>
      <c r="C172" s="7">
        <v>0.84460000438711946</v>
      </c>
      <c r="F172" s="4">
        <v>25</v>
      </c>
      <c r="G172" s="7">
        <v>0.70079927134584841</v>
      </c>
    </row>
    <row r="173" spans="2:7" x14ac:dyDescent="0.25">
      <c r="B173" s="5">
        <v>0.95</v>
      </c>
      <c r="C173" s="7">
        <v>0.82819987838146936</v>
      </c>
      <c r="F173" s="4">
        <v>30</v>
      </c>
      <c r="G173" s="7">
        <v>0.76649961086831953</v>
      </c>
    </row>
    <row r="174" spans="2:7" x14ac:dyDescent="0.25">
      <c r="B174" s="5">
        <v>0.93</v>
      </c>
      <c r="C174" s="7">
        <v>0.74099962473027492</v>
      </c>
      <c r="F174" s="4">
        <v>26</v>
      </c>
      <c r="G174" s="7">
        <v>0.7072000180465714</v>
      </c>
    </row>
    <row r="175" spans="2:7" x14ac:dyDescent="0.25">
      <c r="B175" s="5">
        <v>0.91</v>
      </c>
      <c r="C175" s="7">
        <v>0.80340016193549169</v>
      </c>
      <c r="F175" s="4">
        <v>27</v>
      </c>
      <c r="G175" s="7">
        <v>0.65959992130937628</v>
      </c>
    </row>
    <row r="176" spans="2:7" x14ac:dyDescent="0.25">
      <c r="B176" s="5">
        <v>0.93</v>
      </c>
      <c r="C176" s="7">
        <v>0.8445999780959943</v>
      </c>
      <c r="F176" s="4">
        <v>30</v>
      </c>
      <c r="G176" s="7">
        <v>0.7153997619121073</v>
      </c>
    </row>
    <row r="177" spans="2:7" x14ac:dyDescent="0.25">
      <c r="B177" s="5">
        <v>0.95</v>
      </c>
      <c r="C177" s="7">
        <v>0.77900032592207769</v>
      </c>
      <c r="F177" s="4">
        <v>28</v>
      </c>
      <c r="G177" s="7">
        <v>0.72999981663824565</v>
      </c>
    </row>
    <row r="178" spans="2:7" x14ac:dyDescent="0.25">
      <c r="B178" s="5">
        <v>0.92</v>
      </c>
      <c r="C178" s="7">
        <v>0.81999972757813244</v>
      </c>
      <c r="F178" s="4">
        <v>30</v>
      </c>
      <c r="G178" s="7">
        <v>0.72270000250573629</v>
      </c>
    </row>
    <row r="179" spans="2:7" x14ac:dyDescent="0.25">
      <c r="B179" s="5">
        <v>0.91</v>
      </c>
      <c r="C179" s="7">
        <v>0.78720007141156867</v>
      </c>
      <c r="F179" s="4">
        <v>30</v>
      </c>
      <c r="G179" s="7">
        <v>0.75189988509409045</v>
      </c>
    </row>
    <row r="180" spans="2:7" x14ac:dyDescent="0.25">
      <c r="B180" s="5">
        <v>0.92</v>
      </c>
      <c r="C180" s="7">
        <v>0.84459983821893003</v>
      </c>
      <c r="F180" s="4">
        <v>25</v>
      </c>
      <c r="G180" s="7">
        <v>0.70809978101365623</v>
      </c>
    </row>
    <row r="181" spans="2:7" x14ac:dyDescent="0.25">
      <c r="B181" s="5">
        <v>0.92</v>
      </c>
      <c r="C181" s="7">
        <v>0.75659998119071525</v>
      </c>
      <c r="F181" s="4">
        <v>29</v>
      </c>
      <c r="G181" s="7">
        <v>0.65279982866933184</v>
      </c>
    </row>
    <row r="182" spans="2:7" x14ac:dyDescent="0.25">
      <c r="B182" s="5">
        <v>0.91</v>
      </c>
      <c r="C182" s="7">
        <v>0.81899992257964616</v>
      </c>
      <c r="F182" s="4">
        <v>29</v>
      </c>
      <c r="G182" s="7">
        <v>0.65959970930427403</v>
      </c>
    </row>
    <row r="183" spans="2:7" x14ac:dyDescent="0.25">
      <c r="B183" s="5">
        <v>0.93</v>
      </c>
      <c r="C183" s="7">
        <v>0.82000010110188415</v>
      </c>
      <c r="F183" s="4">
        <v>26</v>
      </c>
      <c r="G183" s="7">
        <v>0.72269969019888647</v>
      </c>
    </row>
    <row r="184" spans="2:7" x14ac:dyDescent="0.25">
      <c r="B184" s="5">
        <v>0.94</v>
      </c>
      <c r="C184" s="7">
        <v>0.82820022927015668</v>
      </c>
      <c r="F184" s="4">
        <v>25</v>
      </c>
      <c r="G184" s="7">
        <v>0.75189971282886126</v>
      </c>
    </row>
    <row r="185" spans="2:7" x14ac:dyDescent="0.25">
      <c r="B185" s="5">
        <v>0.94</v>
      </c>
      <c r="C185" s="7">
        <v>0.8446003898635478</v>
      </c>
      <c r="F185" s="4">
        <v>30</v>
      </c>
      <c r="G185" s="7">
        <v>0.75189986220326255</v>
      </c>
    </row>
    <row r="186" spans="2:7" x14ac:dyDescent="0.25">
      <c r="B186" s="5">
        <v>0.91</v>
      </c>
      <c r="C186" s="7">
        <v>0.81999972049268632</v>
      </c>
      <c r="F186" s="4">
        <v>26</v>
      </c>
      <c r="G186" s="7">
        <v>0.69349992752133061</v>
      </c>
    </row>
    <row r="187" spans="2:7" x14ac:dyDescent="0.25">
      <c r="B187" s="5">
        <v>0.92</v>
      </c>
      <c r="C187" s="7">
        <v>0.80360017280829477</v>
      </c>
      <c r="F187" s="4">
        <v>27</v>
      </c>
      <c r="G187" s="7">
        <v>0.7664999173366811</v>
      </c>
    </row>
    <row r="188" spans="2:7" x14ac:dyDescent="0.25">
      <c r="B188" s="5">
        <v>0.94</v>
      </c>
      <c r="C188" s="7">
        <v>0.80339967209188035</v>
      </c>
      <c r="F188" s="4">
        <v>26</v>
      </c>
      <c r="G188" s="7">
        <v>0.68000007488750491</v>
      </c>
    </row>
    <row r="189" spans="2:7" x14ac:dyDescent="0.25">
      <c r="B189" s="5">
        <v>0.94</v>
      </c>
      <c r="C189" s="7">
        <v>0.76440011745735736</v>
      </c>
      <c r="F189" s="4">
        <v>28</v>
      </c>
      <c r="G189" s="7">
        <v>0.67999983439827982</v>
      </c>
    </row>
    <row r="190" spans="2:7" x14ac:dyDescent="0.25">
      <c r="B190" s="5">
        <v>0.92</v>
      </c>
      <c r="C190" s="7">
        <v>0.83639998437154062</v>
      </c>
      <c r="F190" s="4">
        <v>28</v>
      </c>
      <c r="G190" s="7">
        <v>0.75919979631538481</v>
      </c>
    </row>
    <row r="191" spans="2:7" x14ac:dyDescent="0.25">
      <c r="B191" s="5">
        <v>0.91</v>
      </c>
      <c r="C191" s="7">
        <v>0.81999947809928619</v>
      </c>
      <c r="F191" s="4">
        <v>27</v>
      </c>
      <c r="G191" s="7">
        <v>0.73730011785540739</v>
      </c>
    </row>
    <row r="192" spans="2:7" x14ac:dyDescent="0.25">
      <c r="B192" s="5">
        <v>0.94</v>
      </c>
      <c r="C192" s="7">
        <v>0.82820005728992274</v>
      </c>
      <c r="F192" s="4">
        <v>29</v>
      </c>
      <c r="G192" s="7">
        <v>0.75920021839091978</v>
      </c>
    </row>
    <row r="193" spans="2:7" x14ac:dyDescent="0.25">
      <c r="B193" s="5">
        <v>0.91</v>
      </c>
      <c r="C193" s="7">
        <v>0.83639961967637511</v>
      </c>
      <c r="F193" s="4">
        <v>27</v>
      </c>
      <c r="G193" s="7">
        <v>0.74460008158894708</v>
      </c>
    </row>
    <row r="194" spans="2:7" x14ac:dyDescent="0.25">
      <c r="B194" s="5">
        <v>0.95</v>
      </c>
      <c r="C194" s="7">
        <v>0.86100015577191236</v>
      </c>
      <c r="F194" s="4">
        <v>27</v>
      </c>
      <c r="G194" s="7">
        <v>0.75189986904591677</v>
      </c>
    </row>
    <row r="195" spans="2:7" x14ac:dyDescent="0.25">
      <c r="B195" s="5">
        <v>0.91</v>
      </c>
      <c r="C195" s="7">
        <v>0.79560005440350179</v>
      </c>
      <c r="F195" s="4">
        <v>27</v>
      </c>
      <c r="G195" s="7">
        <v>0.6935998310612963</v>
      </c>
    </row>
    <row r="196" spans="2:7" x14ac:dyDescent="0.25">
      <c r="B196" s="5">
        <v>0.92</v>
      </c>
      <c r="C196" s="7">
        <v>0.79559988569525597</v>
      </c>
      <c r="F196" s="4">
        <v>26</v>
      </c>
      <c r="G196" s="7">
        <v>0.70039983109649617</v>
      </c>
    </row>
    <row r="197" spans="2:7" x14ac:dyDescent="0.25">
      <c r="B197" s="5">
        <v>0.94</v>
      </c>
      <c r="C197" s="7">
        <v>0.8118002358021712</v>
      </c>
      <c r="F197" s="4">
        <v>27</v>
      </c>
      <c r="G197" s="7">
        <v>0.71539974874967405</v>
      </c>
    </row>
    <row r="198" spans="2:7" x14ac:dyDescent="0.25">
      <c r="B198" s="5">
        <v>0.95</v>
      </c>
      <c r="C198" s="7">
        <v>0.83640055397760615</v>
      </c>
      <c r="F198" s="4">
        <v>30</v>
      </c>
      <c r="G198" s="7">
        <v>0.72999953488713665</v>
      </c>
    </row>
    <row r="199" spans="2:7" x14ac:dyDescent="0.25">
      <c r="B199" s="5">
        <v>0.93</v>
      </c>
      <c r="C199" s="7">
        <v>0.82820015715776318</v>
      </c>
      <c r="F199" s="4">
        <v>29</v>
      </c>
      <c r="G199" s="7">
        <v>0.75189987195357011</v>
      </c>
    </row>
    <row r="200" spans="2:7" x14ac:dyDescent="0.25">
      <c r="B200" s="5">
        <v>0.94</v>
      </c>
      <c r="C200" s="7">
        <v>0.85279994808902737</v>
      </c>
      <c r="F200" s="4">
        <v>29</v>
      </c>
      <c r="G200" s="7">
        <v>0.76650009223991056</v>
      </c>
    </row>
    <row r="201" spans="2:7" x14ac:dyDescent="0.25">
      <c r="B201" s="5">
        <v>0.94</v>
      </c>
      <c r="C201" s="7">
        <v>0.83640008523428211</v>
      </c>
      <c r="F201" s="4">
        <v>30</v>
      </c>
      <c r="G201" s="7">
        <v>0.72999973392334128</v>
      </c>
    </row>
    <row r="202" spans="2:7" x14ac:dyDescent="0.25">
      <c r="B202" s="5">
        <v>0.95</v>
      </c>
      <c r="C202" s="7">
        <v>0.803399900943085</v>
      </c>
      <c r="F202" s="4">
        <v>30</v>
      </c>
      <c r="G202" s="7">
        <v>0.64600012606063517</v>
      </c>
    </row>
    <row r="203" spans="2:7" x14ac:dyDescent="0.25">
      <c r="B203" s="5">
        <v>0.93</v>
      </c>
      <c r="C203" s="7">
        <v>0.80339997497498794</v>
      </c>
      <c r="F203" s="4">
        <v>28</v>
      </c>
      <c r="G203" s="7">
        <v>0.65279988340880124</v>
      </c>
    </row>
    <row r="204" spans="2:7" x14ac:dyDescent="0.25">
      <c r="B204" s="5">
        <v>0.94</v>
      </c>
      <c r="C204" s="7">
        <v>0.82819984592780227</v>
      </c>
      <c r="F204" s="4">
        <v>28</v>
      </c>
      <c r="G204" s="7">
        <v>0.7300001503394854</v>
      </c>
    </row>
    <row r="205" spans="2:7" x14ac:dyDescent="0.25">
      <c r="B205" s="5">
        <v>0.93</v>
      </c>
      <c r="C205" s="7">
        <v>0.77899966247013397</v>
      </c>
      <c r="F205" s="4">
        <v>25</v>
      </c>
      <c r="G205" s="7">
        <v>0.75190004321402437</v>
      </c>
    </row>
    <row r="206" spans="2:7" x14ac:dyDescent="0.25">
      <c r="B206" s="5">
        <v>0.93</v>
      </c>
      <c r="C206" s="7">
        <v>0.84460042107181321</v>
      </c>
      <c r="F206" s="4">
        <v>29</v>
      </c>
      <c r="G206" s="7">
        <v>0.70079960813181219</v>
      </c>
    </row>
    <row r="207" spans="2:7" x14ac:dyDescent="0.25">
      <c r="B207" s="5">
        <v>0.94</v>
      </c>
      <c r="C207" s="7">
        <v>0.8200002656934694</v>
      </c>
      <c r="F207" s="4">
        <v>27</v>
      </c>
      <c r="G207" s="7">
        <v>0.74459980272993875</v>
      </c>
    </row>
    <row r="208" spans="2:7" x14ac:dyDescent="0.25">
      <c r="B208" s="5">
        <v>0.91</v>
      </c>
      <c r="C208" s="7">
        <v>0.79540032549382522</v>
      </c>
      <c r="F208" s="4">
        <v>25</v>
      </c>
      <c r="G208" s="7">
        <v>0.75919969687249556</v>
      </c>
    </row>
    <row r="209" spans="2:7" x14ac:dyDescent="0.25">
      <c r="B209" s="5">
        <v>0.95</v>
      </c>
      <c r="C209" s="7">
        <v>0.78779985382937356</v>
      </c>
      <c r="F209" s="4">
        <v>29</v>
      </c>
      <c r="G209" s="7">
        <v>0.6799999873862913</v>
      </c>
    </row>
    <row r="210" spans="2:7" x14ac:dyDescent="0.25">
      <c r="B210" s="5">
        <v>0.91</v>
      </c>
      <c r="C210" s="7">
        <v>0.8190003407783456</v>
      </c>
      <c r="F210" s="4">
        <v>26</v>
      </c>
      <c r="G210" s="7">
        <v>0.65959989629663851</v>
      </c>
    </row>
    <row r="211" spans="2:7" x14ac:dyDescent="0.25">
      <c r="B211" s="5">
        <v>0.92</v>
      </c>
      <c r="C211" s="7">
        <v>0.83640015387262212</v>
      </c>
      <c r="F211" s="4">
        <v>25</v>
      </c>
      <c r="G211" s="7">
        <v>0.70079976807583777</v>
      </c>
    </row>
    <row r="212" spans="2:7" x14ac:dyDescent="0.25">
      <c r="B212" s="5">
        <v>0.92</v>
      </c>
      <c r="C212" s="7">
        <v>0.85279998532043788</v>
      </c>
      <c r="F212" s="4">
        <v>29</v>
      </c>
      <c r="G212" s="7">
        <v>0.69349984607229853</v>
      </c>
    </row>
    <row r="213" spans="2:7" x14ac:dyDescent="0.25">
      <c r="B213" s="5">
        <v>0.95</v>
      </c>
      <c r="C213" s="7">
        <v>0.86099974800864976</v>
      </c>
      <c r="F213" s="4">
        <v>29</v>
      </c>
      <c r="G213" s="7">
        <v>0.69349975638028516</v>
      </c>
    </row>
    <row r="214" spans="2:7" x14ac:dyDescent="0.25">
      <c r="B214" s="5">
        <v>0.94</v>
      </c>
      <c r="C214" s="7">
        <v>0.86099997542664763</v>
      </c>
      <c r="F214" s="4">
        <v>25</v>
      </c>
      <c r="G214" s="7">
        <v>0.75189966209132131</v>
      </c>
    </row>
    <row r="215" spans="2:7" x14ac:dyDescent="0.25">
      <c r="B215" s="5">
        <v>0.93</v>
      </c>
      <c r="C215" s="7">
        <v>0.83639964101146724</v>
      </c>
      <c r="F215" s="4">
        <v>26</v>
      </c>
      <c r="G215" s="7">
        <v>0.7007999028432963</v>
      </c>
    </row>
    <row r="216" spans="2:7" x14ac:dyDescent="0.25">
      <c r="B216" s="5">
        <v>0.92</v>
      </c>
      <c r="C216" s="7">
        <v>0.79559995214524992</v>
      </c>
      <c r="F216" s="4">
        <v>27</v>
      </c>
      <c r="G216" s="7">
        <v>0.70719981815771027</v>
      </c>
    </row>
    <row r="217" spans="2:7" x14ac:dyDescent="0.25">
      <c r="B217" s="5">
        <v>0.95</v>
      </c>
      <c r="C217" s="7">
        <v>0.81119995976907833</v>
      </c>
      <c r="F217" s="4">
        <v>30</v>
      </c>
      <c r="G217" s="7">
        <v>0.70720009684388774</v>
      </c>
    </row>
    <row r="218" spans="2:7" x14ac:dyDescent="0.25">
      <c r="B218" s="5">
        <v>0.92</v>
      </c>
      <c r="C218" s="7">
        <v>0.77900012436103883</v>
      </c>
      <c r="F218" s="4">
        <v>25</v>
      </c>
      <c r="G218" s="7">
        <v>0.70079976807583777</v>
      </c>
    </row>
    <row r="219" spans="2:7" x14ac:dyDescent="0.25">
      <c r="B219" s="5">
        <v>0.95</v>
      </c>
      <c r="C219" s="7">
        <v>0.79540002344268912</v>
      </c>
      <c r="F219" s="4">
        <v>29</v>
      </c>
      <c r="G219" s="7">
        <v>0.72269957936725315</v>
      </c>
    </row>
    <row r="220" spans="2:7" x14ac:dyDescent="0.25">
      <c r="B220" s="5">
        <v>0.91</v>
      </c>
      <c r="C220" s="7">
        <v>0.79539985893258991</v>
      </c>
      <c r="F220" s="4">
        <v>29</v>
      </c>
      <c r="G220" s="7">
        <v>0.70079973034757292</v>
      </c>
    </row>
    <row r="221" spans="2:7" x14ac:dyDescent="0.25">
      <c r="B221" s="5">
        <v>0.92</v>
      </c>
      <c r="C221" s="7">
        <v>0.8117995676184937</v>
      </c>
      <c r="F221" s="4">
        <v>29</v>
      </c>
      <c r="G221" s="7">
        <v>0.70080004278698171</v>
      </c>
    </row>
    <row r="222" spans="2:7" x14ac:dyDescent="0.25">
      <c r="B222" s="5">
        <v>0.93</v>
      </c>
      <c r="C222" s="7">
        <v>0.84459999591363466</v>
      </c>
      <c r="F222" s="4">
        <v>30</v>
      </c>
      <c r="G222" s="7">
        <v>0.7372997849559555</v>
      </c>
    </row>
    <row r="223" spans="2:7" x14ac:dyDescent="0.25">
      <c r="B223" s="5">
        <v>0.93</v>
      </c>
      <c r="C223" s="7">
        <v>0.81119990252821728</v>
      </c>
      <c r="F223" s="4">
        <v>27</v>
      </c>
      <c r="G223" s="7">
        <v>0.70039993990384619</v>
      </c>
    </row>
    <row r="224" spans="2:7" x14ac:dyDescent="0.25">
      <c r="B224" s="5">
        <v>0.95</v>
      </c>
      <c r="C224" s="7">
        <v>0.74099989162325142</v>
      </c>
      <c r="F224" s="4">
        <v>27</v>
      </c>
      <c r="G224" s="7">
        <v>0.32639989286683241</v>
      </c>
    </row>
    <row r="225" spans="2:7" x14ac:dyDescent="0.25">
      <c r="B225" s="5">
        <v>0.91</v>
      </c>
      <c r="C225" s="7">
        <v>0.86100039215604907</v>
      </c>
      <c r="F225" s="4">
        <v>30</v>
      </c>
      <c r="G225" s="7">
        <v>0.70079979759076794</v>
      </c>
    </row>
    <row r="226" spans="2:7" x14ac:dyDescent="0.25">
      <c r="B226" s="5">
        <v>0.93</v>
      </c>
      <c r="C226" s="7">
        <v>0.86099995741677238</v>
      </c>
      <c r="F226" s="4">
        <v>25</v>
      </c>
      <c r="G226" s="7">
        <v>0.70079995514608273</v>
      </c>
    </row>
    <row r="227" spans="2:7" x14ac:dyDescent="0.25">
      <c r="B227" s="5">
        <v>0.91</v>
      </c>
      <c r="C227" s="7">
        <v>0.86100020816456213</v>
      </c>
      <c r="F227" s="4">
        <v>25</v>
      </c>
      <c r="G227" s="7">
        <v>0.72269993684292888</v>
      </c>
    </row>
    <row r="228" spans="2:7" x14ac:dyDescent="0.25">
      <c r="B228" s="5">
        <v>0.92</v>
      </c>
      <c r="C228" s="7">
        <v>0.8035995575755287</v>
      </c>
      <c r="F228" s="4">
        <v>28</v>
      </c>
      <c r="G228" s="7">
        <v>0.7227000780563303</v>
      </c>
    </row>
    <row r="229" spans="2:7" x14ac:dyDescent="0.25">
      <c r="B229" s="5">
        <v>0.95</v>
      </c>
      <c r="C229" s="7">
        <v>0.79539993611900839</v>
      </c>
      <c r="F229" s="4">
        <v>29</v>
      </c>
      <c r="G229" s="7">
        <v>0.69350005307403961</v>
      </c>
    </row>
    <row r="230" spans="2:7" x14ac:dyDescent="0.25">
      <c r="B230" s="5">
        <v>0.94</v>
      </c>
      <c r="C230" s="7">
        <v>0.78780011079317225</v>
      </c>
      <c r="F230" s="4">
        <v>29</v>
      </c>
      <c r="G230" s="7">
        <v>0.69359988231832892</v>
      </c>
    </row>
    <row r="231" spans="2:7" x14ac:dyDescent="0.25">
      <c r="B231" s="5">
        <v>0.94</v>
      </c>
      <c r="C231" s="7">
        <v>0.77999991126364998</v>
      </c>
      <c r="F231" s="4">
        <v>30</v>
      </c>
      <c r="G231" s="7">
        <v>0.64599989044809281</v>
      </c>
    </row>
    <row r="232" spans="2:7" x14ac:dyDescent="0.25">
      <c r="B232" s="5">
        <v>0.93</v>
      </c>
      <c r="C232" s="7">
        <v>0.80359986343817846</v>
      </c>
      <c r="F232" s="4">
        <v>30</v>
      </c>
      <c r="G232" s="7">
        <v>0.75189991363249575</v>
      </c>
    </row>
    <row r="233" spans="2:7" x14ac:dyDescent="0.25">
      <c r="B233" s="5">
        <v>0.92</v>
      </c>
      <c r="C233" s="7">
        <v>0.81179959717908734</v>
      </c>
      <c r="F233" s="4">
        <v>30</v>
      </c>
      <c r="G233" s="7">
        <v>0.74460026668137136</v>
      </c>
    </row>
    <row r="234" spans="2:7" x14ac:dyDescent="0.25">
      <c r="B234" s="5">
        <v>0.93</v>
      </c>
      <c r="C234" s="7">
        <v>0.8445996882067387</v>
      </c>
      <c r="F234" s="4">
        <v>28</v>
      </c>
      <c r="G234" s="7">
        <v>0.70810010738057783</v>
      </c>
    </row>
    <row r="235" spans="2:7" x14ac:dyDescent="0.25">
      <c r="B235" s="5">
        <v>0.95</v>
      </c>
      <c r="C235" s="7">
        <v>0.86100006739915325</v>
      </c>
      <c r="F235" s="4">
        <v>29</v>
      </c>
      <c r="G235" s="7">
        <v>0.7372998074723347</v>
      </c>
    </row>
    <row r="236" spans="2:7" x14ac:dyDescent="0.25">
      <c r="B236" s="5">
        <v>0.93</v>
      </c>
      <c r="C236" s="7">
        <v>0.85280034737070642</v>
      </c>
      <c r="F236" s="4">
        <v>27</v>
      </c>
      <c r="G236" s="7">
        <v>0.70809978309642896</v>
      </c>
    </row>
    <row r="237" spans="2:7" x14ac:dyDescent="0.25">
      <c r="B237" s="5">
        <v>0.94</v>
      </c>
      <c r="C237" s="7">
        <v>0.77220020277492463</v>
      </c>
      <c r="F237" s="4">
        <v>29</v>
      </c>
      <c r="G237" s="7">
        <v>0.64599990135731722</v>
      </c>
    </row>
    <row r="238" spans="2:7" x14ac:dyDescent="0.25">
      <c r="B238" s="5">
        <v>0.95</v>
      </c>
      <c r="C238" s="7">
        <v>0.78000001748074499</v>
      </c>
      <c r="F238" s="4">
        <v>27</v>
      </c>
      <c r="G238" s="7">
        <v>0.68679995077632339</v>
      </c>
    </row>
    <row r="239" spans="2:7" x14ac:dyDescent="0.25">
      <c r="B239" s="5">
        <v>0.94</v>
      </c>
      <c r="C239" s="7">
        <v>0.80359977271843164</v>
      </c>
      <c r="F239" s="4">
        <v>30</v>
      </c>
      <c r="G239" s="7">
        <v>0.72269986943370734</v>
      </c>
    </row>
    <row r="240" spans="2:7" x14ac:dyDescent="0.25">
      <c r="B240" s="5">
        <v>0.94</v>
      </c>
      <c r="C240" s="7">
        <v>0.79539957266434791</v>
      </c>
      <c r="F240" s="4">
        <v>29</v>
      </c>
      <c r="G240" s="7">
        <v>0.73730014683089973</v>
      </c>
    </row>
    <row r="241" spans="2:7" x14ac:dyDescent="0.25">
      <c r="B241" s="5">
        <v>0.95</v>
      </c>
      <c r="C241" s="7">
        <v>0.83639982743429764</v>
      </c>
      <c r="F241" s="4">
        <v>28</v>
      </c>
      <c r="G241" s="7">
        <v>0.73729973442571728</v>
      </c>
    </row>
    <row r="242" spans="2:7" x14ac:dyDescent="0.25">
      <c r="B242" s="5">
        <v>0.92</v>
      </c>
      <c r="C242" s="7">
        <v>0.83639978554195338</v>
      </c>
      <c r="F242" s="4">
        <v>29</v>
      </c>
      <c r="G242" s="7">
        <v>0.76650009931419394</v>
      </c>
    </row>
    <row r="243" spans="2:7" x14ac:dyDescent="0.25">
      <c r="B243" s="5">
        <v>0.91</v>
      </c>
      <c r="C243" s="7">
        <v>0.79539970265136961</v>
      </c>
      <c r="F243" s="4">
        <v>27</v>
      </c>
      <c r="G243" s="7">
        <v>0.71540015801493384</v>
      </c>
    </row>
    <row r="244" spans="2:7" x14ac:dyDescent="0.25">
      <c r="B244" s="5">
        <v>0.95</v>
      </c>
      <c r="C244" s="7">
        <v>0.76440006616917255</v>
      </c>
      <c r="F244" s="4">
        <v>26</v>
      </c>
      <c r="G244" s="7">
        <v>0.66640005438400618</v>
      </c>
    </row>
    <row r="245" spans="2:7" x14ac:dyDescent="0.25">
      <c r="B245" s="5">
        <v>0.94</v>
      </c>
      <c r="C245" s="7">
        <v>0.74879989611949505</v>
      </c>
      <c r="F245" s="4">
        <v>29</v>
      </c>
      <c r="G245" s="7">
        <v>0.68000003679101417</v>
      </c>
    </row>
    <row r="246" spans="2:7" x14ac:dyDescent="0.25">
      <c r="B246" s="5">
        <v>0.92</v>
      </c>
      <c r="C246" s="7">
        <v>0.78720029144104153</v>
      </c>
      <c r="F246" s="4">
        <v>28</v>
      </c>
      <c r="G246" s="7">
        <v>0.7445998451455228</v>
      </c>
    </row>
    <row r="247" spans="2:7" x14ac:dyDescent="0.25">
      <c r="B247" s="5">
        <v>0.95</v>
      </c>
      <c r="C247" s="7">
        <v>0.77899985627824531</v>
      </c>
      <c r="F247" s="4">
        <v>30</v>
      </c>
      <c r="G247" s="7">
        <v>0.6935000177654399</v>
      </c>
    </row>
    <row r="248" spans="2:7" x14ac:dyDescent="0.25">
      <c r="B248" s="5">
        <v>0.93</v>
      </c>
      <c r="C248" s="7">
        <v>0.83639957543849119</v>
      </c>
      <c r="F248" s="4">
        <v>26</v>
      </c>
      <c r="G248" s="7">
        <v>0.69350015536101739</v>
      </c>
    </row>
    <row r="249" spans="2:7" x14ac:dyDescent="0.25">
      <c r="B249" s="5">
        <v>0.93</v>
      </c>
      <c r="C249" s="7">
        <v>0.80360036589287742</v>
      </c>
      <c r="F249" s="4">
        <v>26</v>
      </c>
      <c r="G249" s="7">
        <v>0.74459980861850328</v>
      </c>
    </row>
    <row r="250" spans="2:7" x14ac:dyDescent="0.25">
      <c r="B250" s="5">
        <v>0.92</v>
      </c>
      <c r="C250" s="7">
        <v>0.84459935369802874</v>
      </c>
      <c r="F250" s="4">
        <v>30</v>
      </c>
      <c r="G250" s="7">
        <v>0.70080003607309793</v>
      </c>
    </row>
    <row r="251" spans="2:7" x14ac:dyDescent="0.25">
      <c r="B251" s="5">
        <v>0.95</v>
      </c>
      <c r="C251" s="7">
        <v>0.74099969879666805</v>
      </c>
      <c r="F251" s="4">
        <v>26</v>
      </c>
      <c r="G251" s="7">
        <v>0.64600000000000002</v>
      </c>
    </row>
    <row r="252" spans="2:7" x14ac:dyDescent="0.25">
      <c r="B252" s="5">
        <v>0.91</v>
      </c>
      <c r="C252" s="7">
        <v>0.79560015745522372</v>
      </c>
      <c r="F252" s="4">
        <v>30</v>
      </c>
      <c r="G252" s="7">
        <v>0.67319989677731973</v>
      </c>
    </row>
    <row r="253" spans="2:7" x14ac:dyDescent="0.25">
      <c r="B253" s="5">
        <v>0.94</v>
      </c>
      <c r="C253" s="7">
        <v>0.83640003369806182</v>
      </c>
      <c r="F253" s="4">
        <v>26</v>
      </c>
      <c r="G253" s="7">
        <v>0.75189998569224503</v>
      </c>
    </row>
    <row r="254" spans="2:7" x14ac:dyDescent="0.25">
      <c r="B254" s="5">
        <v>0.91</v>
      </c>
      <c r="C254" s="7">
        <v>0.7872001710841261</v>
      </c>
      <c r="F254" s="4">
        <v>27</v>
      </c>
      <c r="G254" s="7">
        <v>0.70810009297478393</v>
      </c>
    </row>
    <row r="255" spans="2:7" x14ac:dyDescent="0.25">
      <c r="B255" s="5">
        <v>0.94</v>
      </c>
      <c r="C255" s="7">
        <v>0.82819975847995231</v>
      </c>
      <c r="F255" s="4">
        <v>26</v>
      </c>
      <c r="G255" s="7">
        <v>0.75919988778286385</v>
      </c>
    </row>
    <row r="256" spans="2:7" x14ac:dyDescent="0.25">
      <c r="B256" s="5">
        <v>0.91</v>
      </c>
      <c r="C256" s="7">
        <v>0.852800098980243</v>
      </c>
      <c r="F256" s="4">
        <v>25</v>
      </c>
      <c r="G256" s="7">
        <v>0.75919979631538481</v>
      </c>
    </row>
    <row r="257" spans="2:7" x14ac:dyDescent="0.25">
      <c r="B257" s="5">
        <v>0.92</v>
      </c>
      <c r="C257" s="7">
        <v>0.84460015720283266</v>
      </c>
      <c r="F257" s="4">
        <v>29</v>
      </c>
      <c r="G257" s="7">
        <v>0.69350003832067608</v>
      </c>
    </row>
    <row r="258" spans="2:7" x14ac:dyDescent="0.25">
      <c r="B258" s="5">
        <v>0.93</v>
      </c>
      <c r="C258" s="7">
        <v>0.74100054261668924</v>
      </c>
      <c r="F258" s="4">
        <v>30</v>
      </c>
      <c r="G258" s="7">
        <v>0.67319985703572605</v>
      </c>
    </row>
    <row r="259" spans="2:7" x14ac:dyDescent="0.25">
      <c r="B259" s="5">
        <v>0.94</v>
      </c>
      <c r="C259" s="7">
        <v>0.79559992321311956</v>
      </c>
      <c r="F259" s="4">
        <v>29</v>
      </c>
      <c r="G259" s="7">
        <v>0.69359989966314639</v>
      </c>
    </row>
    <row r="260" spans="2:7" x14ac:dyDescent="0.25">
      <c r="B260" s="5">
        <v>0.95</v>
      </c>
      <c r="C260" s="7">
        <v>0.80359947956331457</v>
      </c>
      <c r="F260" s="4">
        <v>25</v>
      </c>
      <c r="G260" s="7">
        <v>0.73730005125419784</v>
      </c>
    </row>
    <row r="261" spans="2:7" x14ac:dyDescent="0.25">
      <c r="B261" s="5">
        <v>0.94</v>
      </c>
      <c r="C261" s="7">
        <v>0.86099984827795484</v>
      </c>
      <c r="F261" s="4">
        <v>29</v>
      </c>
      <c r="G261" s="7">
        <v>0.72269967968647564</v>
      </c>
    </row>
    <row r="262" spans="2:7" x14ac:dyDescent="0.25">
      <c r="B262" s="5">
        <v>0.93</v>
      </c>
      <c r="C262" s="7">
        <v>0.79540028902887894</v>
      </c>
      <c r="F262" s="4">
        <v>28</v>
      </c>
      <c r="G262" s="7">
        <v>0.70079980752023296</v>
      </c>
    </row>
    <row r="263" spans="2:7" x14ac:dyDescent="0.25">
      <c r="B263" s="5">
        <v>0.95</v>
      </c>
      <c r="C263" s="7">
        <v>0.81999993487908673</v>
      </c>
      <c r="F263" s="4">
        <v>30</v>
      </c>
      <c r="G263" s="7">
        <v>0.74460001881374493</v>
      </c>
    </row>
    <row r="264" spans="2:7" x14ac:dyDescent="0.25">
      <c r="B264" s="5">
        <v>0.93</v>
      </c>
      <c r="C264" s="7">
        <v>0.8199999070648627</v>
      </c>
      <c r="F264" s="4">
        <v>27</v>
      </c>
      <c r="G264" s="7">
        <v>0.73729998575740507</v>
      </c>
    </row>
    <row r="265" spans="2:7" x14ac:dyDescent="0.25">
      <c r="B265" s="5">
        <v>0.91</v>
      </c>
      <c r="C265" s="7">
        <v>0.74880007644541036</v>
      </c>
      <c r="F265" s="4">
        <v>25</v>
      </c>
      <c r="G265" s="7">
        <v>0.6459998200646323</v>
      </c>
    </row>
    <row r="266" spans="2:7" x14ac:dyDescent="0.25">
      <c r="B266" s="5">
        <v>0.95</v>
      </c>
      <c r="C266" s="7">
        <v>0.78780002522978465</v>
      </c>
      <c r="F266" s="4">
        <v>25</v>
      </c>
      <c r="G266" s="7">
        <v>0.71399996076144201</v>
      </c>
    </row>
    <row r="267" spans="2:7" x14ac:dyDescent="0.25">
      <c r="B267" s="5">
        <v>0.91</v>
      </c>
      <c r="C267" s="7">
        <v>0.80360025916493061</v>
      </c>
      <c r="F267" s="4">
        <v>27</v>
      </c>
      <c r="G267" s="7">
        <v>0.69349996187111895</v>
      </c>
    </row>
    <row r="268" spans="2:7" x14ac:dyDescent="0.25">
      <c r="B268" s="5">
        <v>0.95</v>
      </c>
      <c r="C268" s="7">
        <v>0.82819967034796671</v>
      </c>
      <c r="F268" s="4">
        <v>30</v>
      </c>
      <c r="G268" s="7">
        <v>0.7227000780563303</v>
      </c>
    </row>
    <row r="269" spans="2:7" x14ac:dyDescent="0.25">
      <c r="B269" s="5">
        <v>0.91</v>
      </c>
      <c r="C269" s="7">
        <v>0.80360023031583716</v>
      </c>
      <c r="F269" s="4">
        <v>28</v>
      </c>
      <c r="G269" s="7">
        <v>0.76649989821918674</v>
      </c>
    </row>
    <row r="270" spans="2:7" x14ac:dyDescent="0.25">
      <c r="B270" s="5">
        <v>0.91</v>
      </c>
      <c r="C270" s="7">
        <v>0.81179965168423418</v>
      </c>
      <c r="F270" s="4">
        <v>28</v>
      </c>
      <c r="G270" s="7">
        <v>0.74459995255684708</v>
      </c>
    </row>
    <row r="271" spans="2:7" x14ac:dyDescent="0.25">
      <c r="B271" s="5">
        <v>0.92</v>
      </c>
      <c r="C271" s="7">
        <v>0.81179947442785039</v>
      </c>
      <c r="F271" s="4">
        <v>29</v>
      </c>
      <c r="G271" s="7">
        <v>0.75190005959272022</v>
      </c>
    </row>
    <row r="272" spans="2:7" x14ac:dyDescent="0.25">
      <c r="B272" s="5">
        <v>0.94</v>
      </c>
      <c r="C272" s="7">
        <v>0.74100015122452068</v>
      </c>
      <c r="F272" s="4">
        <v>30</v>
      </c>
      <c r="G272" s="7">
        <v>0.68</v>
      </c>
    </row>
    <row r="273" spans="2:7" x14ac:dyDescent="0.25">
      <c r="B273" s="5">
        <v>0.91</v>
      </c>
      <c r="C273" s="7">
        <v>0.80339986356195692</v>
      </c>
      <c r="F273" s="4">
        <v>28</v>
      </c>
      <c r="G273" s="7">
        <v>0.65280010776475916</v>
      </c>
    </row>
    <row r="274" spans="2:7" x14ac:dyDescent="0.25">
      <c r="B274" s="5">
        <v>0.91</v>
      </c>
      <c r="C274" s="7">
        <v>0.79539997309850519</v>
      </c>
      <c r="F274" s="4">
        <v>28</v>
      </c>
      <c r="G274" s="7">
        <v>0.72270020316127881</v>
      </c>
    </row>
    <row r="275" spans="2:7" x14ac:dyDescent="0.25">
      <c r="B275" s="5">
        <v>0.92</v>
      </c>
      <c r="C275" s="7">
        <v>0.79539979206951783</v>
      </c>
      <c r="F275" s="4">
        <v>25</v>
      </c>
      <c r="G275" s="7">
        <v>0.70809997055288632</v>
      </c>
    </row>
    <row r="276" spans="2:7" x14ac:dyDescent="0.25">
      <c r="B276" s="5">
        <v>0.94</v>
      </c>
      <c r="C276" s="7">
        <v>0.7871997515444672</v>
      </c>
      <c r="F276" s="4">
        <v>26</v>
      </c>
      <c r="G276" s="7">
        <v>0.700800020710028</v>
      </c>
    </row>
    <row r="277" spans="2:7" x14ac:dyDescent="0.25">
      <c r="B277" s="5">
        <v>0.93</v>
      </c>
      <c r="C277" s="7">
        <v>0.83640008623647932</v>
      </c>
      <c r="F277" s="4">
        <v>28</v>
      </c>
      <c r="G277" s="7">
        <v>0.73729991257454564</v>
      </c>
    </row>
    <row r="278" spans="2:7" x14ac:dyDescent="0.25">
      <c r="B278" s="5">
        <v>0.94</v>
      </c>
      <c r="C278" s="7">
        <v>0.78719998435581584</v>
      </c>
      <c r="F278" s="4">
        <v>29</v>
      </c>
      <c r="G278" s="7">
        <v>0.69349980456840132</v>
      </c>
    </row>
    <row r="279" spans="2:7" x14ac:dyDescent="0.25">
      <c r="B279" s="5">
        <v>0.95</v>
      </c>
      <c r="C279" s="7">
        <v>0.75659995702866045</v>
      </c>
      <c r="F279" s="4">
        <v>29</v>
      </c>
      <c r="G279" s="7">
        <v>0.67319984695198953</v>
      </c>
    </row>
    <row r="280" spans="2:7" x14ac:dyDescent="0.25">
      <c r="B280" s="5">
        <v>0.94</v>
      </c>
      <c r="C280" s="7">
        <v>0.79559984507618098</v>
      </c>
      <c r="F280" s="4">
        <v>30</v>
      </c>
      <c r="G280" s="7">
        <v>0.67999983439827982</v>
      </c>
    </row>
    <row r="281" spans="2:7" x14ac:dyDescent="0.25">
      <c r="B281" s="5">
        <v>0.91</v>
      </c>
      <c r="C281" s="7">
        <v>0.84460011510830169</v>
      </c>
      <c r="F281" s="4">
        <v>26</v>
      </c>
      <c r="G281" s="7">
        <v>0.72999970469032305</v>
      </c>
    </row>
    <row r="282" spans="2:7" x14ac:dyDescent="0.25">
      <c r="B282" s="5">
        <v>0.95</v>
      </c>
      <c r="C282" s="7">
        <v>0.77899992825708242</v>
      </c>
      <c r="F282" s="4">
        <v>29</v>
      </c>
      <c r="G282" s="7">
        <v>0.70810000620903069</v>
      </c>
    </row>
    <row r="283" spans="2:7" x14ac:dyDescent="0.25">
      <c r="B283" s="5">
        <v>0.91</v>
      </c>
      <c r="C283" s="7">
        <v>0.84460021006075381</v>
      </c>
      <c r="F283" s="4">
        <v>29</v>
      </c>
      <c r="G283" s="7">
        <v>0.76649999261414836</v>
      </c>
    </row>
    <row r="284" spans="2:7" x14ac:dyDescent="0.25">
      <c r="B284" s="5">
        <v>0.93</v>
      </c>
      <c r="C284" s="7">
        <v>0.80359959993355989</v>
      </c>
      <c r="F284" s="4">
        <v>29</v>
      </c>
      <c r="G284" s="7">
        <v>0.69350013719048709</v>
      </c>
    </row>
    <row r="285" spans="2:7" x14ac:dyDescent="0.25">
      <c r="B285" s="5">
        <v>0.95</v>
      </c>
      <c r="C285" s="7">
        <v>0.80360009552708112</v>
      </c>
      <c r="F285" s="4">
        <v>25</v>
      </c>
      <c r="G285" s="7">
        <v>0.75190001003031115</v>
      </c>
    </row>
    <row r="286" spans="2:7" x14ac:dyDescent="0.25">
      <c r="B286" s="5">
        <v>0.95</v>
      </c>
      <c r="C286" s="7">
        <v>0.81120010490608485</v>
      </c>
      <c r="F286" s="4">
        <v>27</v>
      </c>
      <c r="G286" s="7">
        <v>0.68000006704524885</v>
      </c>
    </row>
    <row r="287" spans="2:7" x14ac:dyDescent="0.25">
      <c r="B287" s="5">
        <v>0.95</v>
      </c>
      <c r="C287" s="7">
        <v>0.80339986562098609</v>
      </c>
      <c r="F287" s="4">
        <v>27</v>
      </c>
      <c r="G287" s="7">
        <v>0.67319974226804125</v>
      </c>
    </row>
    <row r="288" spans="2:7" x14ac:dyDescent="0.25">
      <c r="B288" s="5">
        <v>0.93</v>
      </c>
      <c r="C288" s="7">
        <v>0.78720046060783988</v>
      </c>
      <c r="F288" s="4">
        <v>25</v>
      </c>
      <c r="G288" s="7">
        <v>0.70809971582423081</v>
      </c>
    </row>
    <row r="289" spans="2:7" x14ac:dyDescent="0.25">
      <c r="B289" s="5">
        <v>0.91</v>
      </c>
      <c r="C289" s="7">
        <v>0.79540021828419583</v>
      </c>
      <c r="F289" s="4">
        <v>25</v>
      </c>
      <c r="G289" s="7">
        <v>0.70809982068828303</v>
      </c>
    </row>
    <row r="290" spans="2:7" x14ac:dyDescent="0.25">
      <c r="B290" s="5">
        <v>0.95</v>
      </c>
      <c r="C290" s="7">
        <v>0.79540001629518109</v>
      </c>
      <c r="F290" s="4">
        <v>26</v>
      </c>
      <c r="G290" s="7">
        <v>0.73000005326335715</v>
      </c>
    </row>
    <row r="291" spans="2:7" x14ac:dyDescent="0.25">
      <c r="B291" s="5">
        <v>0.92</v>
      </c>
      <c r="C291" s="7">
        <v>0.79539988273350593</v>
      </c>
      <c r="F291" s="4">
        <v>27</v>
      </c>
      <c r="G291" s="7">
        <v>0.70080009392042297</v>
      </c>
    </row>
    <row r="292" spans="2:7" x14ac:dyDescent="0.25">
      <c r="B292" s="5">
        <v>0.94</v>
      </c>
      <c r="C292" s="7">
        <v>0.84460000178687433</v>
      </c>
      <c r="F292" s="4">
        <v>30</v>
      </c>
      <c r="G292" s="7">
        <v>0.7153999483189506</v>
      </c>
    </row>
    <row r="293" spans="2:7" x14ac:dyDescent="0.25">
      <c r="B293" s="5">
        <v>0.92</v>
      </c>
      <c r="C293" s="7">
        <v>0.76439977740518561</v>
      </c>
      <c r="F293" s="4">
        <v>27</v>
      </c>
      <c r="G293" s="7">
        <v>0.69360007969413939</v>
      </c>
    </row>
    <row r="294" spans="2:7" x14ac:dyDescent="0.25">
      <c r="B294" s="5">
        <v>0.94</v>
      </c>
      <c r="C294" s="7">
        <v>0.81899989126626471</v>
      </c>
      <c r="F294" s="4">
        <v>25</v>
      </c>
      <c r="G294" s="7">
        <v>0.65279985210637992</v>
      </c>
    </row>
    <row r="295" spans="2:7" x14ac:dyDescent="0.25">
      <c r="B295" s="5">
        <v>0.92</v>
      </c>
      <c r="C295" s="7">
        <v>0.83639981218519999</v>
      </c>
      <c r="F295" s="4">
        <v>30</v>
      </c>
      <c r="G295" s="7">
        <v>0.73729988155340875</v>
      </c>
    </row>
    <row r="296" spans="2:7" x14ac:dyDescent="0.25">
      <c r="B296" s="5">
        <v>0.94</v>
      </c>
      <c r="C296" s="7">
        <v>0.86100053552302747</v>
      </c>
      <c r="F296" s="4">
        <v>29</v>
      </c>
      <c r="G296" s="7">
        <v>0.74459954561464969</v>
      </c>
    </row>
    <row r="297" spans="2:7" x14ac:dyDescent="0.25">
      <c r="B297" s="5">
        <v>0.95</v>
      </c>
      <c r="C297" s="7">
        <v>0.84459994567234298</v>
      </c>
      <c r="F297" s="4">
        <v>30</v>
      </c>
      <c r="G297" s="7">
        <v>0.75189969185892924</v>
      </c>
    </row>
    <row r="298" spans="2:7" x14ac:dyDescent="0.25">
      <c r="B298" s="5">
        <v>0.91</v>
      </c>
      <c r="C298" s="7">
        <v>0.7871999172807489</v>
      </c>
      <c r="F298" s="4">
        <v>27</v>
      </c>
      <c r="G298" s="7">
        <v>0.74459966965528668</v>
      </c>
    </row>
    <row r="299" spans="2:7" x14ac:dyDescent="0.25">
      <c r="B299" s="5">
        <v>0.93</v>
      </c>
      <c r="C299" s="7">
        <v>0.78719984504279561</v>
      </c>
      <c r="F299" s="4">
        <v>28</v>
      </c>
      <c r="G299" s="7">
        <v>0.71539997276046152</v>
      </c>
    </row>
    <row r="300" spans="2:7" x14ac:dyDescent="0.25">
      <c r="B300" s="5">
        <v>0.92</v>
      </c>
      <c r="C300" s="7">
        <v>0.76440018223217021</v>
      </c>
      <c r="F300" s="4">
        <v>28</v>
      </c>
      <c r="G300" s="7">
        <v>0.64599988764606009</v>
      </c>
    </row>
    <row r="301" spans="2:7" x14ac:dyDescent="0.25">
      <c r="B301" s="5">
        <v>0.95</v>
      </c>
      <c r="C301" s="7">
        <v>0.74880003861037903</v>
      </c>
      <c r="F301" s="4">
        <v>27</v>
      </c>
      <c r="G301" s="7">
        <v>0.68679996863782999</v>
      </c>
    </row>
    <row r="302" spans="2:7" x14ac:dyDescent="0.25">
      <c r="B302" s="5">
        <v>0.94</v>
      </c>
      <c r="C302" s="7">
        <v>0.82000002683972928</v>
      </c>
      <c r="F302" s="4">
        <v>28</v>
      </c>
      <c r="G302" s="7">
        <v>0.70809992559460178</v>
      </c>
    </row>
    <row r="303" spans="2:7" x14ac:dyDescent="0.25">
      <c r="B303" s="5">
        <v>0.93</v>
      </c>
      <c r="C303" s="7">
        <v>0.81999990213396878</v>
      </c>
      <c r="F303" s="4">
        <v>26</v>
      </c>
      <c r="G303" s="7">
        <v>0.70810000628640357</v>
      </c>
    </row>
    <row r="304" spans="2:7" x14ac:dyDescent="0.25">
      <c r="B304" s="5">
        <v>0.91</v>
      </c>
      <c r="C304" s="7">
        <v>0.84459997668039255</v>
      </c>
      <c r="F304" s="4">
        <v>30</v>
      </c>
      <c r="G304" s="7">
        <v>0.70079987338957694</v>
      </c>
    </row>
    <row r="305" spans="2:7" x14ac:dyDescent="0.25">
      <c r="B305" s="5">
        <v>0.95</v>
      </c>
      <c r="C305" s="7">
        <v>0.80359949382821683</v>
      </c>
      <c r="F305" s="4">
        <v>29</v>
      </c>
      <c r="G305" s="7">
        <v>0.6935002149695868</v>
      </c>
    </row>
    <row r="306" spans="2:7" x14ac:dyDescent="0.25">
      <c r="B306" s="5">
        <v>0.91</v>
      </c>
      <c r="C306" s="7">
        <v>0.80359983913029187</v>
      </c>
      <c r="F306" s="4">
        <v>26</v>
      </c>
      <c r="G306" s="7">
        <v>0.75189983315986841</v>
      </c>
    </row>
    <row r="307" spans="2:7" x14ac:dyDescent="0.25">
      <c r="B307" s="5">
        <v>0.91</v>
      </c>
      <c r="C307" s="7">
        <v>0.75660008732794659</v>
      </c>
      <c r="F307" s="4">
        <v>30</v>
      </c>
      <c r="G307" s="7">
        <v>0.64599981620224189</v>
      </c>
    </row>
    <row r="308" spans="2:7" x14ac:dyDescent="0.25">
      <c r="B308" s="5">
        <v>0.94</v>
      </c>
      <c r="C308" s="7">
        <v>0.76440008385246416</v>
      </c>
      <c r="F308" s="4">
        <v>26</v>
      </c>
      <c r="G308" s="7">
        <v>0.65959987188362579</v>
      </c>
    </row>
    <row r="309" spans="2:7" x14ac:dyDescent="0.25">
      <c r="B309" s="5">
        <v>0.92</v>
      </c>
      <c r="C309" s="7">
        <v>0.78719934953563986</v>
      </c>
      <c r="F309" s="4">
        <v>27</v>
      </c>
      <c r="G309" s="7">
        <v>0.70079994477099283</v>
      </c>
    </row>
    <row r="310" spans="2:7" x14ac:dyDescent="0.25">
      <c r="B310" s="5">
        <v>0.91</v>
      </c>
      <c r="C310" s="7">
        <v>0.80359987236758135</v>
      </c>
      <c r="F310" s="4">
        <v>25</v>
      </c>
      <c r="G310" s="7">
        <v>0.7226996405872177</v>
      </c>
    </row>
    <row r="311" spans="2:7" x14ac:dyDescent="0.25">
      <c r="B311" s="5">
        <v>0.94</v>
      </c>
      <c r="C311" s="7">
        <v>0.79540005091134036</v>
      </c>
      <c r="F311" s="4">
        <v>25</v>
      </c>
      <c r="G311" s="7">
        <v>0.72269978091974141</v>
      </c>
    </row>
    <row r="312" spans="2:7" x14ac:dyDescent="0.25">
      <c r="B312" s="5">
        <v>0.93</v>
      </c>
      <c r="C312" s="7">
        <v>0.81180019308259455</v>
      </c>
      <c r="F312" s="4">
        <v>30</v>
      </c>
      <c r="G312" s="7">
        <v>0.74460002789404467</v>
      </c>
    </row>
    <row r="313" spans="2:7" x14ac:dyDescent="0.25">
      <c r="B313" s="5">
        <v>0.94</v>
      </c>
      <c r="C313" s="7">
        <v>0.85280000110693854</v>
      </c>
      <c r="F313" s="4">
        <v>26</v>
      </c>
      <c r="G313" s="7">
        <v>0.69349963440121443</v>
      </c>
    </row>
    <row r="314" spans="2:7" x14ac:dyDescent="0.25">
      <c r="B314" s="5">
        <v>0.93</v>
      </c>
      <c r="C314" s="7">
        <v>0.80339994576923635</v>
      </c>
      <c r="F314" s="4">
        <v>27</v>
      </c>
      <c r="G314" s="7">
        <v>0.67999985748053493</v>
      </c>
    </row>
    <row r="315" spans="2:7" x14ac:dyDescent="0.25">
      <c r="B315" s="5">
        <v>0.92</v>
      </c>
      <c r="C315" s="7">
        <v>0.74879990870471125</v>
      </c>
      <c r="F315" s="4">
        <v>30</v>
      </c>
      <c r="G315" s="7">
        <v>0.66639988200144917</v>
      </c>
    </row>
    <row r="316" spans="2:7" x14ac:dyDescent="0.25">
      <c r="B316" s="5">
        <v>0.94</v>
      </c>
      <c r="C316" s="7">
        <v>0.79539963089289833</v>
      </c>
      <c r="F316" s="4">
        <v>25</v>
      </c>
      <c r="G316" s="7">
        <v>0.75190005020721273</v>
      </c>
    </row>
    <row r="317" spans="2:7" x14ac:dyDescent="0.25">
      <c r="B317" s="5">
        <v>0.93</v>
      </c>
      <c r="C317" s="7">
        <v>0.79539964404854069</v>
      </c>
      <c r="F317" s="4">
        <v>30</v>
      </c>
      <c r="G317" s="7">
        <v>0.76650011467270729</v>
      </c>
    </row>
    <row r="318" spans="2:7" x14ac:dyDescent="0.25">
      <c r="B318" s="5">
        <v>0.95</v>
      </c>
      <c r="C318" s="7">
        <v>0.77899993421748848</v>
      </c>
      <c r="F318" s="4">
        <v>25</v>
      </c>
      <c r="G318" s="7">
        <v>0.75920009276200162</v>
      </c>
    </row>
    <row r="319" spans="2:7" x14ac:dyDescent="0.25">
      <c r="B319" s="5">
        <v>0.92</v>
      </c>
      <c r="C319" s="7">
        <v>0.82820015587316587</v>
      </c>
      <c r="F319" s="4">
        <v>25</v>
      </c>
      <c r="G319" s="7">
        <v>0.76650002634133863</v>
      </c>
    </row>
    <row r="320" spans="2:7" x14ac:dyDescent="0.25">
      <c r="B320" s="5">
        <v>0.91</v>
      </c>
      <c r="C320" s="7">
        <v>0.84459989514731038</v>
      </c>
      <c r="F320" s="4">
        <v>27</v>
      </c>
      <c r="G320" s="7">
        <v>0.73730027024853739</v>
      </c>
    </row>
    <row r="321" spans="2:7" x14ac:dyDescent="0.25">
      <c r="B321" s="5">
        <v>0.92</v>
      </c>
      <c r="C321" s="7">
        <v>0.77220002635551188</v>
      </c>
      <c r="F321" s="4">
        <v>30</v>
      </c>
      <c r="G321" s="7">
        <v>0.65959998801551001</v>
      </c>
    </row>
    <row r="322" spans="2:7" x14ac:dyDescent="0.25">
      <c r="B322" s="5">
        <v>0.95</v>
      </c>
      <c r="C322" s="7">
        <v>0.77220055913214214</v>
      </c>
      <c r="F322" s="4">
        <v>27</v>
      </c>
      <c r="G322" s="7">
        <v>0.71399965641534024</v>
      </c>
    </row>
    <row r="323" spans="2:7" x14ac:dyDescent="0.25">
      <c r="B323" s="5">
        <v>0.94</v>
      </c>
      <c r="C323" s="7">
        <v>0.8282002760737589</v>
      </c>
      <c r="F323" s="4">
        <v>26</v>
      </c>
      <c r="G323" s="7">
        <v>0.76649976528813868</v>
      </c>
    </row>
    <row r="324" spans="2:7" x14ac:dyDescent="0.25">
      <c r="B324" s="5">
        <v>0.92</v>
      </c>
      <c r="C324" s="7">
        <v>0.778999499938549</v>
      </c>
      <c r="F324" s="4">
        <v>27</v>
      </c>
      <c r="G324" s="7">
        <v>0.71540001730569014</v>
      </c>
    </row>
    <row r="325" spans="2:7" x14ac:dyDescent="0.25">
      <c r="B325" s="5">
        <v>0.92</v>
      </c>
      <c r="C325" s="7">
        <v>0.81179995524807302</v>
      </c>
      <c r="F325" s="4">
        <v>29</v>
      </c>
      <c r="G325" s="7">
        <v>0.72270007585959972</v>
      </c>
    </row>
    <row r="326" spans="2:7" x14ac:dyDescent="0.25">
      <c r="B326" s="5">
        <v>0.92</v>
      </c>
      <c r="C326" s="7">
        <v>0.78720029618850795</v>
      </c>
      <c r="F326" s="4">
        <v>27</v>
      </c>
      <c r="G326" s="7">
        <v>0.73729989979831256</v>
      </c>
    </row>
    <row r="327" spans="2:7" x14ac:dyDescent="0.25">
      <c r="B327" s="5">
        <v>0.95</v>
      </c>
      <c r="C327" s="7">
        <v>0.86099962172060973</v>
      </c>
      <c r="F327" s="4">
        <v>25</v>
      </c>
      <c r="G327" s="7">
        <v>0.76650015845159969</v>
      </c>
    </row>
    <row r="328" spans="2:7" x14ac:dyDescent="0.25">
      <c r="B328" s="5">
        <v>0.95</v>
      </c>
      <c r="C328" s="7">
        <v>0.76440012371481858</v>
      </c>
      <c r="F328" s="4">
        <v>28</v>
      </c>
      <c r="G328" s="7">
        <v>0.65280003719902369</v>
      </c>
    </row>
    <row r="329" spans="2:7" x14ac:dyDescent="0.25">
      <c r="B329" s="5">
        <v>0.95</v>
      </c>
      <c r="C329" s="7">
        <v>0.75659980941665428</v>
      </c>
      <c r="F329" s="4">
        <v>27</v>
      </c>
      <c r="G329" s="7">
        <v>0.65959981607145346</v>
      </c>
    </row>
    <row r="330" spans="2:7" x14ac:dyDescent="0.25">
      <c r="B330" s="5">
        <v>0.94</v>
      </c>
      <c r="C330" s="7">
        <v>0.80359984528189254</v>
      </c>
      <c r="F330" s="4">
        <v>26</v>
      </c>
      <c r="G330" s="7">
        <v>0.75919984624461412</v>
      </c>
    </row>
    <row r="331" spans="2:7" x14ac:dyDescent="0.25">
      <c r="B331" s="5">
        <v>0.95</v>
      </c>
      <c r="C331" s="7">
        <v>0.82819983563507826</v>
      </c>
      <c r="F331" s="4">
        <v>25</v>
      </c>
      <c r="G331" s="7">
        <v>0.69349986333418057</v>
      </c>
    </row>
    <row r="332" spans="2:7" x14ac:dyDescent="0.25">
      <c r="B332" s="5">
        <v>0.91</v>
      </c>
      <c r="C332" s="7">
        <v>0.77899982536670098</v>
      </c>
      <c r="F332" s="4">
        <v>28</v>
      </c>
      <c r="G332" s="7">
        <v>0.70809995647408119</v>
      </c>
    </row>
    <row r="333" spans="2:7" x14ac:dyDescent="0.25">
      <c r="B333" s="5">
        <v>0.94</v>
      </c>
      <c r="C333" s="7">
        <v>0.8527995102379361</v>
      </c>
      <c r="F333" s="4">
        <v>28</v>
      </c>
      <c r="G333" s="7">
        <v>0.71540014900392479</v>
      </c>
    </row>
    <row r="334" spans="2:7" x14ac:dyDescent="0.25">
      <c r="B334" s="5">
        <v>0.94</v>
      </c>
      <c r="C334" s="7">
        <v>0.86100038429234993</v>
      </c>
      <c r="F334" s="4">
        <v>28</v>
      </c>
      <c r="G334" s="7">
        <v>0.72999979270935778</v>
      </c>
    </row>
    <row r="335" spans="2:7" x14ac:dyDescent="0.25">
      <c r="B335" s="5">
        <v>0.93</v>
      </c>
      <c r="C335" s="7">
        <v>0.74879976361376321</v>
      </c>
      <c r="F335" s="4">
        <v>29</v>
      </c>
      <c r="G335" s="7">
        <v>0.69359994855293094</v>
      </c>
    </row>
    <row r="336" spans="2:7" x14ac:dyDescent="0.25">
      <c r="B336" s="5">
        <v>0.92</v>
      </c>
      <c r="C336" s="7">
        <v>0.81120019181734293</v>
      </c>
      <c r="F336" s="4">
        <v>27</v>
      </c>
      <c r="G336" s="7">
        <v>0.7003998191545906</v>
      </c>
    </row>
    <row r="337" spans="2:7" x14ac:dyDescent="0.25">
      <c r="B337" s="5">
        <v>0.91</v>
      </c>
      <c r="C337" s="7">
        <v>0.82819968320499993</v>
      </c>
      <c r="F337" s="4">
        <v>26</v>
      </c>
      <c r="G337" s="7">
        <v>0.71539984098479137</v>
      </c>
    </row>
    <row r="338" spans="2:7" x14ac:dyDescent="0.25">
      <c r="B338" s="5">
        <v>0.94</v>
      </c>
      <c r="C338" s="7">
        <v>0.81179981471825535</v>
      </c>
      <c r="F338" s="4">
        <v>30</v>
      </c>
      <c r="G338" s="7">
        <v>0.7007998708641151</v>
      </c>
    </row>
    <row r="339" spans="2:7" x14ac:dyDescent="0.25">
      <c r="B339" s="5">
        <v>0.92</v>
      </c>
      <c r="C339" s="7">
        <v>0.84459995954078793</v>
      </c>
      <c r="F339" s="4">
        <v>28</v>
      </c>
      <c r="G339" s="7">
        <v>0.69349990705635189</v>
      </c>
    </row>
    <row r="340" spans="2:7" x14ac:dyDescent="0.25">
      <c r="B340" s="5">
        <v>0.91</v>
      </c>
      <c r="C340" s="7">
        <v>0.79539979874820266</v>
      </c>
      <c r="F340" s="4">
        <v>30</v>
      </c>
      <c r="G340" s="7">
        <v>0.73730013247003923</v>
      </c>
    </row>
    <row r="341" spans="2:7" x14ac:dyDescent="0.25">
      <c r="B341" s="5">
        <v>0.91</v>
      </c>
      <c r="C341" s="7">
        <v>0.8445995990808689</v>
      </c>
      <c r="F341" s="4">
        <v>26</v>
      </c>
      <c r="G341" s="7">
        <v>0.74460018474259559</v>
      </c>
    </row>
    <row r="342" spans="2:7" x14ac:dyDescent="0.25">
      <c r="B342" s="5">
        <v>0.95</v>
      </c>
      <c r="C342" s="7">
        <v>0.77219986648369987</v>
      </c>
      <c r="F342" s="4">
        <v>30</v>
      </c>
      <c r="G342" s="7">
        <v>0.68679989976791878</v>
      </c>
    </row>
    <row r="343" spans="2:7" x14ac:dyDescent="0.25">
      <c r="B343" s="5">
        <v>0.93</v>
      </c>
      <c r="C343" s="7">
        <v>0.78000018154204676</v>
      </c>
      <c r="F343" s="4">
        <v>25</v>
      </c>
      <c r="G343" s="7">
        <v>0.67999987005413864</v>
      </c>
    </row>
    <row r="344" spans="2:7" x14ac:dyDescent="0.25">
      <c r="B344" s="5">
        <v>0.92</v>
      </c>
      <c r="C344" s="7">
        <v>0.78719956313882733</v>
      </c>
      <c r="F344" s="4">
        <v>25</v>
      </c>
      <c r="G344" s="7">
        <v>0.70080023953591686</v>
      </c>
    </row>
    <row r="345" spans="2:7" x14ac:dyDescent="0.25">
      <c r="B345" s="5">
        <v>0.94</v>
      </c>
      <c r="C345" s="7">
        <v>0.81179997819052285</v>
      </c>
      <c r="F345" s="4">
        <v>29</v>
      </c>
      <c r="G345" s="7">
        <v>0.72269984727286884</v>
      </c>
    </row>
    <row r="346" spans="2:7" x14ac:dyDescent="0.25">
      <c r="B346" s="5">
        <v>0.94</v>
      </c>
      <c r="C346" s="7">
        <v>0.79540032549382522</v>
      </c>
      <c r="F346" s="4">
        <v>27</v>
      </c>
      <c r="G346" s="7">
        <v>0.70809981954605872</v>
      </c>
    </row>
    <row r="347" spans="2:7" x14ac:dyDescent="0.25">
      <c r="B347" s="5">
        <v>0.92</v>
      </c>
      <c r="C347" s="7">
        <v>0.81999963144400834</v>
      </c>
      <c r="F347" s="4">
        <v>27</v>
      </c>
      <c r="G347" s="7">
        <v>0.74460020874146948</v>
      </c>
    </row>
    <row r="348" spans="2:7" x14ac:dyDescent="0.25">
      <c r="B348" s="5">
        <v>0.92</v>
      </c>
      <c r="C348" s="7">
        <v>0.78720012996624489</v>
      </c>
      <c r="F348" s="4">
        <v>25</v>
      </c>
      <c r="G348" s="7">
        <v>0.72999975402693051</v>
      </c>
    </row>
    <row r="349" spans="2:7" x14ac:dyDescent="0.25">
      <c r="B349" s="5">
        <v>0.92</v>
      </c>
      <c r="C349" s="7">
        <v>0.80339975497261462</v>
      </c>
      <c r="F349" s="4">
        <v>26</v>
      </c>
      <c r="G349" s="7">
        <v>0.68680000556824738</v>
      </c>
    </row>
    <row r="350" spans="2:7" x14ac:dyDescent="0.25">
      <c r="B350" s="5">
        <v>0.91</v>
      </c>
      <c r="C350" s="7">
        <v>0.76439988415550741</v>
      </c>
      <c r="F350" s="4">
        <v>27</v>
      </c>
      <c r="G350" s="7">
        <v>0.64600005773028057</v>
      </c>
    </row>
    <row r="351" spans="2:7" x14ac:dyDescent="0.25">
      <c r="B351" s="5">
        <v>0.95</v>
      </c>
      <c r="C351" s="7">
        <v>0.83640016993908828</v>
      </c>
      <c r="F351" s="4">
        <v>27</v>
      </c>
      <c r="G351" s="7">
        <v>0.71539984518683708</v>
      </c>
    </row>
    <row r="352" spans="2:7" x14ac:dyDescent="0.25">
      <c r="B352" s="5">
        <v>0.92</v>
      </c>
      <c r="C352" s="7">
        <v>0.7871996612769403</v>
      </c>
      <c r="F352" s="4">
        <v>27</v>
      </c>
      <c r="G352" s="7">
        <v>0.69350008650732842</v>
      </c>
    </row>
    <row r="353" spans="2:7" x14ac:dyDescent="0.25">
      <c r="B353" s="5">
        <v>0.93</v>
      </c>
      <c r="C353" s="7">
        <v>0.8036000267855411</v>
      </c>
      <c r="F353" s="4">
        <v>27</v>
      </c>
      <c r="G353" s="7">
        <v>0.75919970960038696</v>
      </c>
    </row>
    <row r="354" spans="2:7" x14ac:dyDescent="0.25">
      <c r="B354" s="5">
        <v>0.92</v>
      </c>
      <c r="C354" s="7">
        <v>0.80359965021277835</v>
      </c>
      <c r="F354" s="4">
        <v>30</v>
      </c>
      <c r="G354" s="7">
        <v>0.7299997432992632</v>
      </c>
    </row>
    <row r="355" spans="2:7" x14ac:dyDescent="0.25">
      <c r="B355" s="5">
        <v>0.95</v>
      </c>
      <c r="C355" s="7">
        <v>0.8609997063388849</v>
      </c>
      <c r="F355" s="4">
        <v>27</v>
      </c>
      <c r="G355" s="7">
        <v>0.69349985113866797</v>
      </c>
    </row>
    <row r="356" spans="2:7" x14ac:dyDescent="0.25">
      <c r="B356" s="5">
        <v>0.91</v>
      </c>
      <c r="C356" s="7">
        <v>0.7643996479141969</v>
      </c>
      <c r="F356" s="4">
        <v>29</v>
      </c>
      <c r="G356" s="7">
        <v>0.64600006376416985</v>
      </c>
    </row>
    <row r="357" spans="2:7" x14ac:dyDescent="0.25">
      <c r="B357" s="5">
        <v>0.92</v>
      </c>
      <c r="C357" s="7">
        <v>0.79560017400817007</v>
      </c>
      <c r="F357" s="4">
        <v>25</v>
      </c>
      <c r="G357" s="7">
        <v>0.64599997057990677</v>
      </c>
    </row>
    <row r="358" spans="2:7" x14ac:dyDescent="0.25">
      <c r="B358" s="5">
        <v>0.92</v>
      </c>
      <c r="C358" s="7">
        <v>0.83640012330068381</v>
      </c>
      <c r="F358" s="4">
        <v>29</v>
      </c>
      <c r="G358" s="7">
        <v>0.73729971809790817</v>
      </c>
    </row>
    <row r="359" spans="2:7" x14ac:dyDescent="0.25">
      <c r="B359" s="5">
        <v>0.93</v>
      </c>
      <c r="C359" s="7">
        <v>0.83639963184021249</v>
      </c>
      <c r="F359" s="4">
        <v>26</v>
      </c>
      <c r="G359" s="7">
        <v>0.74459994608488977</v>
      </c>
    </row>
    <row r="360" spans="2:7" x14ac:dyDescent="0.25">
      <c r="B360" s="5">
        <v>0.93</v>
      </c>
      <c r="C360" s="7">
        <v>0.79539987840531479</v>
      </c>
      <c r="F360" s="4">
        <v>27</v>
      </c>
      <c r="G360" s="7">
        <v>0.73000015685970565</v>
      </c>
    </row>
    <row r="361" spans="2:7" x14ac:dyDescent="0.25">
      <c r="B361" s="5">
        <v>0.95</v>
      </c>
      <c r="C361" s="7">
        <v>0.78720005446371477</v>
      </c>
      <c r="F361" s="4">
        <v>29</v>
      </c>
      <c r="G361" s="7">
        <v>0.76649961887758045</v>
      </c>
    </row>
    <row r="362" spans="2:7" x14ac:dyDescent="0.25">
      <c r="B362" s="5">
        <v>0.91</v>
      </c>
      <c r="C362" s="7">
        <v>0.80359995458632127</v>
      </c>
      <c r="F362" s="4">
        <v>27</v>
      </c>
      <c r="G362" s="7">
        <v>0.69350002659998933</v>
      </c>
    </row>
    <row r="363" spans="2:7" x14ac:dyDescent="0.25">
      <c r="B363" s="5">
        <v>0.91</v>
      </c>
      <c r="C363" s="7">
        <v>0.80340026923379226</v>
      </c>
      <c r="F363" s="4">
        <v>27</v>
      </c>
      <c r="G363" s="7">
        <v>0.6731997757490249</v>
      </c>
    </row>
    <row r="364" spans="2:7" x14ac:dyDescent="0.25">
      <c r="B364" s="5">
        <v>0.94</v>
      </c>
      <c r="C364" s="7">
        <v>0.75659961937806475</v>
      </c>
      <c r="F364" s="4">
        <v>25</v>
      </c>
      <c r="G364" s="7">
        <v>0.67319995941089639</v>
      </c>
    </row>
    <row r="365" spans="2:7" x14ac:dyDescent="0.25">
      <c r="B365" s="5">
        <v>0.95</v>
      </c>
      <c r="C365" s="7">
        <v>0.82819988147867707</v>
      </c>
      <c r="F365" s="4">
        <v>26</v>
      </c>
      <c r="G365" s="7">
        <v>0.69349972740618537</v>
      </c>
    </row>
    <row r="366" spans="2:7" x14ac:dyDescent="0.25">
      <c r="B366" s="5">
        <v>0.91</v>
      </c>
      <c r="C366" s="7">
        <v>0.86100028092128778</v>
      </c>
      <c r="F366" s="4">
        <v>26</v>
      </c>
      <c r="G366" s="7">
        <v>0.70809985515372176</v>
      </c>
    </row>
    <row r="367" spans="2:7" x14ac:dyDescent="0.25">
      <c r="B367" s="5">
        <v>0.93</v>
      </c>
      <c r="C367" s="7">
        <v>0.84460011690776982</v>
      </c>
      <c r="F367" s="4">
        <v>28</v>
      </c>
      <c r="G367" s="7">
        <v>0.74460016205511348</v>
      </c>
    </row>
  </sheetData>
  <autoFilter ref="U2:Z39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367"/>
  <sheetViews>
    <sheetView topLeftCell="AM1" workbookViewId="0">
      <selection activeCell="AW38" sqref="AW38"/>
    </sheetView>
  </sheetViews>
  <sheetFormatPr defaultRowHeight="15.75" x14ac:dyDescent="0.25"/>
  <cols>
    <col min="1" max="1" width="9.875" customWidth="1"/>
    <col min="40" max="40" width="11.625" customWidth="1"/>
  </cols>
  <sheetData>
    <row r="1" spans="1:53" ht="42.75" customHeight="1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18</v>
      </c>
      <c r="H1" s="8" t="s">
        <v>23</v>
      </c>
      <c r="I1" s="8" t="s">
        <v>24</v>
      </c>
      <c r="J1" s="8" t="s">
        <v>25</v>
      </c>
      <c r="K1" s="8" t="s">
        <v>19</v>
      </c>
      <c r="L1" s="8" t="s">
        <v>20</v>
      </c>
      <c r="M1" s="8" t="s">
        <v>21</v>
      </c>
      <c r="N1" s="8" t="s">
        <v>22</v>
      </c>
      <c r="O1" s="16" t="s">
        <v>34</v>
      </c>
      <c r="P1" s="16" t="s">
        <v>79</v>
      </c>
      <c r="Q1" s="17" t="s">
        <v>36</v>
      </c>
      <c r="R1" s="1" t="s">
        <v>6</v>
      </c>
      <c r="S1" s="2" t="s">
        <v>7</v>
      </c>
      <c r="T1" s="2" t="s">
        <v>8</v>
      </c>
      <c r="U1" s="2" t="s">
        <v>9</v>
      </c>
      <c r="V1" s="2" t="s">
        <v>38</v>
      </c>
      <c r="W1" s="17" t="s">
        <v>39</v>
      </c>
      <c r="X1" s="17" t="s">
        <v>40</v>
      </c>
      <c r="Y1" s="17" t="s">
        <v>41</v>
      </c>
      <c r="Z1" s="17" t="s">
        <v>43</v>
      </c>
      <c r="AA1" s="17" t="s">
        <v>52</v>
      </c>
      <c r="AB1" s="21" t="s">
        <v>10</v>
      </c>
      <c r="AC1" s="21" t="s">
        <v>11</v>
      </c>
      <c r="AD1" s="21" t="s">
        <v>12</v>
      </c>
      <c r="AE1" s="21" t="s">
        <v>13</v>
      </c>
      <c r="AF1" s="21" t="s">
        <v>14</v>
      </c>
      <c r="AG1" s="21" t="s">
        <v>15</v>
      </c>
      <c r="AH1" s="21" t="s">
        <v>16</v>
      </c>
      <c r="AI1" s="21" t="s">
        <v>17</v>
      </c>
      <c r="AN1" s="1" t="s">
        <v>0</v>
      </c>
      <c r="AO1" s="2" t="s">
        <v>6</v>
      </c>
      <c r="AP1" s="2" t="s">
        <v>7</v>
      </c>
      <c r="AQ1" s="2" t="s">
        <v>8</v>
      </c>
      <c r="AR1" s="2" t="s">
        <v>9</v>
      </c>
      <c r="AS1" s="17" t="s">
        <v>38</v>
      </c>
      <c r="AT1" s="17" t="s">
        <v>39</v>
      </c>
      <c r="AU1" s="17" t="s">
        <v>40</v>
      </c>
      <c r="AV1" s="17" t="s">
        <v>41</v>
      </c>
      <c r="AW1" s="17" t="s">
        <v>51</v>
      </c>
      <c r="AX1" s="17" t="s">
        <v>52</v>
      </c>
      <c r="AY1" s="17" t="s">
        <v>36</v>
      </c>
      <c r="AZ1" s="17" t="s">
        <v>34</v>
      </c>
      <c r="BA1" s="16" t="s">
        <v>79</v>
      </c>
    </row>
    <row r="2" spans="1:53" hidden="1" x14ac:dyDescent="0.25">
      <c r="A2" s="3">
        <v>43466</v>
      </c>
      <c r="B2" s="4">
        <v>20848646</v>
      </c>
      <c r="C2" s="4">
        <v>5107918</v>
      </c>
      <c r="D2" s="4">
        <v>2104462</v>
      </c>
      <c r="E2" s="4">
        <v>1505532</v>
      </c>
      <c r="F2" s="9">
        <v>1271572.67328</v>
      </c>
      <c r="G2" s="7">
        <v>6.0990659694639161E-2</v>
      </c>
      <c r="H2" s="10" t="s">
        <v>37</v>
      </c>
      <c r="I2" s="10" t="s">
        <v>37</v>
      </c>
      <c r="J2" s="10" t="s">
        <v>37</v>
      </c>
      <c r="K2" s="7">
        <v>0.2449999870495187</v>
      </c>
      <c r="L2" s="7">
        <v>0.41199995771271192</v>
      </c>
      <c r="M2" s="7">
        <v>0.71539994544924068</v>
      </c>
      <c r="N2" s="7">
        <v>0.84460022987223116</v>
      </c>
      <c r="O2" s="14" t="s">
        <v>83</v>
      </c>
      <c r="P2" s="14" t="s">
        <v>81</v>
      </c>
      <c r="Q2" s="12"/>
      <c r="R2">
        <v>7505512</v>
      </c>
      <c r="S2">
        <v>5629134</v>
      </c>
      <c r="T2">
        <v>2293351</v>
      </c>
      <c r="U2">
        <v>5420648</v>
      </c>
      <c r="AB2">
        <v>385075</v>
      </c>
      <c r="AC2">
        <v>0.17</v>
      </c>
      <c r="AD2">
        <v>37</v>
      </c>
      <c r="AE2">
        <v>22</v>
      </c>
      <c r="AF2">
        <v>26</v>
      </c>
      <c r="AG2">
        <v>364</v>
      </c>
      <c r="AH2">
        <v>32</v>
      </c>
      <c r="AI2">
        <v>0.95</v>
      </c>
      <c r="AN2" s="3">
        <v>43473</v>
      </c>
      <c r="AO2" s="4">
        <v>7818242</v>
      </c>
      <c r="AP2" s="4">
        <v>5863681</v>
      </c>
      <c r="AQ2" s="4">
        <v>2388907</v>
      </c>
      <c r="AR2" s="4">
        <v>5646508</v>
      </c>
      <c r="AS2" s="10">
        <v>4.1666711078471419E-2</v>
      </c>
      <c r="AT2" s="10">
        <v>4.166662225486184E-2</v>
      </c>
      <c r="AU2" s="10">
        <v>4.1666539487413834E-2</v>
      </c>
      <c r="AV2" s="10">
        <v>4.1666605173403592E-2</v>
      </c>
      <c r="AW2" s="13" t="s">
        <v>103</v>
      </c>
      <c r="AX2" s="13" t="s">
        <v>104</v>
      </c>
      <c r="AY2" t="s">
        <v>44</v>
      </c>
      <c r="AZ2" s="11" t="s">
        <v>83</v>
      </c>
      <c r="BA2" s="11" t="s">
        <v>81</v>
      </c>
    </row>
    <row r="3" spans="1:53" hidden="1" x14ac:dyDescent="0.25">
      <c r="A3" s="3">
        <v>43467</v>
      </c>
      <c r="B3" s="4">
        <v>21934513</v>
      </c>
      <c r="C3" s="4">
        <v>5428792</v>
      </c>
      <c r="D3" s="4">
        <v>2171516</v>
      </c>
      <c r="E3" s="4">
        <v>1569355</v>
      </c>
      <c r="F3" s="4">
        <v>1261133</v>
      </c>
      <c r="G3" s="7">
        <v>5.749537270328272E-2</v>
      </c>
      <c r="H3" s="10" t="s">
        <v>37</v>
      </c>
      <c r="I3" s="10" t="s">
        <v>37</v>
      </c>
      <c r="J3" s="10" t="s">
        <v>37</v>
      </c>
      <c r="K3" s="7">
        <v>0.24750000148168322</v>
      </c>
      <c r="L3" s="7">
        <v>0.39999985263756649</v>
      </c>
      <c r="M3" s="7">
        <v>0.72270017812440712</v>
      </c>
      <c r="N3" s="7">
        <v>0.80359956797537846</v>
      </c>
      <c r="O3" s="14" t="s">
        <v>94</v>
      </c>
      <c r="P3" s="14" t="s">
        <v>81</v>
      </c>
      <c r="Q3" s="12"/>
      <c r="R3">
        <v>7896424</v>
      </c>
      <c r="S3">
        <v>5922318</v>
      </c>
      <c r="T3">
        <v>2412796</v>
      </c>
      <c r="U3">
        <v>5702973</v>
      </c>
      <c r="AB3">
        <v>388232</v>
      </c>
      <c r="AC3">
        <v>0.19</v>
      </c>
      <c r="AD3">
        <v>31</v>
      </c>
      <c r="AE3">
        <v>17</v>
      </c>
      <c r="AF3">
        <v>28</v>
      </c>
      <c r="AG3">
        <v>360</v>
      </c>
      <c r="AH3">
        <v>35</v>
      </c>
      <c r="AI3">
        <v>0.95</v>
      </c>
      <c r="AN3" s="3">
        <v>43474</v>
      </c>
      <c r="AO3" s="4">
        <v>8130972</v>
      </c>
      <c r="AP3" s="4">
        <v>6098229</v>
      </c>
      <c r="AQ3" s="4">
        <v>2484463</v>
      </c>
      <c r="AR3" s="4">
        <v>5872368</v>
      </c>
      <c r="AS3" s="10">
        <v>2.9703065590196198E-2</v>
      </c>
      <c r="AT3" s="10">
        <v>2.9703065590196198E-2</v>
      </c>
      <c r="AU3" s="10">
        <v>2.9702884122818407E-2</v>
      </c>
      <c r="AV3" s="10">
        <v>2.9702928630382708E-2</v>
      </c>
      <c r="AW3" s="13" t="s">
        <v>103</v>
      </c>
      <c r="AX3" s="13" t="s">
        <v>104</v>
      </c>
      <c r="AY3" t="s">
        <v>44</v>
      </c>
      <c r="AZ3" s="11" t="s">
        <v>94</v>
      </c>
      <c r="BA3" s="11" t="s">
        <v>81</v>
      </c>
    </row>
    <row r="4" spans="1:53" x14ac:dyDescent="0.25">
      <c r="A4" s="3">
        <v>43468</v>
      </c>
      <c r="B4" s="4">
        <v>20848646</v>
      </c>
      <c r="C4" s="4">
        <v>5212161</v>
      </c>
      <c r="D4" s="4">
        <v>2001470</v>
      </c>
      <c r="E4" s="4">
        <v>1402630</v>
      </c>
      <c r="F4" s="4">
        <v>1138655</v>
      </c>
      <c r="G4" s="7">
        <v>5.4615297319547756E-2</v>
      </c>
      <c r="H4" s="10" t="s">
        <v>37</v>
      </c>
      <c r="I4" s="10" t="s">
        <v>37</v>
      </c>
      <c r="J4" s="10" t="s">
        <v>37</v>
      </c>
      <c r="K4" s="7">
        <v>0.24999997601762725</v>
      </c>
      <c r="L4" s="7">
        <v>0.38400003376718411</v>
      </c>
      <c r="M4" s="7">
        <v>0.70079991206463255</v>
      </c>
      <c r="N4" s="7">
        <v>0.81179997575982266</v>
      </c>
      <c r="O4" s="14" t="s">
        <v>80</v>
      </c>
      <c r="P4" s="14" t="s">
        <v>81</v>
      </c>
      <c r="Q4" s="12"/>
      <c r="R4">
        <v>7505512</v>
      </c>
      <c r="S4">
        <v>5629134</v>
      </c>
      <c r="T4">
        <v>2293351</v>
      </c>
      <c r="U4">
        <v>5420648</v>
      </c>
      <c r="AB4">
        <v>399964</v>
      </c>
      <c r="AC4">
        <v>0.18</v>
      </c>
      <c r="AD4">
        <v>30</v>
      </c>
      <c r="AE4">
        <v>22</v>
      </c>
      <c r="AF4">
        <v>29</v>
      </c>
      <c r="AG4">
        <v>370</v>
      </c>
      <c r="AH4">
        <v>31</v>
      </c>
      <c r="AI4">
        <v>0.94</v>
      </c>
      <c r="AN4" s="3">
        <v>43475</v>
      </c>
      <c r="AO4" s="4">
        <v>387156</v>
      </c>
      <c r="AP4" s="4">
        <v>2873204</v>
      </c>
      <c r="AQ4" s="4">
        <v>1170564</v>
      </c>
      <c r="AR4" s="4">
        <v>6210572</v>
      </c>
      <c r="AS4" s="10">
        <v>-0.94841710998530149</v>
      </c>
      <c r="AT4" s="10">
        <v>-0.48958330002447981</v>
      </c>
      <c r="AU4" s="10">
        <v>-0.48958358314972283</v>
      </c>
      <c r="AV4" s="10">
        <v>0.14572501295048124</v>
      </c>
      <c r="AW4" s="13" t="s">
        <v>6</v>
      </c>
      <c r="AX4" s="13" t="s">
        <v>101</v>
      </c>
      <c r="AY4" t="s">
        <v>45</v>
      </c>
      <c r="AZ4" s="11" t="s">
        <v>80</v>
      </c>
      <c r="BA4" s="11" t="s">
        <v>81</v>
      </c>
    </row>
    <row r="5" spans="1:53" x14ac:dyDescent="0.25">
      <c r="A5" s="3">
        <v>43469</v>
      </c>
      <c r="B5" s="4">
        <v>21717340</v>
      </c>
      <c r="C5" s="4">
        <v>5700801</v>
      </c>
      <c r="D5" s="4">
        <v>2303123</v>
      </c>
      <c r="E5" s="4">
        <v>1597216</v>
      </c>
      <c r="F5" s="4">
        <v>1296620</v>
      </c>
      <c r="G5" s="7">
        <v>5.9704365267569601E-2</v>
      </c>
      <c r="H5" s="10" t="s">
        <v>37</v>
      </c>
      <c r="I5" s="10" t="s">
        <v>37</v>
      </c>
      <c r="J5" s="10" t="s">
        <v>37</v>
      </c>
      <c r="K5" s="7">
        <v>0.2624999654653839</v>
      </c>
      <c r="L5" s="7">
        <v>0.40399989404997649</v>
      </c>
      <c r="M5" s="7">
        <v>0.69350008662151352</v>
      </c>
      <c r="N5" s="7">
        <v>0.811800032055777</v>
      </c>
      <c r="O5" s="14" t="s">
        <v>89</v>
      </c>
      <c r="P5" s="14" t="s">
        <v>81</v>
      </c>
      <c r="Q5" s="12"/>
      <c r="R5">
        <v>7818242</v>
      </c>
      <c r="S5">
        <v>5863681</v>
      </c>
      <c r="T5">
        <v>2388907</v>
      </c>
      <c r="U5">
        <v>5646508</v>
      </c>
      <c r="AB5">
        <v>408471</v>
      </c>
      <c r="AC5">
        <v>0.17</v>
      </c>
      <c r="AD5">
        <v>30</v>
      </c>
      <c r="AE5">
        <v>19</v>
      </c>
      <c r="AF5">
        <v>26</v>
      </c>
      <c r="AG5">
        <v>386</v>
      </c>
      <c r="AH5">
        <v>40</v>
      </c>
      <c r="AI5">
        <v>0.94</v>
      </c>
      <c r="AN5" s="3">
        <v>43476</v>
      </c>
      <c r="AO5" s="4">
        <v>7427330</v>
      </c>
      <c r="AP5" s="4">
        <v>5570497</v>
      </c>
      <c r="AQ5" s="4">
        <v>2269462</v>
      </c>
      <c r="AR5" s="4">
        <v>5364183</v>
      </c>
      <c r="AS5" s="10">
        <v>-4.9999987209400798E-2</v>
      </c>
      <c r="AT5" s="10">
        <v>-4.9999991472933103E-2</v>
      </c>
      <c r="AU5" s="10">
        <v>-4.9999853489482882E-2</v>
      </c>
      <c r="AV5" s="10">
        <v>-4.9999929159756817E-2</v>
      </c>
      <c r="AW5" s="13" t="s">
        <v>103</v>
      </c>
      <c r="AX5" s="13" t="s">
        <v>101</v>
      </c>
      <c r="AY5" t="s">
        <v>44</v>
      </c>
      <c r="AZ5" s="11" t="s">
        <v>89</v>
      </c>
      <c r="BA5" s="11" t="s">
        <v>81</v>
      </c>
    </row>
    <row r="6" spans="1:53" hidden="1" x14ac:dyDescent="0.25">
      <c r="A6" s="3">
        <v>43470</v>
      </c>
      <c r="B6" s="4">
        <v>42645263</v>
      </c>
      <c r="C6" s="4">
        <v>8776395</v>
      </c>
      <c r="D6" s="4">
        <v>2924294</v>
      </c>
      <c r="E6" s="4">
        <v>2087946</v>
      </c>
      <c r="F6" s="4">
        <v>1596026</v>
      </c>
      <c r="G6" s="7">
        <v>3.7425633885761242E-2</v>
      </c>
      <c r="H6" s="10" t="s">
        <v>37</v>
      </c>
      <c r="I6" s="10" t="s">
        <v>37</v>
      </c>
      <c r="J6" s="10" t="s">
        <v>37</v>
      </c>
      <c r="K6" s="7">
        <v>0.20579999705946239</v>
      </c>
      <c r="L6" s="7">
        <v>0.3331999072512119</v>
      </c>
      <c r="M6" s="7">
        <v>0.714000028724882</v>
      </c>
      <c r="N6" s="7">
        <v>0.76440003716571214</v>
      </c>
      <c r="O6" s="14" t="s">
        <v>85</v>
      </c>
      <c r="P6" s="14" t="s">
        <v>81</v>
      </c>
      <c r="Q6" s="12"/>
      <c r="R6">
        <v>15352294</v>
      </c>
      <c r="S6">
        <v>11514221</v>
      </c>
      <c r="T6">
        <v>4690978</v>
      </c>
      <c r="U6">
        <v>11087768</v>
      </c>
      <c r="AB6">
        <v>384771</v>
      </c>
      <c r="AC6">
        <v>0.19</v>
      </c>
      <c r="AD6">
        <v>31</v>
      </c>
      <c r="AE6">
        <v>22</v>
      </c>
      <c r="AF6">
        <v>27</v>
      </c>
      <c r="AG6">
        <v>390</v>
      </c>
      <c r="AH6">
        <v>33</v>
      </c>
      <c r="AI6">
        <v>0.92</v>
      </c>
      <c r="AN6" s="3">
        <v>43478</v>
      </c>
      <c r="AO6" s="4">
        <v>16645119</v>
      </c>
      <c r="AP6" s="4">
        <v>12483839</v>
      </c>
      <c r="AQ6" s="4">
        <v>5086008</v>
      </c>
      <c r="AR6" s="4">
        <v>12021475</v>
      </c>
      <c r="AS6" s="10">
        <v>6.1855698382826674E-2</v>
      </c>
      <c r="AT6" s="10">
        <v>6.1855677118220598E-2</v>
      </c>
      <c r="AU6" s="10">
        <v>6.1855601227291057E-2</v>
      </c>
      <c r="AV6" s="10">
        <v>6.1855660996917639E-2</v>
      </c>
      <c r="AW6" s="13" t="s">
        <v>103</v>
      </c>
      <c r="AX6" s="13" t="s">
        <v>104</v>
      </c>
      <c r="AY6" t="s">
        <v>44</v>
      </c>
      <c r="AZ6" s="11" t="s">
        <v>87</v>
      </c>
      <c r="BA6" s="11" t="s">
        <v>81</v>
      </c>
    </row>
    <row r="7" spans="1:53" x14ac:dyDescent="0.25">
      <c r="A7" s="3">
        <v>43471</v>
      </c>
      <c r="B7" s="4">
        <v>43543058</v>
      </c>
      <c r="C7" s="4">
        <v>8778280</v>
      </c>
      <c r="D7" s="4">
        <v>3014461</v>
      </c>
      <c r="E7" s="4">
        <v>2049833</v>
      </c>
      <c r="F7" s="4">
        <v>1582881</v>
      </c>
      <c r="G7" s="7">
        <v>3.6352086249890857E-2</v>
      </c>
      <c r="H7" s="10" t="s">
        <v>37</v>
      </c>
      <c r="I7" s="10" t="s">
        <v>37</v>
      </c>
      <c r="J7" s="10" t="s">
        <v>37</v>
      </c>
      <c r="K7" s="7">
        <v>0.2015999886824669</v>
      </c>
      <c r="L7" s="7">
        <v>0.34339995990102845</v>
      </c>
      <c r="M7" s="7">
        <v>0.67999984076755349</v>
      </c>
      <c r="N7" s="7">
        <v>0.77219997921781924</v>
      </c>
      <c r="O7" s="14" t="s">
        <v>87</v>
      </c>
      <c r="P7" s="14" t="s">
        <v>81</v>
      </c>
      <c r="Q7" s="12"/>
      <c r="R7">
        <v>15675500</v>
      </c>
      <c r="S7">
        <v>11756625</v>
      </c>
      <c r="T7">
        <v>4789736</v>
      </c>
      <c r="U7">
        <v>11321195</v>
      </c>
      <c r="AB7">
        <v>390787</v>
      </c>
      <c r="AC7">
        <v>0.19</v>
      </c>
      <c r="AD7">
        <v>33</v>
      </c>
      <c r="AE7">
        <v>18</v>
      </c>
      <c r="AF7">
        <v>26</v>
      </c>
      <c r="AG7">
        <v>360</v>
      </c>
      <c r="AH7">
        <v>36</v>
      </c>
      <c r="AI7">
        <v>0.93</v>
      </c>
      <c r="AN7" s="3">
        <v>43479</v>
      </c>
      <c r="AO7" s="4">
        <v>7583695</v>
      </c>
      <c r="AP7" s="4">
        <v>5687771</v>
      </c>
      <c r="AQ7" s="4">
        <v>2317240</v>
      </c>
      <c r="AR7" s="4">
        <v>5477113</v>
      </c>
      <c r="AS7" s="10">
        <v>-7.6190433265108659E-2</v>
      </c>
      <c r="AT7" s="10">
        <v>-7.6190548892894561E-2</v>
      </c>
      <c r="AU7" s="10">
        <v>-7.6190263567473826E-2</v>
      </c>
      <c r="AV7" s="10">
        <v>-7.6190373383767107E-2</v>
      </c>
      <c r="AW7" s="13" t="s">
        <v>103</v>
      </c>
      <c r="AX7" s="13" t="s">
        <v>101</v>
      </c>
      <c r="AY7" t="s">
        <v>44</v>
      </c>
      <c r="AZ7" s="11" t="s">
        <v>82</v>
      </c>
      <c r="BA7" s="11" t="s">
        <v>81</v>
      </c>
    </row>
    <row r="8" spans="1:53" x14ac:dyDescent="0.25">
      <c r="A8" s="3">
        <v>43472</v>
      </c>
      <c r="B8" s="4">
        <v>22803207</v>
      </c>
      <c r="C8" s="4">
        <v>5415761</v>
      </c>
      <c r="D8" s="4">
        <v>2079652</v>
      </c>
      <c r="E8" s="4">
        <v>1442239</v>
      </c>
      <c r="F8" s="4">
        <v>1123504</v>
      </c>
      <c r="G8" s="7">
        <v>4.9269561075334707E-2</v>
      </c>
      <c r="H8" s="10" t="s">
        <v>37</v>
      </c>
      <c r="I8" s="10" t="s">
        <v>35</v>
      </c>
      <c r="J8" s="10" t="s">
        <v>37</v>
      </c>
      <c r="K8" s="7">
        <v>0.23749997094706898</v>
      </c>
      <c r="L8" s="7">
        <v>0.3839999586392383</v>
      </c>
      <c r="M8" s="7">
        <v>0.69350016252719204</v>
      </c>
      <c r="N8" s="7">
        <v>0.77899987450068953</v>
      </c>
      <c r="O8" s="14" t="s">
        <v>82</v>
      </c>
      <c r="P8" s="14" t="s">
        <v>81</v>
      </c>
      <c r="Q8" s="12"/>
      <c r="R8">
        <v>8209154</v>
      </c>
      <c r="S8">
        <v>6156866</v>
      </c>
      <c r="T8">
        <v>2508352</v>
      </c>
      <c r="U8">
        <v>5928833</v>
      </c>
      <c r="AB8">
        <v>388351</v>
      </c>
      <c r="AC8">
        <v>0.18</v>
      </c>
      <c r="AD8">
        <v>36</v>
      </c>
      <c r="AE8">
        <v>19</v>
      </c>
      <c r="AF8">
        <v>30</v>
      </c>
      <c r="AG8">
        <v>381</v>
      </c>
      <c r="AH8">
        <v>34</v>
      </c>
      <c r="AI8">
        <v>0.93</v>
      </c>
      <c r="AN8" s="3">
        <v>43480</v>
      </c>
      <c r="AO8" s="4">
        <v>7661877</v>
      </c>
      <c r="AP8" s="4">
        <v>5746408</v>
      </c>
      <c r="AQ8" s="4">
        <v>2341129</v>
      </c>
      <c r="AR8" s="4">
        <v>5533578</v>
      </c>
      <c r="AS8" s="10">
        <v>-2.0000020464958745E-2</v>
      </c>
      <c r="AT8" s="10">
        <v>-1.9999894264370766E-2</v>
      </c>
      <c r="AU8" s="10">
        <v>-1.9999941395793086E-2</v>
      </c>
      <c r="AV8" s="10">
        <v>-1.9999971663902771E-2</v>
      </c>
      <c r="AW8" s="13" t="s">
        <v>103</v>
      </c>
      <c r="AX8" s="13" t="s">
        <v>101</v>
      </c>
      <c r="AY8" t="s">
        <v>44</v>
      </c>
      <c r="AZ8" s="11" t="s">
        <v>83</v>
      </c>
      <c r="BA8" s="11" t="s">
        <v>81</v>
      </c>
    </row>
    <row r="9" spans="1:53" x14ac:dyDescent="0.25">
      <c r="A9" s="3">
        <v>43473</v>
      </c>
      <c r="B9" s="4">
        <v>21717340</v>
      </c>
      <c r="C9" s="4">
        <v>5320748</v>
      </c>
      <c r="D9" s="4">
        <v>2085733</v>
      </c>
      <c r="E9" s="4">
        <v>1583488</v>
      </c>
      <c r="F9" s="4">
        <v>1311445</v>
      </c>
      <c r="G9" s="7">
        <v>6.0386999512831684E-2</v>
      </c>
      <c r="H9" s="10">
        <v>3.1356703048005974E-2</v>
      </c>
      <c r="I9" s="10">
        <v>4.1666686651977258E-2</v>
      </c>
      <c r="J9" s="10">
        <v>-9.8975840699184747E-3</v>
      </c>
      <c r="K9" s="7">
        <v>0.24499998618615354</v>
      </c>
      <c r="L9" s="7">
        <v>0.39199995940420407</v>
      </c>
      <c r="M9" s="7">
        <v>0.75919976334458916</v>
      </c>
      <c r="N9" s="7">
        <v>0.82820015055371432</v>
      </c>
      <c r="O9" s="14" t="s">
        <v>83</v>
      </c>
      <c r="P9" s="14" t="s">
        <v>81</v>
      </c>
      <c r="Q9" s="12" t="s">
        <v>44</v>
      </c>
      <c r="R9">
        <v>7818242</v>
      </c>
      <c r="S9">
        <v>5863681</v>
      </c>
      <c r="T9">
        <v>2388907</v>
      </c>
      <c r="U9">
        <v>5646508</v>
      </c>
      <c r="V9" s="27">
        <v>4.1666711078471419E-2</v>
      </c>
      <c r="W9" s="27">
        <v>4.166662225486184E-2</v>
      </c>
      <c r="X9" s="27">
        <v>4.1666539487413834E-2</v>
      </c>
      <c r="Y9" s="27">
        <v>4.1666605173403592E-2</v>
      </c>
      <c r="Z9" t="s">
        <v>102</v>
      </c>
      <c r="AA9" t="s">
        <v>104</v>
      </c>
      <c r="AB9">
        <v>387624</v>
      </c>
      <c r="AC9">
        <v>0.17</v>
      </c>
      <c r="AD9">
        <v>39</v>
      </c>
      <c r="AE9">
        <v>22</v>
      </c>
      <c r="AF9">
        <v>25</v>
      </c>
      <c r="AG9">
        <v>359</v>
      </c>
      <c r="AH9">
        <v>37</v>
      </c>
      <c r="AI9">
        <v>0.95</v>
      </c>
      <c r="AN9" s="3">
        <v>43481</v>
      </c>
      <c r="AO9" s="4">
        <v>7583695</v>
      </c>
      <c r="AP9" s="4">
        <v>5687771</v>
      </c>
      <c r="AQ9" s="4">
        <v>2317240</v>
      </c>
      <c r="AR9" s="4">
        <v>5477113</v>
      </c>
      <c r="AS9" s="10">
        <v>-6.7307697037943259E-2</v>
      </c>
      <c r="AT9" s="10">
        <v>-6.7307738033452025E-2</v>
      </c>
      <c r="AU9" s="10">
        <v>-6.7307502667578456E-2</v>
      </c>
      <c r="AV9" s="10">
        <v>-6.7307600613585539E-2</v>
      </c>
      <c r="AW9" s="13" t="s">
        <v>103</v>
      </c>
      <c r="AX9" s="13" t="s">
        <v>101</v>
      </c>
      <c r="AY9" t="s">
        <v>44</v>
      </c>
      <c r="AZ9" s="11" t="s">
        <v>94</v>
      </c>
      <c r="BA9" s="11" t="s">
        <v>81</v>
      </c>
    </row>
    <row r="10" spans="1:53" hidden="1" x14ac:dyDescent="0.25">
      <c r="A10" s="3">
        <v>43474</v>
      </c>
      <c r="B10" s="4">
        <v>22586034</v>
      </c>
      <c r="C10" s="4">
        <v>5872368</v>
      </c>
      <c r="D10" s="4">
        <v>2372437</v>
      </c>
      <c r="E10" s="4">
        <v>1766516</v>
      </c>
      <c r="F10" s="4">
        <v>1506485</v>
      </c>
      <c r="G10" s="7">
        <v>6.6699846462641474E-2</v>
      </c>
      <c r="H10" s="10">
        <v>0.1945488699447242</v>
      </c>
      <c r="I10" s="10">
        <v>2.9703007310898588E-2</v>
      </c>
      <c r="J10" s="10">
        <v>0.16009068776474278</v>
      </c>
      <c r="K10" s="7">
        <v>0.25999996280887561</v>
      </c>
      <c r="L10" s="7">
        <v>0.40400005585481019</v>
      </c>
      <c r="M10" s="7">
        <v>0.74459975122627076</v>
      </c>
      <c r="N10" s="7">
        <v>0.85280008785654926</v>
      </c>
      <c r="O10" s="14" t="s">
        <v>94</v>
      </c>
      <c r="P10" s="14" t="s">
        <v>81</v>
      </c>
      <c r="Q10" s="12" t="s">
        <v>44</v>
      </c>
      <c r="R10">
        <v>8130972</v>
      </c>
      <c r="S10">
        <v>6098229</v>
      </c>
      <c r="T10">
        <v>2484463</v>
      </c>
      <c r="U10">
        <v>5872368</v>
      </c>
      <c r="V10" s="27">
        <v>2.9703065590196198E-2</v>
      </c>
      <c r="W10" s="27">
        <v>2.9703065590196198E-2</v>
      </c>
      <c r="X10" s="27">
        <v>2.9702884122818407E-2</v>
      </c>
      <c r="Y10" s="27">
        <v>2.9702928630382708E-2</v>
      </c>
      <c r="Z10" t="s">
        <v>102</v>
      </c>
      <c r="AA10" t="s">
        <v>104</v>
      </c>
      <c r="AB10">
        <v>399127</v>
      </c>
      <c r="AC10">
        <v>0.18</v>
      </c>
      <c r="AD10">
        <v>40</v>
      </c>
      <c r="AE10">
        <v>22</v>
      </c>
      <c r="AF10">
        <v>30</v>
      </c>
      <c r="AG10">
        <v>359</v>
      </c>
      <c r="AH10">
        <v>38</v>
      </c>
      <c r="AI10">
        <v>0.93</v>
      </c>
      <c r="AN10" s="3">
        <v>43482</v>
      </c>
      <c r="AO10" s="4">
        <v>8052789</v>
      </c>
      <c r="AP10" s="4">
        <v>6039592</v>
      </c>
      <c r="AQ10" s="4">
        <v>2460574</v>
      </c>
      <c r="AR10" s="4">
        <v>5815903</v>
      </c>
      <c r="AS10" s="10">
        <v>19.799855872051577</v>
      </c>
      <c r="AT10" s="10">
        <v>1.1020407879148157</v>
      </c>
      <c r="AU10" s="10">
        <v>1.1020414090985202</v>
      </c>
      <c r="AV10" s="10">
        <v>-6.3547930850813783E-2</v>
      </c>
      <c r="AW10" s="13" t="s">
        <v>6</v>
      </c>
      <c r="AX10" s="13" t="s">
        <v>104</v>
      </c>
      <c r="AY10" t="s">
        <v>46</v>
      </c>
      <c r="AZ10" s="11" t="s">
        <v>80</v>
      </c>
      <c r="BA10" s="11" t="s">
        <v>81</v>
      </c>
    </row>
    <row r="11" spans="1:53" hidden="1" x14ac:dyDescent="0.25">
      <c r="A11" s="3">
        <v>43475</v>
      </c>
      <c r="B11" s="4">
        <v>10641496</v>
      </c>
      <c r="C11" s="4">
        <v>2740185</v>
      </c>
      <c r="D11" s="4">
        <v>1063191</v>
      </c>
      <c r="E11" s="4">
        <v>760607</v>
      </c>
      <c r="F11" s="4">
        <v>623698</v>
      </c>
      <c r="G11" s="7">
        <v>5.8609992429635833E-2</v>
      </c>
      <c r="H11" s="10">
        <v>-0.4522502426107996</v>
      </c>
      <c r="I11" s="10">
        <v>-0.48958335231937844</v>
      </c>
      <c r="J11" s="10">
        <v>7.3142421741578811E-2</v>
      </c>
      <c r="K11" s="7">
        <v>0.25749997932621504</v>
      </c>
      <c r="L11" s="7">
        <v>0.3879997153476864</v>
      </c>
      <c r="M11" s="7">
        <v>0.71540014917357275</v>
      </c>
      <c r="N11" s="7">
        <v>0.82000034183224713</v>
      </c>
      <c r="O11" s="14" t="s">
        <v>80</v>
      </c>
      <c r="P11" s="14" t="s">
        <v>81</v>
      </c>
      <c r="Q11" s="12" t="s">
        <v>45</v>
      </c>
      <c r="R11">
        <v>387156</v>
      </c>
      <c r="S11">
        <v>2873204</v>
      </c>
      <c r="T11">
        <v>1170564</v>
      </c>
      <c r="U11">
        <v>6210572</v>
      </c>
      <c r="V11" s="62">
        <v>-0.94841710998530149</v>
      </c>
      <c r="W11" s="27">
        <v>-0.48958330002447981</v>
      </c>
      <c r="X11" s="27">
        <v>-0.48958358314972283</v>
      </c>
      <c r="Y11" s="27">
        <v>0.14572501295048124</v>
      </c>
      <c r="Z11" t="s">
        <v>105</v>
      </c>
      <c r="AA11" t="s">
        <v>101</v>
      </c>
      <c r="AB11">
        <v>400812</v>
      </c>
      <c r="AC11">
        <v>0.19</v>
      </c>
      <c r="AD11">
        <v>32</v>
      </c>
      <c r="AE11">
        <v>22</v>
      </c>
      <c r="AF11">
        <v>27</v>
      </c>
      <c r="AG11">
        <v>399</v>
      </c>
      <c r="AH11">
        <v>34</v>
      </c>
      <c r="AI11">
        <v>0.92</v>
      </c>
      <c r="AN11" s="3">
        <v>43483</v>
      </c>
      <c r="AO11" s="4">
        <v>7974607</v>
      </c>
      <c r="AP11" s="4">
        <v>5980955</v>
      </c>
      <c r="AQ11" s="4">
        <v>2436685</v>
      </c>
      <c r="AR11" s="4">
        <v>5759438</v>
      </c>
      <c r="AS11" s="10">
        <v>7.3684217612520309E-2</v>
      </c>
      <c r="AT11" s="10">
        <v>7.3684269105611211E-2</v>
      </c>
      <c r="AU11" s="10">
        <v>7.3683983252418317E-2</v>
      </c>
      <c r="AV11" s="10">
        <v>7.3684100635641903E-2</v>
      </c>
      <c r="AW11" s="13" t="s">
        <v>103</v>
      </c>
      <c r="AX11" s="13" t="s">
        <v>104</v>
      </c>
      <c r="AY11" t="s">
        <v>44</v>
      </c>
      <c r="AZ11" s="11" t="s">
        <v>89</v>
      </c>
      <c r="BA11" s="11" t="s">
        <v>81</v>
      </c>
    </row>
    <row r="12" spans="1:53" x14ac:dyDescent="0.25">
      <c r="A12" s="3">
        <v>43476</v>
      </c>
      <c r="B12" s="4">
        <v>20631473</v>
      </c>
      <c r="C12" s="4">
        <v>4951553</v>
      </c>
      <c r="D12" s="4">
        <v>2000427</v>
      </c>
      <c r="E12" s="4">
        <v>1431105</v>
      </c>
      <c r="F12" s="4">
        <v>1126566</v>
      </c>
      <c r="G12" s="7">
        <v>5.4604244689654489E-2</v>
      </c>
      <c r="H12" s="10">
        <v>-0.13115176381669258</v>
      </c>
      <c r="I12" s="10">
        <v>-5.0000000000000044E-2</v>
      </c>
      <c r="J12" s="10">
        <v>-8.5422909280729042E-2</v>
      </c>
      <c r="K12" s="7">
        <v>0.23999997479578894</v>
      </c>
      <c r="L12" s="7">
        <v>0.40399991679378167</v>
      </c>
      <c r="M12" s="7">
        <v>0.71539976215078083</v>
      </c>
      <c r="N12" s="7">
        <v>0.78720010062154766</v>
      </c>
      <c r="O12" s="14" t="s">
        <v>89</v>
      </c>
      <c r="P12" s="14" t="s">
        <v>81</v>
      </c>
      <c r="Q12" s="12" t="s">
        <v>44</v>
      </c>
      <c r="R12">
        <v>7427330</v>
      </c>
      <c r="S12">
        <v>5570497</v>
      </c>
      <c r="T12">
        <v>2269462</v>
      </c>
      <c r="U12">
        <v>5364183</v>
      </c>
      <c r="V12" s="27">
        <v>-4.9999987209400798E-2</v>
      </c>
      <c r="W12" s="27">
        <v>-4.9999991472933103E-2</v>
      </c>
      <c r="X12" s="27">
        <v>-4.9999853489482882E-2</v>
      </c>
      <c r="Y12" s="27">
        <v>-4.9999929159756817E-2</v>
      </c>
      <c r="Z12" t="s">
        <v>102</v>
      </c>
      <c r="AA12" t="s">
        <v>101</v>
      </c>
      <c r="AB12">
        <v>382806</v>
      </c>
      <c r="AC12">
        <v>0.19</v>
      </c>
      <c r="AD12">
        <v>36</v>
      </c>
      <c r="AE12">
        <v>17</v>
      </c>
      <c r="AF12">
        <v>26</v>
      </c>
      <c r="AG12">
        <v>392</v>
      </c>
      <c r="AH12">
        <v>38</v>
      </c>
      <c r="AI12">
        <v>0.91</v>
      </c>
      <c r="AN12" s="3">
        <v>43485</v>
      </c>
      <c r="AO12" s="4">
        <v>15998707</v>
      </c>
      <c r="AP12" s="4">
        <v>11999030</v>
      </c>
      <c r="AQ12" s="4">
        <v>4888493</v>
      </c>
      <c r="AR12" s="4">
        <v>11554621</v>
      </c>
      <c r="AS12" s="10">
        <v>-3.883492812517586E-2</v>
      </c>
      <c r="AT12" s="10">
        <v>-3.8834928902879984E-2</v>
      </c>
      <c r="AU12" s="10">
        <v>-3.8834976272156818E-2</v>
      </c>
      <c r="AV12" s="10">
        <v>-3.8835001528514601E-2</v>
      </c>
      <c r="AW12" s="13" t="s">
        <v>103</v>
      </c>
      <c r="AX12" s="13" t="s">
        <v>101</v>
      </c>
      <c r="AY12" t="s">
        <v>44</v>
      </c>
      <c r="AZ12" s="11" t="s">
        <v>87</v>
      </c>
      <c r="BA12" s="11" t="s">
        <v>81</v>
      </c>
    </row>
    <row r="13" spans="1:53" hidden="1" x14ac:dyDescent="0.25">
      <c r="A13" s="3">
        <v>43477</v>
      </c>
      <c r="B13" s="4">
        <v>42645263</v>
      </c>
      <c r="C13" s="4">
        <v>9045060</v>
      </c>
      <c r="D13" s="4">
        <v>3075320</v>
      </c>
      <c r="E13" s="4">
        <v>2133042</v>
      </c>
      <c r="F13" s="4">
        <v>1680410</v>
      </c>
      <c r="G13" s="7">
        <v>3.9404376518911377E-2</v>
      </c>
      <c r="H13" s="10">
        <v>5.2871319138911188E-2</v>
      </c>
      <c r="I13" s="10">
        <v>0</v>
      </c>
      <c r="J13" s="10">
        <v>5.2871319138911188E-2</v>
      </c>
      <c r="K13" s="7">
        <v>0.21209999338027297</v>
      </c>
      <c r="L13" s="7">
        <v>0.33999995577696557</v>
      </c>
      <c r="M13" s="7">
        <v>0.69360001560813178</v>
      </c>
      <c r="N13" s="7">
        <v>0.78779977140628266</v>
      </c>
      <c r="O13" s="14" t="s">
        <v>85</v>
      </c>
      <c r="P13" s="14" t="s">
        <v>81</v>
      </c>
      <c r="Q13" s="12" t="s">
        <v>44</v>
      </c>
      <c r="R13">
        <v>15352294</v>
      </c>
      <c r="S13">
        <v>11514221</v>
      </c>
      <c r="T13">
        <v>4690978</v>
      </c>
      <c r="U13">
        <v>11087768</v>
      </c>
      <c r="V13" s="27">
        <v>0</v>
      </c>
      <c r="W13" s="27">
        <v>0</v>
      </c>
      <c r="X13" s="27">
        <v>0</v>
      </c>
      <c r="Y13" s="27">
        <v>0</v>
      </c>
      <c r="Z13" t="s">
        <v>37</v>
      </c>
      <c r="AA13" t="s">
        <v>101</v>
      </c>
      <c r="AB13">
        <v>406488</v>
      </c>
      <c r="AC13">
        <v>0.18</v>
      </c>
      <c r="AD13">
        <v>37</v>
      </c>
      <c r="AE13">
        <v>21</v>
      </c>
      <c r="AF13">
        <v>30</v>
      </c>
      <c r="AG13">
        <v>363</v>
      </c>
      <c r="AH13">
        <v>33</v>
      </c>
      <c r="AI13">
        <v>0.95</v>
      </c>
      <c r="AN13" s="3">
        <v>43486</v>
      </c>
      <c r="AO13" s="4">
        <v>7974607</v>
      </c>
      <c r="AP13" s="4">
        <v>5980955</v>
      </c>
      <c r="AQ13" s="4">
        <v>2436685</v>
      </c>
      <c r="AR13" s="4">
        <v>5759438</v>
      </c>
      <c r="AS13" s="10">
        <v>5.15463767991724E-2</v>
      </c>
      <c r="AT13" s="10">
        <v>5.1546379064839387E-2</v>
      </c>
      <c r="AU13" s="10">
        <v>5.1546236039426319E-2</v>
      </c>
      <c r="AV13" s="10">
        <v>5.154631646270591E-2</v>
      </c>
      <c r="AW13" s="13" t="s">
        <v>103</v>
      </c>
      <c r="AX13" s="13" t="s">
        <v>104</v>
      </c>
      <c r="AY13" t="s">
        <v>46</v>
      </c>
      <c r="AZ13" s="11" t="s">
        <v>82</v>
      </c>
      <c r="BA13" s="11" t="s">
        <v>81</v>
      </c>
    </row>
    <row r="14" spans="1:53" hidden="1" x14ac:dyDescent="0.25">
      <c r="A14" s="3">
        <v>43478</v>
      </c>
      <c r="B14" s="4">
        <v>46236443</v>
      </c>
      <c r="C14" s="4">
        <v>9806749</v>
      </c>
      <c r="D14" s="4">
        <v>3300951</v>
      </c>
      <c r="E14" s="4">
        <v>2199754</v>
      </c>
      <c r="F14" s="4">
        <v>1630017</v>
      </c>
      <c r="G14" s="7">
        <v>3.5253944599501305E-2</v>
      </c>
      <c r="H14" s="10">
        <v>2.9778612542572747E-2</v>
      </c>
      <c r="I14" s="10">
        <v>6.1855669392811174E-2</v>
      </c>
      <c r="J14" s="10">
        <v>-3.0208490451984704E-2</v>
      </c>
      <c r="K14" s="7">
        <v>0.21209998788185327</v>
      </c>
      <c r="L14" s="7">
        <v>0.33659992725417975</v>
      </c>
      <c r="M14" s="7">
        <v>0.66640007682634494</v>
      </c>
      <c r="N14" s="7">
        <v>0.74099967541825129</v>
      </c>
      <c r="O14" s="14" t="s">
        <v>87</v>
      </c>
      <c r="P14" s="14" t="s">
        <v>81</v>
      </c>
      <c r="Q14" s="12" t="s">
        <v>44</v>
      </c>
      <c r="R14">
        <v>16645119</v>
      </c>
      <c r="S14">
        <v>12483839</v>
      </c>
      <c r="T14">
        <v>5086008</v>
      </c>
      <c r="U14">
        <v>12021475</v>
      </c>
      <c r="V14" s="27">
        <v>6.1855698382826674E-2</v>
      </c>
      <c r="W14" s="27">
        <v>6.1855677118220598E-2</v>
      </c>
      <c r="X14" s="27">
        <v>6.1855601227291057E-2</v>
      </c>
      <c r="Y14" s="27">
        <v>6.1855660996917639E-2</v>
      </c>
      <c r="Z14" t="s">
        <v>102</v>
      </c>
      <c r="AA14" t="s">
        <v>104</v>
      </c>
      <c r="AB14">
        <v>402450</v>
      </c>
      <c r="AC14">
        <v>0.17</v>
      </c>
      <c r="AD14">
        <v>34</v>
      </c>
      <c r="AE14">
        <v>20</v>
      </c>
      <c r="AF14">
        <v>28</v>
      </c>
      <c r="AG14">
        <v>390</v>
      </c>
      <c r="AH14">
        <v>37</v>
      </c>
      <c r="AI14">
        <v>0.92</v>
      </c>
      <c r="AN14" s="3">
        <v>43487</v>
      </c>
      <c r="AO14" s="4">
        <v>13525559</v>
      </c>
      <c r="AP14" s="4">
        <v>2028833</v>
      </c>
      <c r="AQ14" s="4">
        <v>19827367</v>
      </c>
      <c r="AR14" s="4">
        <v>2189238</v>
      </c>
      <c r="AS14" s="10">
        <v>0.76530620368873059</v>
      </c>
      <c r="AT14" s="10">
        <v>-0.64693892254082896</v>
      </c>
      <c r="AU14" s="10">
        <v>7.4691475779420955</v>
      </c>
      <c r="AV14" s="10">
        <v>-0.60437207174092422</v>
      </c>
      <c r="AW14" s="13" t="s">
        <v>8</v>
      </c>
      <c r="AX14" s="13" t="s">
        <v>104</v>
      </c>
      <c r="AY14" t="s">
        <v>46</v>
      </c>
      <c r="AZ14" s="11" t="s">
        <v>83</v>
      </c>
      <c r="BA14" s="11" t="s">
        <v>81</v>
      </c>
    </row>
    <row r="15" spans="1:53" hidden="1" x14ac:dyDescent="0.25">
      <c r="A15" s="3">
        <v>43479</v>
      </c>
      <c r="B15" s="4">
        <v>21065820</v>
      </c>
      <c r="C15" s="4">
        <v>5371784</v>
      </c>
      <c r="D15" s="4">
        <v>2084252</v>
      </c>
      <c r="E15" s="4">
        <v>1445428</v>
      </c>
      <c r="F15" s="4">
        <v>1197104</v>
      </c>
      <c r="G15" s="7">
        <v>5.6826840825564828E-2</v>
      </c>
      <c r="H15" s="10">
        <v>6.550933508024892E-2</v>
      </c>
      <c r="I15" s="10">
        <v>-7.6190467419780084E-2</v>
      </c>
      <c r="J15" s="10">
        <v>0.15338638269325777</v>
      </c>
      <c r="K15" s="7">
        <v>0.25499999525297379</v>
      </c>
      <c r="L15" s="7">
        <v>0.38799996425768424</v>
      </c>
      <c r="M15" s="7">
        <v>0.69349963440121443</v>
      </c>
      <c r="N15" s="7">
        <v>0.82820036695013521</v>
      </c>
      <c r="O15" s="14" t="s">
        <v>82</v>
      </c>
      <c r="P15" s="14" t="s">
        <v>81</v>
      </c>
      <c r="Q15" s="12" t="s">
        <v>44</v>
      </c>
      <c r="R15">
        <v>7583695</v>
      </c>
      <c r="S15">
        <v>5687771</v>
      </c>
      <c r="T15">
        <v>2317240</v>
      </c>
      <c r="U15">
        <v>5477113</v>
      </c>
      <c r="V15" s="27">
        <v>-7.6190433265108659E-2</v>
      </c>
      <c r="W15" s="27">
        <v>-7.6190548892894561E-2</v>
      </c>
      <c r="X15" s="27">
        <v>-7.6190263567473826E-2</v>
      </c>
      <c r="Y15" s="27">
        <v>-7.6190373383767107E-2</v>
      </c>
      <c r="Z15" t="s">
        <v>102</v>
      </c>
      <c r="AA15" t="s">
        <v>101</v>
      </c>
      <c r="AB15">
        <v>392554</v>
      </c>
      <c r="AC15">
        <v>0.19</v>
      </c>
      <c r="AD15">
        <v>36</v>
      </c>
      <c r="AE15">
        <v>21</v>
      </c>
      <c r="AF15">
        <v>27</v>
      </c>
      <c r="AG15">
        <v>395</v>
      </c>
      <c r="AH15">
        <v>31</v>
      </c>
      <c r="AI15">
        <v>0.94</v>
      </c>
      <c r="AN15" s="3">
        <v>43488</v>
      </c>
      <c r="AO15" s="4">
        <v>7740060</v>
      </c>
      <c r="AP15" s="4">
        <v>5805045</v>
      </c>
      <c r="AQ15" s="4">
        <v>2365018</v>
      </c>
      <c r="AR15" s="4">
        <v>5590043</v>
      </c>
      <c r="AS15" s="10">
        <v>2.0618577092037516E-2</v>
      </c>
      <c r="AT15" s="10">
        <v>2.0618621952255056E-2</v>
      </c>
      <c r="AU15" s="10">
        <v>2.0618494415770572E-2</v>
      </c>
      <c r="AV15" s="10">
        <v>2.0618526585082231E-2</v>
      </c>
      <c r="AW15" s="13" t="s">
        <v>103</v>
      </c>
      <c r="AX15" s="13" t="s">
        <v>104</v>
      </c>
      <c r="AY15" t="s">
        <v>44</v>
      </c>
      <c r="AZ15" s="11" t="s">
        <v>94</v>
      </c>
      <c r="BA15" s="11" t="s">
        <v>81</v>
      </c>
    </row>
    <row r="16" spans="1:53" x14ac:dyDescent="0.25">
      <c r="A16" s="3">
        <v>43480</v>
      </c>
      <c r="B16" s="4">
        <v>21282993</v>
      </c>
      <c r="C16" s="4">
        <v>5054710</v>
      </c>
      <c r="D16" s="4">
        <v>2042103</v>
      </c>
      <c r="E16" s="4">
        <v>1475828</v>
      </c>
      <c r="F16" s="4">
        <v>1198077</v>
      </c>
      <c r="G16" s="7">
        <v>5.6292693419576843E-2</v>
      </c>
      <c r="H16" s="10">
        <v>-8.6445104445859289E-2</v>
      </c>
      <c r="I16" s="10">
        <v>-2.0000009209230951E-2</v>
      </c>
      <c r="J16" s="10">
        <v>-6.7801118225535251E-2</v>
      </c>
      <c r="K16" s="7">
        <v>0.2374999606493316</v>
      </c>
      <c r="L16" s="7">
        <v>0.40400003165364579</v>
      </c>
      <c r="M16" s="7">
        <v>0.72270007928101565</v>
      </c>
      <c r="N16" s="7">
        <v>0.81179988453939078</v>
      </c>
      <c r="O16" s="14" t="s">
        <v>83</v>
      </c>
      <c r="P16" s="14" t="s">
        <v>81</v>
      </c>
      <c r="Q16" s="12" t="s">
        <v>44</v>
      </c>
      <c r="R16">
        <v>7661877</v>
      </c>
      <c r="S16">
        <v>5746408</v>
      </c>
      <c r="T16">
        <v>2341129</v>
      </c>
      <c r="U16">
        <v>5533578</v>
      </c>
      <c r="V16" s="27">
        <v>-2.0000020464958745E-2</v>
      </c>
      <c r="W16" s="27">
        <v>-1.9999894264370766E-2</v>
      </c>
      <c r="X16" s="27">
        <v>-1.9999941395793086E-2</v>
      </c>
      <c r="Y16" s="27">
        <v>-1.9999971663902771E-2</v>
      </c>
      <c r="Z16" t="s">
        <v>102</v>
      </c>
      <c r="AA16" t="s">
        <v>101</v>
      </c>
      <c r="AB16">
        <v>407211</v>
      </c>
      <c r="AC16">
        <v>0.17</v>
      </c>
      <c r="AD16">
        <v>36</v>
      </c>
      <c r="AE16">
        <v>19</v>
      </c>
      <c r="AF16">
        <v>29</v>
      </c>
      <c r="AG16">
        <v>362</v>
      </c>
      <c r="AH16">
        <v>32</v>
      </c>
      <c r="AI16">
        <v>0.91</v>
      </c>
      <c r="AN16" s="3">
        <v>43489</v>
      </c>
      <c r="AO16" s="4">
        <v>7427330</v>
      </c>
      <c r="AP16" s="4">
        <v>5570497</v>
      </c>
      <c r="AQ16" s="4">
        <v>2269462</v>
      </c>
      <c r="AR16" s="4">
        <v>5364183</v>
      </c>
      <c r="AS16" s="10">
        <v>-7.7669860715337213E-2</v>
      </c>
      <c r="AT16" s="10">
        <v>-7.7669981680881794E-2</v>
      </c>
      <c r="AU16" s="10">
        <v>-7.7669681952259872E-2</v>
      </c>
      <c r="AV16" s="10">
        <v>-7.7669796074659403E-2</v>
      </c>
      <c r="AW16" s="13" t="s">
        <v>103</v>
      </c>
      <c r="AX16" s="13" t="s">
        <v>101</v>
      </c>
      <c r="AY16" t="s">
        <v>44</v>
      </c>
      <c r="AZ16" s="11" t="s">
        <v>80</v>
      </c>
      <c r="BA16" s="11" t="s">
        <v>81</v>
      </c>
    </row>
    <row r="17" spans="1:53" x14ac:dyDescent="0.25">
      <c r="A17" s="3">
        <v>43481</v>
      </c>
      <c r="B17" s="4">
        <v>21065820</v>
      </c>
      <c r="C17" s="4">
        <v>5529777</v>
      </c>
      <c r="D17" s="4">
        <v>2278268</v>
      </c>
      <c r="E17" s="4">
        <v>1663135</v>
      </c>
      <c r="F17" s="4">
        <v>1391046</v>
      </c>
      <c r="G17" s="7">
        <v>6.6033318427670989E-2</v>
      </c>
      <c r="H17" s="10">
        <v>-7.6628044753183744E-2</v>
      </c>
      <c r="I17" s="10">
        <v>-6.7307699970698742E-2</v>
      </c>
      <c r="J17" s="10">
        <v>-9.992947065385005E-3</v>
      </c>
      <c r="K17" s="7">
        <v>0.26249996439730333</v>
      </c>
      <c r="L17" s="7">
        <v>0.41199997757594925</v>
      </c>
      <c r="M17" s="7">
        <v>0.72999971908484862</v>
      </c>
      <c r="N17" s="7">
        <v>0.83639993145475267</v>
      </c>
      <c r="O17" s="14" t="s">
        <v>94</v>
      </c>
      <c r="P17" s="14" t="s">
        <v>81</v>
      </c>
      <c r="Q17" s="12" t="s">
        <v>44</v>
      </c>
      <c r="R17">
        <v>7583695</v>
      </c>
      <c r="S17">
        <v>5687771</v>
      </c>
      <c r="T17">
        <v>2317240</v>
      </c>
      <c r="U17">
        <v>5477113</v>
      </c>
      <c r="V17" s="27">
        <v>-6.7307697037943259E-2</v>
      </c>
      <c r="W17" s="27">
        <v>-6.7307738033452025E-2</v>
      </c>
      <c r="X17" s="27">
        <v>-6.7307502667578456E-2</v>
      </c>
      <c r="Y17" s="27">
        <v>-6.7307600613585539E-2</v>
      </c>
      <c r="Z17" t="s">
        <v>102</v>
      </c>
      <c r="AA17" t="s">
        <v>101</v>
      </c>
      <c r="AB17">
        <v>404264</v>
      </c>
      <c r="AC17">
        <v>0.18</v>
      </c>
      <c r="AD17">
        <v>30</v>
      </c>
      <c r="AE17">
        <v>18</v>
      </c>
      <c r="AF17">
        <v>25</v>
      </c>
      <c r="AG17">
        <v>382</v>
      </c>
      <c r="AH17">
        <v>31</v>
      </c>
      <c r="AI17">
        <v>0.91</v>
      </c>
      <c r="AN17" s="3">
        <v>43490</v>
      </c>
      <c r="AO17" s="4">
        <v>7427330</v>
      </c>
      <c r="AP17" s="4">
        <v>5570497</v>
      </c>
      <c r="AQ17" s="4">
        <v>2269462</v>
      </c>
      <c r="AR17" s="4">
        <v>5364183</v>
      </c>
      <c r="AS17" s="10">
        <v>-6.8627457127354408E-2</v>
      </c>
      <c r="AT17" s="10">
        <v>-6.8627501795281876E-2</v>
      </c>
      <c r="AU17" s="10">
        <v>-6.8627253830511492E-2</v>
      </c>
      <c r="AV17" s="10">
        <v>-6.8627355655187183E-2</v>
      </c>
      <c r="AW17" s="13" t="s">
        <v>103</v>
      </c>
      <c r="AX17" s="13" t="s">
        <v>101</v>
      </c>
      <c r="AY17" t="s">
        <v>44</v>
      </c>
      <c r="AZ17" s="11" t="s">
        <v>89</v>
      </c>
      <c r="BA17" s="11" t="s">
        <v>81</v>
      </c>
    </row>
    <row r="18" spans="1:53" hidden="1" x14ac:dyDescent="0.25">
      <c r="A18" s="3">
        <v>43482</v>
      </c>
      <c r="B18" s="4">
        <v>22368860</v>
      </c>
      <c r="C18" s="4">
        <v>5648137</v>
      </c>
      <c r="D18" s="4">
        <v>2168884</v>
      </c>
      <c r="E18" s="4">
        <v>1535787</v>
      </c>
      <c r="F18" s="4">
        <v>1284532</v>
      </c>
      <c r="G18" s="7">
        <v>5.7425009589223593E-2</v>
      </c>
      <c r="H18" s="10">
        <v>1.0595416371384867</v>
      </c>
      <c r="I18" s="10">
        <v>1.1020409160516529</v>
      </c>
      <c r="J18" s="10">
        <v>-2.0218102601444077E-2</v>
      </c>
      <c r="K18" s="7">
        <v>0.25249999329424921</v>
      </c>
      <c r="L18" s="7">
        <v>0.38399989235388587</v>
      </c>
      <c r="M18" s="7">
        <v>0.70810011047156052</v>
      </c>
      <c r="N18" s="7">
        <v>0.83639983930063222</v>
      </c>
      <c r="O18" s="14" t="s">
        <v>80</v>
      </c>
      <c r="P18" s="14" t="s">
        <v>81</v>
      </c>
      <c r="Q18" s="12" t="s">
        <v>46</v>
      </c>
      <c r="R18">
        <v>8052789</v>
      </c>
      <c r="S18">
        <v>6039592</v>
      </c>
      <c r="T18">
        <v>2460574</v>
      </c>
      <c r="U18">
        <v>5815903</v>
      </c>
      <c r="V18" s="27">
        <v>19.799855872051577</v>
      </c>
      <c r="W18" s="27">
        <v>1.1020407879148157</v>
      </c>
      <c r="X18" s="27">
        <v>1.1020414090985202</v>
      </c>
      <c r="Y18" s="27">
        <v>-6.3547930850813783E-2</v>
      </c>
      <c r="Z18" t="s">
        <v>105</v>
      </c>
      <c r="AA18" t="s">
        <v>104</v>
      </c>
      <c r="AB18">
        <v>404417</v>
      </c>
      <c r="AC18">
        <v>0.17</v>
      </c>
      <c r="AD18">
        <v>36</v>
      </c>
      <c r="AE18">
        <v>19</v>
      </c>
      <c r="AF18">
        <v>26</v>
      </c>
      <c r="AG18">
        <v>365</v>
      </c>
      <c r="AH18">
        <v>31</v>
      </c>
      <c r="AI18">
        <v>0.95</v>
      </c>
      <c r="AN18" s="3">
        <v>43491</v>
      </c>
      <c r="AO18" s="4">
        <v>16968325</v>
      </c>
      <c r="AP18" s="4">
        <v>12726244</v>
      </c>
      <c r="AQ18" s="4">
        <v>5184766</v>
      </c>
      <c r="AR18" s="4">
        <v>12254901</v>
      </c>
      <c r="AS18" s="10">
        <v>0.10526316132299196</v>
      </c>
      <c r="AT18" s="10">
        <v>0.10526313503970441</v>
      </c>
      <c r="AU18" s="10">
        <v>0.10526333741066352</v>
      </c>
      <c r="AV18" s="10">
        <v>0.10526311517340559</v>
      </c>
      <c r="AW18" s="13" t="s">
        <v>103</v>
      </c>
      <c r="AX18" s="13" t="s">
        <v>104</v>
      </c>
      <c r="AY18" t="s">
        <v>44</v>
      </c>
      <c r="AZ18" s="11" t="s">
        <v>85</v>
      </c>
      <c r="BA18" s="11" t="s">
        <v>81</v>
      </c>
    </row>
    <row r="19" spans="1:53" hidden="1" x14ac:dyDescent="0.25">
      <c r="A19" s="3">
        <v>43483</v>
      </c>
      <c r="B19" s="4">
        <v>22151687</v>
      </c>
      <c r="C19" s="4">
        <v>5759438</v>
      </c>
      <c r="D19" s="4">
        <v>2395926</v>
      </c>
      <c r="E19" s="4">
        <v>1661575</v>
      </c>
      <c r="F19" s="4">
        <v>1307991</v>
      </c>
      <c r="G19" s="7">
        <v>5.9047015245385151E-2</v>
      </c>
      <c r="H19" s="10">
        <v>0.16104249551291261</v>
      </c>
      <c r="I19" s="10">
        <v>7.3684220220243013E-2</v>
      </c>
      <c r="J19" s="10">
        <v>8.136309880269077E-2</v>
      </c>
      <c r="K19" s="7">
        <v>0.25999997201116104</v>
      </c>
      <c r="L19" s="7">
        <v>0.4159999638853652</v>
      </c>
      <c r="M19" s="7">
        <v>0.69350013314267633</v>
      </c>
      <c r="N19" s="7">
        <v>0.7871994944555617</v>
      </c>
      <c r="O19" s="14" t="s">
        <v>89</v>
      </c>
      <c r="P19" s="14" t="s">
        <v>81</v>
      </c>
      <c r="Q19" s="12" t="s">
        <v>44</v>
      </c>
      <c r="R19">
        <v>7974607</v>
      </c>
      <c r="S19">
        <v>5980955</v>
      </c>
      <c r="T19">
        <v>2436685</v>
      </c>
      <c r="U19">
        <v>5759438</v>
      </c>
      <c r="V19" s="27">
        <v>7.3684217612520309E-2</v>
      </c>
      <c r="W19" s="27">
        <v>7.3684269105611211E-2</v>
      </c>
      <c r="X19" s="27">
        <v>7.3683983252418317E-2</v>
      </c>
      <c r="Y19" s="27">
        <v>7.3684100635641903E-2</v>
      </c>
      <c r="Z19" t="s">
        <v>102</v>
      </c>
      <c r="AA19" t="s">
        <v>104</v>
      </c>
      <c r="AB19">
        <v>404715</v>
      </c>
      <c r="AC19">
        <v>0.18</v>
      </c>
      <c r="AD19">
        <v>31</v>
      </c>
      <c r="AE19">
        <v>20</v>
      </c>
      <c r="AF19">
        <v>25</v>
      </c>
      <c r="AG19">
        <v>374</v>
      </c>
      <c r="AH19">
        <v>33</v>
      </c>
      <c r="AI19">
        <v>0.91</v>
      </c>
      <c r="AN19" s="3">
        <v>43492</v>
      </c>
      <c r="AO19" s="4">
        <v>16321913</v>
      </c>
      <c r="AP19" s="4">
        <v>12241435</v>
      </c>
      <c r="AQ19" s="4">
        <v>4987251</v>
      </c>
      <c r="AR19" s="4">
        <v>11788048</v>
      </c>
      <c r="AS19" s="10">
        <v>2.0202007574737113E-2</v>
      </c>
      <c r="AT19" s="10">
        <v>2.0202049665681399E-2</v>
      </c>
      <c r="AU19" s="10">
        <v>2.0202135913869546E-2</v>
      </c>
      <c r="AV19" s="10">
        <v>2.0202047302114057E-2</v>
      </c>
      <c r="AW19" s="13" t="s">
        <v>103</v>
      </c>
      <c r="AX19" s="13" t="s">
        <v>104</v>
      </c>
      <c r="AY19" t="s">
        <v>44</v>
      </c>
      <c r="AZ19" s="11" t="s">
        <v>87</v>
      </c>
      <c r="BA19" s="11" t="s">
        <v>81</v>
      </c>
    </row>
    <row r="20" spans="1:53" x14ac:dyDescent="0.25">
      <c r="A20" s="3">
        <v>43484</v>
      </c>
      <c r="B20" s="4">
        <v>42645263</v>
      </c>
      <c r="C20" s="4">
        <v>8686840</v>
      </c>
      <c r="D20" s="4">
        <v>2894455</v>
      </c>
      <c r="E20" s="4">
        <v>2046958</v>
      </c>
      <c r="F20" s="4">
        <v>1612594</v>
      </c>
      <c r="G20" s="7">
        <v>3.7814141279888462E-2</v>
      </c>
      <c r="H20" s="10">
        <v>-4.0356817681399204E-2</v>
      </c>
      <c r="I20" s="10">
        <v>0</v>
      </c>
      <c r="J20" s="10">
        <v>-4.0356817681399204E-2</v>
      </c>
      <c r="K20" s="7">
        <v>0.20369999828585886</v>
      </c>
      <c r="L20" s="7">
        <v>0.33319998986973398</v>
      </c>
      <c r="M20" s="7">
        <v>0.7071998009988063</v>
      </c>
      <c r="N20" s="7">
        <v>0.78780023820713474</v>
      </c>
      <c r="O20" s="14" t="s">
        <v>85</v>
      </c>
      <c r="P20" s="14" t="s">
        <v>81</v>
      </c>
      <c r="Q20" s="12" t="s">
        <v>44</v>
      </c>
      <c r="R20">
        <v>15352294</v>
      </c>
      <c r="S20">
        <v>11514221</v>
      </c>
      <c r="T20">
        <v>4690978</v>
      </c>
      <c r="U20">
        <v>11087768</v>
      </c>
      <c r="V20" s="27">
        <v>0</v>
      </c>
      <c r="W20" s="27">
        <v>0</v>
      </c>
      <c r="X20" s="27">
        <v>0</v>
      </c>
      <c r="Y20" s="27">
        <v>0</v>
      </c>
      <c r="Z20" t="s">
        <v>37</v>
      </c>
      <c r="AA20" t="s">
        <v>101</v>
      </c>
      <c r="AB20">
        <v>409719</v>
      </c>
      <c r="AC20">
        <v>0.17</v>
      </c>
      <c r="AD20">
        <v>37</v>
      </c>
      <c r="AE20">
        <v>19</v>
      </c>
      <c r="AF20">
        <v>27</v>
      </c>
      <c r="AG20">
        <v>384</v>
      </c>
      <c r="AH20">
        <v>39</v>
      </c>
      <c r="AI20">
        <v>0.95</v>
      </c>
      <c r="AN20" s="3">
        <v>43493</v>
      </c>
      <c r="AO20" s="4">
        <v>7661877</v>
      </c>
      <c r="AP20" s="4">
        <v>5746408</v>
      </c>
      <c r="AQ20" s="4">
        <v>2341129</v>
      </c>
      <c r="AR20" s="4">
        <v>5533578</v>
      </c>
      <c r="AS20" s="10">
        <v>-3.921572561506792E-2</v>
      </c>
      <c r="AT20" s="10">
        <v>-3.9215643655570065E-2</v>
      </c>
      <c r="AU20" s="10">
        <v>-3.9215573617435218E-2</v>
      </c>
      <c r="AV20" s="10">
        <v>-3.9215631802964057E-2</v>
      </c>
      <c r="AW20" s="13" t="s">
        <v>103</v>
      </c>
      <c r="AX20" s="13" t="s">
        <v>101</v>
      </c>
      <c r="AY20" t="s">
        <v>44</v>
      </c>
      <c r="AZ20" s="11" t="s">
        <v>82</v>
      </c>
      <c r="BA20" s="11" t="s">
        <v>81</v>
      </c>
    </row>
    <row r="21" spans="1:53" hidden="1" x14ac:dyDescent="0.25">
      <c r="A21" s="3">
        <v>43485</v>
      </c>
      <c r="B21" s="4">
        <v>44440853</v>
      </c>
      <c r="C21" s="4">
        <v>9239253</v>
      </c>
      <c r="D21" s="4">
        <v>3267000</v>
      </c>
      <c r="E21" s="4">
        <v>2310422</v>
      </c>
      <c r="F21" s="4">
        <v>1820150</v>
      </c>
      <c r="G21" s="7">
        <v>4.0956684607291405E-2</v>
      </c>
      <c r="H21" s="10">
        <v>0.11664479572912434</v>
      </c>
      <c r="I21" s="10">
        <v>-3.8834951036350263E-2</v>
      </c>
      <c r="J21" s="10">
        <v>0.16176175666511861</v>
      </c>
      <c r="K21" s="7">
        <v>0.20789999237863413</v>
      </c>
      <c r="L21" s="7">
        <v>0.35360001506615307</v>
      </c>
      <c r="M21" s="7">
        <v>0.70719987756351388</v>
      </c>
      <c r="N21" s="7">
        <v>0.78779980453787235</v>
      </c>
      <c r="O21" s="14" t="s">
        <v>87</v>
      </c>
      <c r="P21" s="14" t="s">
        <v>81</v>
      </c>
      <c r="Q21" s="12" t="s">
        <v>44</v>
      </c>
      <c r="R21">
        <v>15998707</v>
      </c>
      <c r="S21">
        <v>11999030</v>
      </c>
      <c r="T21">
        <v>4888493</v>
      </c>
      <c r="U21">
        <v>11554621</v>
      </c>
      <c r="V21" s="27">
        <v>-3.883492812517586E-2</v>
      </c>
      <c r="W21" s="27">
        <v>-3.8834928902879984E-2</v>
      </c>
      <c r="X21" s="27">
        <v>-3.8834976272156818E-2</v>
      </c>
      <c r="Y21" s="27">
        <v>-3.8835001528514601E-2</v>
      </c>
      <c r="Z21" t="s">
        <v>102</v>
      </c>
      <c r="AA21" t="s">
        <v>101</v>
      </c>
      <c r="AB21">
        <v>389363</v>
      </c>
      <c r="AC21">
        <v>0.17</v>
      </c>
      <c r="AD21">
        <v>40</v>
      </c>
      <c r="AE21">
        <v>22</v>
      </c>
      <c r="AF21">
        <v>29</v>
      </c>
      <c r="AG21">
        <v>364</v>
      </c>
      <c r="AH21">
        <v>32</v>
      </c>
      <c r="AI21">
        <v>0.91</v>
      </c>
      <c r="AN21" s="3">
        <v>43494</v>
      </c>
      <c r="AO21" s="4">
        <v>8052789</v>
      </c>
      <c r="AP21" s="4">
        <v>6039592</v>
      </c>
      <c r="AQ21" s="4">
        <v>2460574</v>
      </c>
      <c r="AR21" s="4">
        <v>5815903</v>
      </c>
      <c r="AS21" s="10">
        <v>-0.40462431164582546</v>
      </c>
      <c r="AT21" s="10">
        <v>1.9768798121875975</v>
      </c>
      <c r="AU21" s="10">
        <v>-0.87590011321220818</v>
      </c>
      <c r="AV21" s="10">
        <v>1.6565878173136039</v>
      </c>
      <c r="AW21" s="13" t="s">
        <v>7</v>
      </c>
      <c r="AX21" s="13" t="s">
        <v>104</v>
      </c>
      <c r="AY21" t="s">
        <v>45</v>
      </c>
      <c r="AZ21" s="11" t="s">
        <v>83</v>
      </c>
      <c r="BA21" s="11" t="s">
        <v>81</v>
      </c>
    </row>
    <row r="22" spans="1:53" hidden="1" x14ac:dyDescent="0.25">
      <c r="A22" s="3">
        <v>43486</v>
      </c>
      <c r="B22" s="4">
        <v>22151687</v>
      </c>
      <c r="C22" s="4">
        <v>5759438</v>
      </c>
      <c r="D22" s="4">
        <v>2395926</v>
      </c>
      <c r="E22" s="4">
        <v>1818987</v>
      </c>
      <c r="F22" s="4">
        <v>1476653</v>
      </c>
      <c r="G22" s="7">
        <v>6.6660972593193465E-2</v>
      </c>
      <c r="H22" s="10">
        <v>0.23352106416819263</v>
      </c>
      <c r="I22" s="10">
        <v>5.154639126319327E-2</v>
      </c>
      <c r="J22" s="10">
        <v>0.17305434588235169</v>
      </c>
      <c r="K22" s="7">
        <v>0.25999997201116104</v>
      </c>
      <c r="L22" s="7">
        <v>0.4159999638853652</v>
      </c>
      <c r="M22" s="7">
        <v>0.75919999198639687</v>
      </c>
      <c r="N22" s="7">
        <v>0.81179964452742104</v>
      </c>
      <c r="O22" s="14" t="s">
        <v>82</v>
      </c>
      <c r="P22" s="14" t="s">
        <v>81</v>
      </c>
      <c r="Q22" s="12" t="s">
        <v>46</v>
      </c>
      <c r="R22">
        <v>7974607</v>
      </c>
      <c r="S22">
        <v>5980955</v>
      </c>
      <c r="T22">
        <v>2436685</v>
      </c>
      <c r="U22">
        <v>5759438</v>
      </c>
      <c r="V22" s="27">
        <v>5.15463767991724E-2</v>
      </c>
      <c r="W22" s="27">
        <v>5.1546379064839387E-2</v>
      </c>
      <c r="X22" s="27">
        <v>5.1546236039426319E-2</v>
      </c>
      <c r="Y22" s="27">
        <v>5.154631646270591E-2</v>
      </c>
      <c r="Z22" t="s">
        <v>102</v>
      </c>
      <c r="AA22" t="s">
        <v>104</v>
      </c>
      <c r="AB22">
        <v>388430</v>
      </c>
      <c r="AC22">
        <v>0.19</v>
      </c>
      <c r="AD22">
        <v>39</v>
      </c>
      <c r="AE22">
        <v>21</v>
      </c>
      <c r="AF22">
        <v>30</v>
      </c>
      <c r="AG22">
        <v>389</v>
      </c>
      <c r="AH22">
        <v>37</v>
      </c>
      <c r="AI22">
        <v>0.92</v>
      </c>
      <c r="AN22" s="3">
        <v>43495</v>
      </c>
      <c r="AO22" s="4">
        <v>8052789</v>
      </c>
      <c r="AP22" s="4">
        <v>6039592</v>
      </c>
      <c r="AQ22" s="4">
        <v>2460574</v>
      </c>
      <c r="AR22" s="4">
        <v>5815903</v>
      </c>
      <c r="AS22" s="10">
        <v>4.0403950356973972E-2</v>
      </c>
      <c r="AT22" s="10">
        <v>4.0403993422962303E-2</v>
      </c>
      <c r="AU22" s="10">
        <v>4.0403920815824668E-2</v>
      </c>
      <c r="AV22" s="10">
        <v>4.0403982581171505E-2</v>
      </c>
      <c r="AW22" s="13" t="s">
        <v>103</v>
      </c>
      <c r="AX22" s="13" t="s">
        <v>104</v>
      </c>
      <c r="AY22" t="s">
        <v>44</v>
      </c>
      <c r="AZ22" s="11" t="s">
        <v>94</v>
      </c>
      <c r="BA22" s="11" t="s">
        <v>81</v>
      </c>
    </row>
    <row r="23" spans="1:53" hidden="1" x14ac:dyDescent="0.25">
      <c r="A23" s="3">
        <v>43487</v>
      </c>
      <c r="B23" s="4">
        <v>37570998</v>
      </c>
      <c r="C23" s="4">
        <v>9768459</v>
      </c>
      <c r="D23" s="4">
        <v>3751088</v>
      </c>
      <c r="E23" s="4">
        <v>2656145</v>
      </c>
      <c r="F23" s="4">
        <v>2221600</v>
      </c>
      <c r="G23" s="7">
        <v>5.9130715665311848E-2</v>
      </c>
      <c r="H23" s="10">
        <v>0.85430485686646174</v>
      </c>
      <c r="I23" s="10">
        <v>0.76530612964069489</v>
      </c>
      <c r="J23" s="10">
        <v>5.041546377221362E-2</v>
      </c>
      <c r="K23" s="7">
        <v>0.25999998722418821</v>
      </c>
      <c r="L23" s="7">
        <v>0.38399997379320527</v>
      </c>
      <c r="M23" s="7">
        <v>0.70809988995192863</v>
      </c>
      <c r="N23" s="7">
        <v>0.83640012122832152</v>
      </c>
      <c r="O23" s="14" t="s">
        <v>83</v>
      </c>
      <c r="P23" s="14" t="s">
        <v>81</v>
      </c>
      <c r="Q23" s="12" t="s">
        <v>46</v>
      </c>
      <c r="R23">
        <v>13525559</v>
      </c>
      <c r="S23">
        <v>2028833</v>
      </c>
      <c r="T23">
        <v>19827367</v>
      </c>
      <c r="U23">
        <v>2189238</v>
      </c>
      <c r="V23" s="27">
        <v>0.76530620368873059</v>
      </c>
      <c r="W23" s="27">
        <v>-0.64693892254082896</v>
      </c>
      <c r="X23" s="27">
        <v>7.4691475779420955</v>
      </c>
      <c r="Y23" s="27">
        <v>-0.60437207174092422</v>
      </c>
      <c r="Z23" t="s">
        <v>105</v>
      </c>
      <c r="AA23" t="s">
        <v>104</v>
      </c>
      <c r="AB23">
        <v>383015</v>
      </c>
      <c r="AC23">
        <v>0.18</v>
      </c>
      <c r="AD23">
        <v>35</v>
      </c>
      <c r="AE23">
        <v>17</v>
      </c>
      <c r="AF23">
        <v>28</v>
      </c>
      <c r="AG23">
        <v>379</v>
      </c>
      <c r="AH23">
        <v>33</v>
      </c>
      <c r="AI23">
        <v>0.94</v>
      </c>
      <c r="AN23" s="3">
        <v>43496</v>
      </c>
      <c r="AO23" s="4">
        <v>7505512</v>
      </c>
      <c r="AP23" s="4">
        <v>5629134</v>
      </c>
      <c r="AQ23" s="4">
        <v>2293351</v>
      </c>
      <c r="AR23" s="4">
        <v>5420648</v>
      </c>
      <c r="AS23" s="10">
        <v>1.0526259099838065E-2</v>
      </c>
      <c r="AT23" s="10">
        <v>1.0526349803258173E-2</v>
      </c>
      <c r="AU23" s="10">
        <v>1.0526283321774077E-2</v>
      </c>
      <c r="AV23" s="10">
        <v>1.0526300090806018E-2</v>
      </c>
      <c r="AW23" s="13" t="s">
        <v>103</v>
      </c>
      <c r="AX23" s="13" t="s">
        <v>104</v>
      </c>
      <c r="AY23" t="s">
        <v>46</v>
      </c>
      <c r="AZ23" s="11" t="s">
        <v>80</v>
      </c>
      <c r="BA23" s="11" t="s">
        <v>81</v>
      </c>
    </row>
    <row r="24" spans="1:53" x14ac:dyDescent="0.25">
      <c r="A24" s="3">
        <v>43488</v>
      </c>
      <c r="B24" s="4">
        <v>21500167</v>
      </c>
      <c r="C24" s="4">
        <v>5428792</v>
      </c>
      <c r="D24" s="4">
        <v>2258377</v>
      </c>
      <c r="E24" s="4">
        <v>1648615</v>
      </c>
      <c r="F24" s="4">
        <v>1392420</v>
      </c>
      <c r="G24" s="7">
        <v>6.4763217885702939E-2</v>
      </c>
      <c r="H24" s="10">
        <v>9.8774591206907125E-4</v>
      </c>
      <c r="I24" s="10">
        <v>2.0618565999329652E-2</v>
      </c>
      <c r="J24" s="10">
        <v>-1.9234237688042999E-2</v>
      </c>
      <c r="K24" s="7">
        <v>0.25249999220936281</v>
      </c>
      <c r="L24" s="7">
        <v>0.41599991305616424</v>
      </c>
      <c r="M24" s="7">
        <v>0.7299999070128681</v>
      </c>
      <c r="N24" s="7">
        <v>0.84459986109552565</v>
      </c>
      <c r="O24" s="14" t="s">
        <v>94</v>
      </c>
      <c r="P24" s="14" t="s">
        <v>81</v>
      </c>
      <c r="Q24" s="12" t="s">
        <v>44</v>
      </c>
      <c r="R24">
        <v>7740060</v>
      </c>
      <c r="S24">
        <v>5805045</v>
      </c>
      <c r="T24">
        <v>2365018</v>
      </c>
      <c r="U24">
        <v>5590043</v>
      </c>
      <c r="V24" s="27">
        <v>2.0618577092037516E-2</v>
      </c>
      <c r="W24" s="27">
        <v>2.0618621952255056E-2</v>
      </c>
      <c r="X24" s="27">
        <v>2.0618494415770572E-2</v>
      </c>
      <c r="Y24" s="27">
        <v>2.0618526585082231E-2</v>
      </c>
      <c r="Z24" t="s">
        <v>102</v>
      </c>
      <c r="AA24" t="s">
        <v>104</v>
      </c>
      <c r="AB24">
        <v>394426</v>
      </c>
      <c r="AC24">
        <v>0.18</v>
      </c>
      <c r="AD24">
        <v>36</v>
      </c>
      <c r="AE24">
        <v>20</v>
      </c>
      <c r="AF24">
        <v>25</v>
      </c>
      <c r="AG24">
        <v>395</v>
      </c>
      <c r="AH24">
        <v>32</v>
      </c>
      <c r="AI24">
        <v>0.95</v>
      </c>
      <c r="AN24" s="3">
        <v>43498</v>
      </c>
      <c r="AO24" s="4">
        <v>15675500</v>
      </c>
      <c r="AP24" s="4">
        <v>11756625</v>
      </c>
      <c r="AQ24" s="4">
        <v>4789736</v>
      </c>
      <c r="AR24" s="4">
        <v>11321195</v>
      </c>
      <c r="AS24" s="10">
        <v>-7.6190490222222906E-2</v>
      </c>
      <c r="AT24" s="10">
        <v>-7.6190508369948007E-2</v>
      </c>
      <c r="AU24" s="10">
        <v>-7.6190516601906455E-2</v>
      </c>
      <c r="AV24" s="10">
        <v>-7.6190415573328618E-2</v>
      </c>
      <c r="AW24" s="13" t="s">
        <v>103</v>
      </c>
      <c r="AX24" s="13" t="s">
        <v>101</v>
      </c>
      <c r="AY24" t="s">
        <v>44</v>
      </c>
      <c r="AZ24" s="11" t="s">
        <v>85</v>
      </c>
      <c r="BA24" s="11" t="s">
        <v>84</v>
      </c>
    </row>
    <row r="25" spans="1:53" x14ac:dyDescent="0.25">
      <c r="A25" s="3">
        <v>43489</v>
      </c>
      <c r="B25" s="4">
        <v>20631473</v>
      </c>
      <c r="C25" s="4">
        <v>4899974</v>
      </c>
      <c r="D25" s="4">
        <v>1861990</v>
      </c>
      <c r="E25" s="4">
        <v>1332067</v>
      </c>
      <c r="F25" s="4">
        <v>1059526</v>
      </c>
      <c r="G25" s="7">
        <v>5.1354840248197496E-2</v>
      </c>
      <c r="H25" s="10">
        <v>-0.17516574129721951</v>
      </c>
      <c r="I25" s="10">
        <v>-7.7669894666066996E-2</v>
      </c>
      <c r="J25" s="10">
        <v>-0.10570602224444781</v>
      </c>
      <c r="K25" s="7">
        <v>0.23749995940667931</v>
      </c>
      <c r="L25" s="7">
        <v>0.37999997551007414</v>
      </c>
      <c r="M25" s="7">
        <v>0.71539965305936126</v>
      </c>
      <c r="N25" s="7">
        <v>0.79539993108454754</v>
      </c>
      <c r="O25" s="14" t="s">
        <v>80</v>
      </c>
      <c r="P25" s="14" t="s">
        <v>81</v>
      </c>
      <c r="Q25" s="12" t="s">
        <v>44</v>
      </c>
      <c r="R25">
        <v>7427330</v>
      </c>
      <c r="S25">
        <v>5570497</v>
      </c>
      <c r="T25">
        <v>2269462</v>
      </c>
      <c r="U25">
        <v>5364183</v>
      </c>
      <c r="V25" s="27">
        <v>-7.7669860715337213E-2</v>
      </c>
      <c r="W25" s="27">
        <v>-7.7669981680881794E-2</v>
      </c>
      <c r="X25" s="27">
        <v>-7.7669681952259872E-2</v>
      </c>
      <c r="Y25" s="27">
        <v>-7.7669796074659403E-2</v>
      </c>
      <c r="Z25" t="s">
        <v>102</v>
      </c>
      <c r="AA25" t="s">
        <v>101</v>
      </c>
      <c r="AB25">
        <v>404477</v>
      </c>
      <c r="AC25">
        <v>0.17</v>
      </c>
      <c r="AD25">
        <v>33</v>
      </c>
      <c r="AE25">
        <v>19</v>
      </c>
      <c r="AF25">
        <v>30</v>
      </c>
      <c r="AG25">
        <v>383</v>
      </c>
      <c r="AH25">
        <v>37</v>
      </c>
      <c r="AI25">
        <v>0.94</v>
      </c>
      <c r="AN25" s="3">
        <v>43499</v>
      </c>
      <c r="AO25" s="4">
        <v>16160310</v>
      </c>
      <c r="AP25" s="4">
        <v>12120232</v>
      </c>
      <c r="AQ25" s="4">
        <v>4937872</v>
      </c>
      <c r="AR25" s="4">
        <v>11671335</v>
      </c>
      <c r="AS25" s="10">
        <v>-9.9009840329378207E-3</v>
      </c>
      <c r="AT25" s="10">
        <v>-9.9010450980624443E-3</v>
      </c>
      <c r="AU25" s="10">
        <v>-9.9010456862909102E-3</v>
      </c>
      <c r="AV25" s="10">
        <v>-9.9009607018906154E-3</v>
      </c>
      <c r="AW25" s="13" t="s">
        <v>103</v>
      </c>
      <c r="AX25" s="13" t="s">
        <v>101</v>
      </c>
      <c r="AY25" t="s">
        <v>44</v>
      </c>
      <c r="AZ25" s="11" t="s">
        <v>87</v>
      </c>
      <c r="BA25" s="11" t="s">
        <v>84</v>
      </c>
    </row>
    <row r="26" spans="1:53" x14ac:dyDescent="0.25">
      <c r="A26" s="3">
        <v>43490</v>
      </c>
      <c r="B26" s="4">
        <v>20631473</v>
      </c>
      <c r="C26" s="4">
        <v>5054710</v>
      </c>
      <c r="D26" s="4">
        <v>2021884</v>
      </c>
      <c r="E26" s="4">
        <v>1520254</v>
      </c>
      <c r="F26" s="4">
        <v>1234142</v>
      </c>
      <c r="G26" s="7">
        <v>5.9818414322622526E-2</v>
      </c>
      <c r="H26" s="10">
        <v>-5.6459868607658614E-2</v>
      </c>
      <c r="I26" s="10">
        <v>-6.8627459389436152E-2</v>
      </c>
      <c r="J26" s="10">
        <v>1.3064150220491788E-2</v>
      </c>
      <c r="K26" s="7">
        <v>0.24499995710437156</v>
      </c>
      <c r="L26" s="7">
        <v>0.4</v>
      </c>
      <c r="M26" s="7">
        <v>0.75189971333667016</v>
      </c>
      <c r="N26" s="7">
        <v>0.81179987028483402</v>
      </c>
      <c r="O26" s="14" t="s">
        <v>89</v>
      </c>
      <c r="P26" s="14" t="s">
        <v>81</v>
      </c>
      <c r="Q26" s="12" t="s">
        <v>44</v>
      </c>
      <c r="R26">
        <v>7427330</v>
      </c>
      <c r="S26">
        <v>5570497</v>
      </c>
      <c r="T26">
        <v>2269462</v>
      </c>
      <c r="U26">
        <v>5364183</v>
      </c>
      <c r="V26" s="27">
        <v>-6.8627457127354408E-2</v>
      </c>
      <c r="W26" s="27">
        <v>-6.8627501795281876E-2</v>
      </c>
      <c r="X26" s="27">
        <v>-6.8627253830511492E-2</v>
      </c>
      <c r="Y26" s="27">
        <v>-6.8627355655187183E-2</v>
      </c>
      <c r="Z26" t="s">
        <v>102</v>
      </c>
      <c r="AA26" t="s">
        <v>101</v>
      </c>
      <c r="AB26">
        <v>395903</v>
      </c>
      <c r="AC26">
        <v>0.17</v>
      </c>
      <c r="AD26">
        <v>32</v>
      </c>
      <c r="AE26">
        <v>19</v>
      </c>
      <c r="AF26">
        <v>28</v>
      </c>
      <c r="AG26">
        <v>365</v>
      </c>
      <c r="AH26">
        <v>30</v>
      </c>
      <c r="AI26">
        <v>0.94</v>
      </c>
      <c r="AN26" s="3">
        <v>43502</v>
      </c>
      <c r="AO26" s="4">
        <v>7427330</v>
      </c>
      <c r="AP26" s="4">
        <v>5570497</v>
      </c>
      <c r="AQ26" s="4">
        <v>2269462</v>
      </c>
      <c r="AR26" s="4">
        <v>5364183</v>
      </c>
      <c r="AS26" s="10">
        <v>-7.7669860715337213E-2</v>
      </c>
      <c r="AT26" s="10">
        <v>-7.7669981680881794E-2</v>
      </c>
      <c r="AU26" s="10">
        <v>-7.7669681952259872E-2</v>
      </c>
      <c r="AV26" s="10">
        <v>-7.7669796074659403E-2</v>
      </c>
      <c r="AW26" s="13" t="s">
        <v>103</v>
      </c>
      <c r="AX26" s="13" t="s">
        <v>101</v>
      </c>
      <c r="AY26" t="s">
        <v>44</v>
      </c>
      <c r="AZ26" s="11" t="s">
        <v>94</v>
      </c>
      <c r="BA26" s="11" t="s">
        <v>84</v>
      </c>
    </row>
    <row r="27" spans="1:53" hidden="1" x14ac:dyDescent="0.25">
      <c r="A27" s="3">
        <v>43491</v>
      </c>
      <c r="B27" s="4">
        <v>47134238</v>
      </c>
      <c r="C27" s="4">
        <v>9997171</v>
      </c>
      <c r="D27" s="4">
        <v>3568990</v>
      </c>
      <c r="E27" s="4">
        <v>2378375</v>
      </c>
      <c r="F27" s="4">
        <v>1762376</v>
      </c>
      <c r="G27" s="7">
        <v>3.7390569462478637E-2</v>
      </c>
      <c r="H27" s="10">
        <v>9.2882647461171253E-2</v>
      </c>
      <c r="I27" s="10">
        <v>0.10526315666056507</v>
      </c>
      <c r="J27" s="10">
        <v>-1.120141309767364E-2</v>
      </c>
      <c r="K27" s="7">
        <v>0.21209998133416308</v>
      </c>
      <c r="L27" s="7">
        <v>0.35699999529866999</v>
      </c>
      <c r="M27" s="7">
        <v>0.66640001793224413</v>
      </c>
      <c r="N27" s="7">
        <v>0.74100005255689283</v>
      </c>
      <c r="O27" s="14" t="s">
        <v>85</v>
      </c>
      <c r="P27" s="14" t="s">
        <v>81</v>
      </c>
      <c r="Q27" s="12" t="s">
        <v>44</v>
      </c>
      <c r="R27">
        <v>16968325</v>
      </c>
      <c r="S27">
        <v>12726244</v>
      </c>
      <c r="T27">
        <v>5184766</v>
      </c>
      <c r="U27">
        <v>12254901</v>
      </c>
      <c r="V27" s="27">
        <v>0.10526316132299196</v>
      </c>
      <c r="W27" s="27">
        <v>0.10526313503970441</v>
      </c>
      <c r="X27" s="27">
        <v>0.10526333741066352</v>
      </c>
      <c r="Y27" s="27">
        <v>0.10526311517340559</v>
      </c>
      <c r="Z27" t="s">
        <v>102</v>
      </c>
      <c r="AA27" t="s">
        <v>104</v>
      </c>
      <c r="AB27">
        <v>392190</v>
      </c>
      <c r="AC27">
        <v>0.17</v>
      </c>
      <c r="AD27">
        <v>37</v>
      </c>
      <c r="AE27">
        <v>19</v>
      </c>
      <c r="AF27">
        <v>30</v>
      </c>
      <c r="AG27">
        <v>352</v>
      </c>
      <c r="AH27">
        <v>34</v>
      </c>
      <c r="AI27">
        <v>0.92</v>
      </c>
      <c r="AN27" s="3">
        <v>43503</v>
      </c>
      <c r="AO27" s="4">
        <v>7974607</v>
      </c>
      <c r="AP27" s="4">
        <v>5980955</v>
      </c>
      <c r="AQ27" s="4">
        <v>2436685</v>
      </c>
      <c r="AR27" s="4">
        <v>5759438</v>
      </c>
      <c r="AS27" s="10">
        <v>6.2500066617707128E-2</v>
      </c>
      <c r="AT27" s="10">
        <v>6.250002220590245E-2</v>
      </c>
      <c r="AU27" s="10">
        <v>6.249980923112064E-2</v>
      </c>
      <c r="AV27" s="10">
        <v>6.2499907760105389E-2</v>
      </c>
      <c r="AW27" s="13" t="s">
        <v>103</v>
      </c>
      <c r="AX27" s="13" t="s">
        <v>104</v>
      </c>
      <c r="AY27" t="s">
        <v>44</v>
      </c>
      <c r="AZ27" s="11" t="s">
        <v>80</v>
      </c>
      <c r="BA27" s="11" t="s">
        <v>84</v>
      </c>
    </row>
    <row r="28" spans="1:53" hidden="1" x14ac:dyDescent="0.25">
      <c r="A28" s="3">
        <v>43492</v>
      </c>
      <c r="B28" s="4">
        <v>45338648</v>
      </c>
      <c r="C28" s="4">
        <v>9616327</v>
      </c>
      <c r="D28" s="4">
        <v>3400333</v>
      </c>
      <c r="E28" s="4">
        <v>2358471</v>
      </c>
      <c r="F28" s="4">
        <v>1784419</v>
      </c>
      <c r="G28" s="7">
        <v>3.9357569727266679E-2</v>
      </c>
      <c r="H28" s="10">
        <v>-1.9630799659368758E-2</v>
      </c>
      <c r="I28" s="10">
        <v>2.0202019974729035E-2</v>
      </c>
      <c r="J28" s="10">
        <v>-3.9044050937170782E-2</v>
      </c>
      <c r="K28" s="7">
        <v>0.21209999468885796</v>
      </c>
      <c r="L28" s="7">
        <v>0.35359997637351559</v>
      </c>
      <c r="M28" s="7">
        <v>0.69360000917557196</v>
      </c>
      <c r="N28" s="7">
        <v>0.75659993275304216</v>
      </c>
      <c r="O28" s="14" t="s">
        <v>87</v>
      </c>
      <c r="P28" s="14" t="s">
        <v>81</v>
      </c>
      <c r="Q28" s="12" t="s">
        <v>44</v>
      </c>
      <c r="R28">
        <v>16321913</v>
      </c>
      <c r="S28">
        <v>12241435</v>
      </c>
      <c r="T28">
        <v>4987251</v>
      </c>
      <c r="U28">
        <v>11788048</v>
      </c>
      <c r="V28" s="27">
        <v>2.0202007574737113E-2</v>
      </c>
      <c r="W28" s="27">
        <v>2.0202049665681399E-2</v>
      </c>
      <c r="X28" s="27">
        <v>2.0202135913869546E-2</v>
      </c>
      <c r="Y28" s="27">
        <v>2.0202047302114057E-2</v>
      </c>
      <c r="Z28" t="s">
        <v>102</v>
      </c>
      <c r="AA28" t="s">
        <v>104</v>
      </c>
      <c r="AB28">
        <v>393831</v>
      </c>
      <c r="AC28">
        <v>0.19</v>
      </c>
      <c r="AD28">
        <v>30</v>
      </c>
      <c r="AE28">
        <v>21</v>
      </c>
      <c r="AF28">
        <v>30</v>
      </c>
      <c r="AG28">
        <v>390</v>
      </c>
      <c r="AH28">
        <v>35</v>
      </c>
      <c r="AI28">
        <v>0.91</v>
      </c>
      <c r="AN28" s="3">
        <v>43504</v>
      </c>
      <c r="AO28" s="4">
        <v>7896424</v>
      </c>
      <c r="AP28" s="4">
        <v>5922318</v>
      </c>
      <c r="AQ28" s="4">
        <v>2412796</v>
      </c>
      <c r="AR28" s="4">
        <v>5702973</v>
      </c>
      <c r="AS28" s="10">
        <v>6.3157823874797625E-2</v>
      </c>
      <c r="AT28" s="10">
        <v>6.3157919302353038E-2</v>
      </c>
      <c r="AU28" s="10">
        <v>6.3157699930644462E-2</v>
      </c>
      <c r="AV28" s="10">
        <v>6.3157800544836107E-2</v>
      </c>
      <c r="AW28" s="13" t="s">
        <v>103</v>
      </c>
      <c r="AX28" s="13" t="s">
        <v>104</v>
      </c>
      <c r="AY28" t="s">
        <v>44</v>
      </c>
      <c r="AZ28" s="11" t="s">
        <v>89</v>
      </c>
      <c r="BA28" s="11" t="s">
        <v>84</v>
      </c>
    </row>
    <row r="29" spans="1:53" hidden="1" x14ac:dyDescent="0.25">
      <c r="A29" s="3">
        <v>43493</v>
      </c>
      <c r="B29" s="4">
        <v>21282993</v>
      </c>
      <c r="C29" s="4">
        <v>5267540</v>
      </c>
      <c r="D29" s="4">
        <v>2043805</v>
      </c>
      <c r="E29" s="4">
        <v>1536737</v>
      </c>
      <c r="F29" s="4">
        <v>1310529</v>
      </c>
      <c r="G29" s="7">
        <v>6.157634877763668E-2</v>
      </c>
      <c r="H29" s="10">
        <v>-0.11250036399885421</v>
      </c>
      <c r="I29" s="10">
        <v>-3.9215703977760197E-2</v>
      </c>
      <c r="J29" s="10">
        <v>-7.6275872039646142E-2</v>
      </c>
      <c r="K29" s="7">
        <v>0.2474999639383427</v>
      </c>
      <c r="L29" s="7">
        <v>0.38799990128219247</v>
      </c>
      <c r="M29" s="7">
        <v>0.75190001003031115</v>
      </c>
      <c r="N29" s="7">
        <v>0.8527997959312491</v>
      </c>
      <c r="O29" s="14" t="s">
        <v>82</v>
      </c>
      <c r="P29" s="14" t="s">
        <v>81</v>
      </c>
      <c r="Q29" s="12" t="s">
        <v>44</v>
      </c>
      <c r="R29">
        <v>7661877</v>
      </c>
      <c r="S29">
        <v>5746408</v>
      </c>
      <c r="T29">
        <v>2341129</v>
      </c>
      <c r="U29">
        <v>5533578</v>
      </c>
      <c r="V29" s="27">
        <v>-3.921572561506792E-2</v>
      </c>
      <c r="W29" s="27">
        <v>-3.9215643655570065E-2</v>
      </c>
      <c r="X29" s="27">
        <v>-3.9215573617435218E-2</v>
      </c>
      <c r="Y29" s="27">
        <v>-3.9215631802964057E-2</v>
      </c>
      <c r="Z29" t="s">
        <v>102</v>
      </c>
      <c r="AA29" t="s">
        <v>101</v>
      </c>
      <c r="AB29">
        <v>399983</v>
      </c>
      <c r="AC29">
        <v>0.19</v>
      </c>
      <c r="AD29">
        <v>40</v>
      </c>
      <c r="AE29">
        <v>19</v>
      </c>
      <c r="AF29">
        <v>26</v>
      </c>
      <c r="AG29">
        <v>370</v>
      </c>
      <c r="AH29">
        <v>34</v>
      </c>
      <c r="AI29">
        <v>0.91</v>
      </c>
      <c r="AN29" s="3">
        <v>43505</v>
      </c>
      <c r="AO29" s="4">
        <v>15837104</v>
      </c>
      <c r="AP29" s="4">
        <v>11877828</v>
      </c>
      <c r="AQ29" s="4">
        <v>4839115</v>
      </c>
      <c r="AR29" s="4">
        <v>11437908</v>
      </c>
      <c r="AS29" s="10">
        <v>1.030933622531971E-2</v>
      </c>
      <c r="AT29" s="10">
        <v>1.030933622531971E-2</v>
      </c>
      <c r="AU29" s="10">
        <v>1.0309336464473295E-2</v>
      </c>
      <c r="AV29" s="10">
        <v>1.0309247389520326E-2</v>
      </c>
      <c r="AW29" s="13" t="s">
        <v>103</v>
      </c>
      <c r="AX29" s="13" t="s">
        <v>104</v>
      </c>
      <c r="AY29" t="s">
        <v>44</v>
      </c>
      <c r="AZ29" s="11" t="s">
        <v>85</v>
      </c>
      <c r="BA29" s="11" t="s">
        <v>84</v>
      </c>
    </row>
    <row r="30" spans="1:53" hidden="1" x14ac:dyDescent="0.25">
      <c r="A30" s="3">
        <v>43494</v>
      </c>
      <c r="B30" s="4">
        <v>22368860</v>
      </c>
      <c r="C30" s="4">
        <v>2628341</v>
      </c>
      <c r="D30" s="4">
        <v>1093389</v>
      </c>
      <c r="E30" s="4">
        <v>790192</v>
      </c>
      <c r="F30" s="4">
        <v>628519</v>
      </c>
      <c r="G30" s="7">
        <v>2.8097945089736356E-2</v>
      </c>
      <c r="H30" s="10">
        <v>-0.71708723442563915</v>
      </c>
      <c r="I30" s="10">
        <v>-0.40462427961056557</v>
      </c>
      <c r="J30" s="10">
        <v>-0.52481642115115479</v>
      </c>
      <c r="K30" s="7">
        <v>0.11749999776474974</v>
      </c>
      <c r="L30" s="7">
        <v>0.41599967431927592</v>
      </c>
      <c r="M30" s="7">
        <v>0.72269978937048018</v>
      </c>
      <c r="N30" s="7">
        <v>0.79540035839390932</v>
      </c>
      <c r="O30" s="14" t="s">
        <v>83</v>
      </c>
      <c r="P30" s="14" t="s">
        <v>81</v>
      </c>
      <c r="Q30" s="12" t="s">
        <v>45</v>
      </c>
      <c r="R30">
        <v>8052789</v>
      </c>
      <c r="S30">
        <v>6039592</v>
      </c>
      <c r="T30">
        <v>2460574</v>
      </c>
      <c r="U30">
        <v>5815903</v>
      </c>
      <c r="V30" s="27">
        <v>-0.40462431164582546</v>
      </c>
      <c r="W30" s="27">
        <v>1.9768798121875975</v>
      </c>
      <c r="X30" s="27">
        <v>-0.87590011321220818</v>
      </c>
      <c r="Y30" s="27">
        <v>1.6565878173136039</v>
      </c>
      <c r="Z30" t="s">
        <v>105</v>
      </c>
      <c r="AA30" t="s">
        <v>104</v>
      </c>
      <c r="AB30">
        <v>274777</v>
      </c>
      <c r="AC30">
        <v>0.17</v>
      </c>
      <c r="AD30">
        <v>31</v>
      </c>
      <c r="AE30">
        <v>22</v>
      </c>
      <c r="AF30">
        <v>25</v>
      </c>
      <c r="AG30">
        <v>376</v>
      </c>
      <c r="AH30">
        <v>37</v>
      </c>
      <c r="AI30">
        <v>0.94</v>
      </c>
      <c r="AN30" s="3">
        <v>43506</v>
      </c>
      <c r="AO30" s="4">
        <v>16645119</v>
      </c>
      <c r="AP30" s="4">
        <v>12483839</v>
      </c>
      <c r="AQ30" s="4">
        <v>5086008</v>
      </c>
      <c r="AR30" s="4">
        <v>12021475</v>
      </c>
      <c r="AS30" s="10">
        <v>2.999998143599969E-2</v>
      </c>
      <c r="AT30" s="10">
        <v>3.0000003300266753E-2</v>
      </c>
      <c r="AU30" s="10">
        <v>2.9999967597377886E-2</v>
      </c>
      <c r="AV30" s="10">
        <v>2.9999995715999983E-2</v>
      </c>
      <c r="AW30" s="13" t="s">
        <v>103</v>
      </c>
      <c r="AX30" s="13" t="s">
        <v>104</v>
      </c>
      <c r="AY30" t="s">
        <v>44</v>
      </c>
      <c r="AZ30" s="11" t="s">
        <v>87</v>
      </c>
      <c r="BA30" s="11" t="s">
        <v>84</v>
      </c>
    </row>
    <row r="31" spans="1:53" hidden="1" x14ac:dyDescent="0.25">
      <c r="A31" s="3">
        <v>43495</v>
      </c>
      <c r="B31" s="4">
        <v>22368860</v>
      </c>
      <c r="C31" s="4">
        <v>5536293</v>
      </c>
      <c r="D31" s="4">
        <v>2303097</v>
      </c>
      <c r="E31" s="4">
        <v>1614011</v>
      </c>
      <c r="F31" s="4">
        <v>1283784</v>
      </c>
      <c r="G31" s="7">
        <v>5.739157024542154E-2</v>
      </c>
      <c r="H31" s="10">
        <v>-7.8019563062868946E-2</v>
      </c>
      <c r="I31" s="10">
        <v>4.0404011745583279E-2</v>
      </c>
      <c r="J31" s="10">
        <v>-0.11382460416483964</v>
      </c>
      <c r="K31" s="7">
        <v>0.24750000670575076</v>
      </c>
      <c r="L31" s="7">
        <v>0.41599983960386488</v>
      </c>
      <c r="M31" s="7">
        <v>0.70080027024480518</v>
      </c>
      <c r="N31" s="7">
        <v>0.7953997835206823</v>
      </c>
      <c r="O31" s="14" t="s">
        <v>94</v>
      </c>
      <c r="P31" s="14" t="s">
        <v>81</v>
      </c>
      <c r="Q31" s="12" t="s">
        <v>44</v>
      </c>
      <c r="R31">
        <v>8052789</v>
      </c>
      <c r="S31">
        <v>6039592</v>
      </c>
      <c r="T31">
        <v>2460574</v>
      </c>
      <c r="U31">
        <v>5815903</v>
      </c>
      <c r="V31" s="27">
        <v>4.0403950356973972E-2</v>
      </c>
      <c r="W31" s="27">
        <v>4.0403993422962303E-2</v>
      </c>
      <c r="X31" s="27">
        <v>4.0403920815824668E-2</v>
      </c>
      <c r="Y31" s="27">
        <v>4.0403982581171505E-2</v>
      </c>
      <c r="Z31" t="s">
        <v>102</v>
      </c>
      <c r="AA31" t="s">
        <v>104</v>
      </c>
      <c r="AB31">
        <v>390375</v>
      </c>
      <c r="AC31">
        <v>0.18</v>
      </c>
      <c r="AD31">
        <v>37</v>
      </c>
      <c r="AE31">
        <v>18</v>
      </c>
      <c r="AF31">
        <v>26</v>
      </c>
      <c r="AG31">
        <v>366</v>
      </c>
      <c r="AH31">
        <v>37</v>
      </c>
      <c r="AI31">
        <v>0.93</v>
      </c>
      <c r="AN31" s="3">
        <v>43507</v>
      </c>
      <c r="AO31" s="4">
        <v>8052789</v>
      </c>
      <c r="AP31" s="4">
        <v>6039592</v>
      </c>
      <c r="AQ31" s="4">
        <v>2460574</v>
      </c>
      <c r="AR31" s="4">
        <v>5815903</v>
      </c>
      <c r="AS31" s="10">
        <v>5.1020396177072547E-2</v>
      </c>
      <c r="AT31" s="10">
        <v>5.1020393957407872E-2</v>
      </c>
      <c r="AU31" s="10">
        <v>5.1020255611715637E-2</v>
      </c>
      <c r="AV31" s="10">
        <v>5.1020334402081202E-2</v>
      </c>
      <c r="AW31" s="13" t="s">
        <v>103</v>
      </c>
      <c r="AX31" s="13" t="s">
        <v>104</v>
      </c>
      <c r="AY31" t="s">
        <v>44</v>
      </c>
      <c r="AZ31" s="11" t="s">
        <v>82</v>
      </c>
      <c r="BA31" s="11" t="s">
        <v>84</v>
      </c>
    </row>
    <row r="32" spans="1:53" hidden="1" x14ac:dyDescent="0.25">
      <c r="A32" s="3">
        <v>43496</v>
      </c>
      <c r="B32" s="4">
        <v>20848646</v>
      </c>
      <c r="C32" s="4">
        <v>5316404</v>
      </c>
      <c r="D32" s="4">
        <v>2147827</v>
      </c>
      <c r="E32" s="4">
        <v>1520876</v>
      </c>
      <c r="F32" s="4">
        <v>1272061</v>
      </c>
      <c r="G32" s="7">
        <v>6.1014082161498638E-2</v>
      </c>
      <c r="H32" s="10">
        <v>0.20059441674862155</v>
      </c>
      <c r="I32" s="10">
        <v>1.0526296401619062E-2</v>
      </c>
      <c r="J32" s="10">
        <v>0.18808824770202981</v>
      </c>
      <c r="K32" s="7">
        <v>0.25499996498573574</v>
      </c>
      <c r="L32" s="7">
        <v>0.4039999593710335</v>
      </c>
      <c r="M32" s="7">
        <v>0.70809986092920896</v>
      </c>
      <c r="N32" s="7">
        <v>0.83640020619695488</v>
      </c>
      <c r="O32" s="14" t="s">
        <v>80</v>
      </c>
      <c r="P32" s="14" t="s">
        <v>81</v>
      </c>
      <c r="Q32" s="12" t="s">
        <v>46</v>
      </c>
      <c r="R32">
        <v>7505512</v>
      </c>
      <c r="S32">
        <v>5629134</v>
      </c>
      <c r="T32">
        <v>2293351</v>
      </c>
      <c r="U32">
        <v>5420648</v>
      </c>
      <c r="V32" s="27">
        <v>1.0526259099838065E-2</v>
      </c>
      <c r="W32" s="27">
        <v>1.0526349803258173E-2</v>
      </c>
      <c r="X32" s="27">
        <v>1.0526283321774077E-2</v>
      </c>
      <c r="Y32" s="27">
        <v>1.0526300090806018E-2</v>
      </c>
      <c r="Z32" t="s">
        <v>102</v>
      </c>
      <c r="AA32" t="s">
        <v>104</v>
      </c>
      <c r="AB32">
        <v>393482</v>
      </c>
      <c r="AC32">
        <v>0.18</v>
      </c>
      <c r="AD32">
        <v>38</v>
      </c>
      <c r="AE32">
        <v>18</v>
      </c>
      <c r="AF32">
        <v>25</v>
      </c>
      <c r="AG32">
        <v>354</v>
      </c>
      <c r="AH32">
        <v>33</v>
      </c>
      <c r="AI32">
        <v>0.94</v>
      </c>
      <c r="AN32" s="3">
        <v>43508</v>
      </c>
      <c r="AO32" s="4">
        <v>8209154</v>
      </c>
      <c r="AP32" s="4">
        <v>6156866</v>
      </c>
      <c r="AQ32" s="4">
        <v>2508352</v>
      </c>
      <c r="AR32" s="4">
        <v>5928833</v>
      </c>
      <c r="AS32" s="10">
        <v>1.9417496223979036E-2</v>
      </c>
      <c r="AT32" s="10">
        <v>1.9417536813745029E-2</v>
      </c>
      <c r="AU32" s="10">
        <v>1.9417420488065051E-2</v>
      </c>
      <c r="AV32" s="10">
        <v>1.9417449018664934E-2</v>
      </c>
      <c r="AW32" s="13" t="s">
        <v>103</v>
      </c>
      <c r="AX32" s="13" t="s">
        <v>104</v>
      </c>
      <c r="AY32" t="s">
        <v>44</v>
      </c>
      <c r="AZ32" s="11" t="s">
        <v>83</v>
      </c>
      <c r="BA32" s="11" t="s">
        <v>84</v>
      </c>
    </row>
    <row r="33" spans="1:53" hidden="1" x14ac:dyDescent="0.25">
      <c r="A33" s="3">
        <v>43497</v>
      </c>
      <c r="B33" s="4">
        <v>20631473</v>
      </c>
      <c r="C33" s="4">
        <v>5054710</v>
      </c>
      <c r="D33" s="4">
        <v>2082540</v>
      </c>
      <c r="E33" s="4">
        <v>1565862</v>
      </c>
      <c r="F33" s="4">
        <v>1322527</v>
      </c>
      <c r="G33" s="7">
        <v>6.4102403158514176E-2</v>
      </c>
      <c r="H33" s="10">
        <v>7.1616556279585408E-2</v>
      </c>
      <c r="I33" s="10">
        <v>0</v>
      </c>
      <c r="J33" s="10">
        <v>7.1616556279585408E-2</v>
      </c>
      <c r="K33" s="7">
        <v>0.24499995710437156</v>
      </c>
      <c r="L33" s="7">
        <v>0.4119998971256511</v>
      </c>
      <c r="M33" s="7">
        <v>0.75190008355181648</v>
      </c>
      <c r="N33" s="7">
        <v>0.84459997113411012</v>
      </c>
      <c r="O33" s="14" t="s">
        <v>89</v>
      </c>
      <c r="P33" s="14" t="s">
        <v>84</v>
      </c>
      <c r="Q33" s="12" t="s">
        <v>44</v>
      </c>
      <c r="R33">
        <v>7427330</v>
      </c>
      <c r="S33">
        <v>5570497</v>
      </c>
      <c r="T33">
        <v>2269462</v>
      </c>
      <c r="U33">
        <v>5364183</v>
      </c>
      <c r="V33" s="27">
        <v>0</v>
      </c>
      <c r="W33" s="27">
        <v>0</v>
      </c>
      <c r="X33" s="27">
        <v>0</v>
      </c>
      <c r="Y33" s="27">
        <v>0</v>
      </c>
      <c r="Z33" t="s">
        <v>37</v>
      </c>
      <c r="AA33" t="s">
        <v>101</v>
      </c>
      <c r="AB33">
        <v>393763</v>
      </c>
      <c r="AC33">
        <v>0.18</v>
      </c>
      <c r="AD33">
        <v>34</v>
      </c>
      <c r="AE33">
        <v>17</v>
      </c>
      <c r="AF33">
        <v>28</v>
      </c>
      <c r="AG33">
        <v>394</v>
      </c>
      <c r="AH33">
        <v>38</v>
      </c>
      <c r="AI33">
        <v>0.94</v>
      </c>
      <c r="AN33" s="3">
        <v>43509</v>
      </c>
      <c r="AO33" s="4">
        <v>7818242</v>
      </c>
      <c r="AP33" s="4">
        <v>5863681</v>
      </c>
      <c r="AQ33" s="4">
        <v>2388907</v>
      </c>
      <c r="AR33" s="4">
        <v>5646508</v>
      </c>
      <c r="AS33" s="10">
        <v>5.2631564774959561E-2</v>
      </c>
      <c r="AT33" s="10">
        <v>5.2631569499094866E-2</v>
      </c>
      <c r="AU33" s="10">
        <v>5.2631416608870385E-2</v>
      </c>
      <c r="AV33" s="10">
        <v>5.2631500454030089E-2</v>
      </c>
      <c r="AW33" s="13" t="s">
        <v>103</v>
      </c>
      <c r="AX33" s="13" t="s">
        <v>104</v>
      </c>
      <c r="AY33" t="s">
        <v>44</v>
      </c>
      <c r="AZ33" s="11" t="s">
        <v>94</v>
      </c>
      <c r="BA33" s="11" t="s">
        <v>84</v>
      </c>
    </row>
    <row r="34" spans="1:53" x14ac:dyDescent="0.25">
      <c r="A34" s="3">
        <v>43498</v>
      </c>
      <c r="B34" s="4">
        <v>43543058</v>
      </c>
      <c r="C34" s="4">
        <v>9052601</v>
      </c>
      <c r="D34" s="4">
        <v>2985548</v>
      </c>
      <c r="E34" s="4">
        <v>2070776</v>
      </c>
      <c r="F34" s="4">
        <v>1566749</v>
      </c>
      <c r="G34" s="7">
        <v>3.598160239457688E-2</v>
      </c>
      <c r="H34" s="10">
        <v>-0.11100185204519353</v>
      </c>
      <c r="I34" s="10">
        <v>-7.6190475382247658E-2</v>
      </c>
      <c r="J34" s="10">
        <v>-3.7682418004241769E-2</v>
      </c>
      <c r="K34" s="7">
        <v>0.20789998258735065</v>
      </c>
      <c r="L34" s="7">
        <v>0.32980002101053607</v>
      </c>
      <c r="M34" s="7">
        <v>0.6935999689169291</v>
      </c>
      <c r="N34" s="7">
        <v>0.7565999412780523</v>
      </c>
      <c r="O34" s="14" t="s">
        <v>85</v>
      </c>
      <c r="P34" s="14" t="s">
        <v>84</v>
      </c>
      <c r="Q34" s="12" t="s">
        <v>44</v>
      </c>
      <c r="R34">
        <v>15675500</v>
      </c>
      <c r="S34">
        <v>11756625</v>
      </c>
      <c r="T34">
        <v>4789736</v>
      </c>
      <c r="U34">
        <v>11321195</v>
      </c>
      <c r="V34" s="27">
        <v>-7.6190490222222906E-2</v>
      </c>
      <c r="W34" s="27">
        <v>-7.6190508369948007E-2</v>
      </c>
      <c r="X34" s="27">
        <v>-7.6190516601906455E-2</v>
      </c>
      <c r="Y34" s="27">
        <v>-7.6190415573328618E-2</v>
      </c>
      <c r="Z34" t="s">
        <v>102</v>
      </c>
      <c r="AA34" t="s">
        <v>101</v>
      </c>
      <c r="AB34">
        <v>391275</v>
      </c>
      <c r="AC34">
        <v>0.18</v>
      </c>
      <c r="AD34">
        <v>33</v>
      </c>
      <c r="AE34">
        <v>20</v>
      </c>
      <c r="AF34">
        <v>27</v>
      </c>
      <c r="AG34">
        <v>350</v>
      </c>
      <c r="AH34">
        <v>34</v>
      </c>
      <c r="AI34">
        <v>0.95</v>
      </c>
      <c r="AN34" s="3">
        <v>43510</v>
      </c>
      <c r="AO34" s="4">
        <v>7740060</v>
      </c>
      <c r="AP34" s="4">
        <v>5805045</v>
      </c>
      <c r="AQ34" s="4">
        <v>2365018</v>
      </c>
      <c r="AR34" s="4">
        <v>5590043</v>
      </c>
      <c r="AS34" s="10">
        <v>-2.9411731512286488E-2</v>
      </c>
      <c r="AT34" s="10">
        <v>-2.9411690942332758E-2</v>
      </c>
      <c r="AU34" s="10">
        <v>-2.9411680213076385E-2</v>
      </c>
      <c r="AV34" s="10">
        <v>-2.9411723852223126E-2</v>
      </c>
      <c r="AW34" s="13" t="s">
        <v>103</v>
      </c>
      <c r="AX34" s="13" t="s">
        <v>101</v>
      </c>
      <c r="AY34" t="s">
        <v>44</v>
      </c>
      <c r="AZ34" s="11" t="s">
        <v>80</v>
      </c>
      <c r="BA34" s="11" t="s">
        <v>84</v>
      </c>
    </row>
    <row r="35" spans="1:53" x14ac:dyDescent="0.25">
      <c r="A35" s="3">
        <v>43499</v>
      </c>
      <c r="B35" s="4">
        <v>44889750</v>
      </c>
      <c r="C35" s="4">
        <v>9709653</v>
      </c>
      <c r="D35" s="4">
        <v>3268269</v>
      </c>
      <c r="E35" s="4">
        <v>2333544</v>
      </c>
      <c r="F35" s="4">
        <v>1892971</v>
      </c>
      <c r="G35" s="7">
        <v>4.2169337098112596E-2</v>
      </c>
      <c r="H35" s="10">
        <v>6.0833246003320962E-2</v>
      </c>
      <c r="I35" s="10">
        <v>-9.9010010179394481E-3</v>
      </c>
      <c r="J35" s="10">
        <v>7.1441590279339273E-2</v>
      </c>
      <c r="K35" s="7">
        <v>0.21630000167076002</v>
      </c>
      <c r="L35" s="7">
        <v>0.33659997942253961</v>
      </c>
      <c r="M35" s="7">
        <v>0.71399997980582386</v>
      </c>
      <c r="N35" s="7">
        <v>0.81120004593870954</v>
      </c>
      <c r="O35" s="14" t="s">
        <v>87</v>
      </c>
      <c r="P35" s="14" t="s">
        <v>84</v>
      </c>
      <c r="Q35" s="12" t="s">
        <v>44</v>
      </c>
      <c r="R35">
        <v>16160310</v>
      </c>
      <c r="S35">
        <v>12120232</v>
      </c>
      <c r="T35">
        <v>4937872</v>
      </c>
      <c r="U35">
        <v>11671335</v>
      </c>
      <c r="V35" s="27">
        <v>-9.9009840329378207E-3</v>
      </c>
      <c r="W35" s="27">
        <v>-9.9010450980624443E-3</v>
      </c>
      <c r="X35" s="27">
        <v>-9.9010456862909102E-3</v>
      </c>
      <c r="Y35" s="27">
        <v>-9.9009607018906154E-3</v>
      </c>
      <c r="Z35" t="s">
        <v>102</v>
      </c>
      <c r="AA35" t="s">
        <v>101</v>
      </c>
      <c r="AB35">
        <v>402690</v>
      </c>
      <c r="AC35">
        <v>0.18</v>
      </c>
      <c r="AD35">
        <v>30</v>
      </c>
      <c r="AE35">
        <v>20</v>
      </c>
      <c r="AF35">
        <v>30</v>
      </c>
      <c r="AG35">
        <v>357</v>
      </c>
      <c r="AH35">
        <v>38</v>
      </c>
      <c r="AI35">
        <v>0.91</v>
      </c>
      <c r="AN35" s="3">
        <v>43511</v>
      </c>
      <c r="AO35" s="4">
        <v>7740060</v>
      </c>
      <c r="AP35" s="4">
        <v>5805045</v>
      </c>
      <c r="AQ35" s="4">
        <v>2365018</v>
      </c>
      <c r="AR35" s="4">
        <v>5590043</v>
      </c>
      <c r="AS35" s="10">
        <v>-1.9801874873993541E-2</v>
      </c>
      <c r="AT35" s="10">
        <v>-1.9801874873993541E-2</v>
      </c>
      <c r="AU35" s="10">
        <v>-1.9801922748545642E-2</v>
      </c>
      <c r="AV35" s="10">
        <v>-1.9801952420255176E-2</v>
      </c>
      <c r="AW35" s="13" t="s">
        <v>103</v>
      </c>
      <c r="AX35" s="13" t="s">
        <v>101</v>
      </c>
      <c r="AY35" t="s">
        <v>44</v>
      </c>
      <c r="AZ35" s="11" t="s">
        <v>89</v>
      </c>
      <c r="BA35" s="11" t="s">
        <v>84</v>
      </c>
    </row>
    <row r="36" spans="1:53" hidden="1" x14ac:dyDescent="0.25">
      <c r="A36" s="3">
        <v>43500</v>
      </c>
      <c r="B36" s="4">
        <v>21282993</v>
      </c>
      <c r="C36" s="4">
        <v>5054710</v>
      </c>
      <c r="D36" s="4">
        <v>2001665</v>
      </c>
      <c r="E36" s="4">
        <v>1475828</v>
      </c>
      <c r="F36" s="4">
        <v>1198077</v>
      </c>
      <c r="G36" s="7">
        <v>5.6292693419576843E-2</v>
      </c>
      <c r="H36" s="10">
        <v>-8.5806571239552931E-2</v>
      </c>
      <c r="I36" s="10">
        <v>0</v>
      </c>
      <c r="J36" s="10">
        <v>-8.5806571239552931E-2</v>
      </c>
      <c r="K36" s="7">
        <v>0.2374999606493316</v>
      </c>
      <c r="L36" s="7">
        <v>0.3959999683463542</v>
      </c>
      <c r="M36" s="7">
        <v>0.73730019758551002</v>
      </c>
      <c r="N36" s="7">
        <v>0.81179988453939078</v>
      </c>
      <c r="O36" s="14" t="s">
        <v>82</v>
      </c>
      <c r="P36" s="14" t="s">
        <v>84</v>
      </c>
      <c r="Q36" s="12" t="s">
        <v>44</v>
      </c>
      <c r="R36">
        <v>7661877</v>
      </c>
      <c r="S36">
        <v>5746408</v>
      </c>
      <c r="T36">
        <v>2341129</v>
      </c>
      <c r="U36">
        <v>5533578</v>
      </c>
      <c r="V36" s="27">
        <v>0</v>
      </c>
      <c r="W36" s="27">
        <v>0</v>
      </c>
      <c r="X36" s="27">
        <v>0</v>
      </c>
      <c r="Y36" s="27">
        <v>0</v>
      </c>
      <c r="Z36" t="s">
        <v>37</v>
      </c>
      <c r="AA36" t="s">
        <v>101</v>
      </c>
      <c r="AB36">
        <v>407158</v>
      </c>
      <c r="AC36">
        <v>0.17</v>
      </c>
      <c r="AD36">
        <v>39</v>
      </c>
      <c r="AE36">
        <v>17</v>
      </c>
      <c r="AF36">
        <v>26</v>
      </c>
      <c r="AG36">
        <v>370</v>
      </c>
      <c r="AH36">
        <v>37</v>
      </c>
      <c r="AI36">
        <v>0.93</v>
      </c>
      <c r="AN36" s="3">
        <v>43512</v>
      </c>
      <c r="AO36" s="4">
        <v>16483516</v>
      </c>
      <c r="AP36" s="4">
        <v>12362637</v>
      </c>
      <c r="AQ36" s="4">
        <v>5036630</v>
      </c>
      <c r="AR36" s="4">
        <v>11904761</v>
      </c>
      <c r="AS36" s="10">
        <v>4.0816300758017343E-2</v>
      </c>
      <c r="AT36" s="10">
        <v>4.0816300758017343E-2</v>
      </c>
      <c r="AU36" s="10">
        <v>4.0816347617281368E-2</v>
      </c>
      <c r="AV36" s="10">
        <v>4.0816292629736184E-2</v>
      </c>
      <c r="AW36" s="13" t="s">
        <v>103</v>
      </c>
      <c r="AX36" s="13" t="s">
        <v>104</v>
      </c>
      <c r="AY36" t="s">
        <v>44</v>
      </c>
      <c r="AZ36" s="11" t="s">
        <v>85</v>
      </c>
      <c r="BA36" s="11" t="s">
        <v>84</v>
      </c>
    </row>
    <row r="37" spans="1:53" x14ac:dyDescent="0.25">
      <c r="A37" s="3">
        <v>43501</v>
      </c>
      <c r="B37" s="4">
        <v>22368860</v>
      </c>
      <c r="C37" s="4">
        <v>5871825</v>
      </c>
      <c r="D37" s="4">
        <v>2372217</v>
      </c>
      <c r="E37" s="4">
        <v>1679767</v>
      </c>
      <c r="F37" s="4">
        <v>1349861</v>
      </c>
      <c r="G37" s="7">
        <v>6.0345542866288224E-2</v>
      </c>
      <c r="H37" s="10">
        <v>1.1476852728398028</v>
      </c>
      <c r="I37" s="10">
        <v>0</v>
      </c>
      <c r="J37" s="10">
        <v>1.1476852728398028</v>
      </c>
      <c r="K37" s="7">
        <v>0.26249996647124618</v>
      </c>
      <c r="L37" s="7">
        <v>0.40399994890855911</v>
      </c>
      <c r="M37" s="7">
        <v>0.7081000599860805</v>
      </c>
      <c r="N37" s="7">
        <v>0.80360014216257369</v>
      </c>
      <c r="O37" s="14" t="s">
        <v>83</v>
      </c>
      <c r="P37" s="14" t="s">
        <v>84</v>
      </c>
      <c r="Q37" s="12" t="s">
        <v>46</v>
      </c>
      <c r="R37">
        <v>8052789</v>
      </c>
      <c r="S37">
        <v>6039592</v>
      </c>
      <c r="T37">
        <v>2460574</v>
      </c>
      <c r="U37">
        <v>5815903</v>
      </c>
      <c r="V37" s="27">
        <v>0</v>
      </c>
      <c r="W37" s="27">
        <v>0</v>
      </c>
      <c r="X37" s="27">
        <v>0</v>
      </c>
      <c r="Y37" s="27">
        <v>0</v>
      </c>
      <c r="Z37" t="s">
        <v>37</v>
      </c>
      <c r="AA37" t="s">
        <v>101</v>
      </c>
      <c r="AB37">
        <v>408982</v>
      </c>
      <c r="AC37">
        <v>0.18</v>
      </c>
      <c r="AD37">
        <v>30</v>
      </c>
      <c r="AE37">
        <v>21</v>
      </c>
      <c r="AF37">
        <v>28</v>
      </c>
      <c r="AG37">
        <v>371</v>
      </c>
      <c r="AH37">
        <v>39</v>
      </c>
      <c r="AI37">
        <v>0.91</v>
      </c>
      <c r="AN37" s="3">
        <v>43513</v>
      </c>
      <c r="AO37" s="4">
        <v>16321913</v>
      </c>
      <c r="AP37" s="4">
        <v>12241435</v>
      </c>
      <c r="AQ37" s="4">
        <v>4987251</v>
      </c>
      <c r="AR37" s="4">
        <v>11788048</v>
      </c>
      <c r="AS37" s="10">
        <v>-1.941746406258793E-2</v>
      </c>
      <c r="AT37" s="10">
        <v>-1.9417424399657879E-2</v>
      </c>
      <c r="AU37" s="10">
        <v>-1.9417389827149356E-2</v>
      </c>
      <c r="AV37" s="10">
        <v>-1.9417500764257301E-2</v>
      </c>
      <c r="AW37" s="13" t="s">
        <v>103</v>
      </c>
      <c r="AX37" s="13" t="s">
        <v>101</v>
      </c>
      <c r="AY37" t="s">
        <v>44</v>
      </c>
      <c r="AZ37" s="11" t="s">
        <v>87</v>
      </c>
      <c r="BA37" s="11" t="s">
        <v>84</v>
      </c>
    </row>
    <row r="38" spans="1:53" x14ac:dyDescent="0.25">
      <c r="A38" s="3">
        <v>43502</v>
      </c>
      <c r="B38" s="4">
        <v>20631473</v>
      </c>
      <c r="C38" s="4">
        <v>5364183</v>
      </c>
      <c r="D38" s="4">
        <v>2145673</v>
      </c>
      <c r="E38" s="4">
        <v>1488024</v>
      </c>
      <c r="F38" s="4">
        <v>1281189</v>
      </c>
      <c r="G38" s="7">
        <v>6.2098765318404553E-2</v>
      </c>
      <c r="H38" s="10">
        <v>-2.0213680806117074E-3</v>
      </c>
      <c r="I38" s="10">
        <v>-7.7669894666066996E-2</v>
      </c>
      <c r="J38" s="10">
        <v>8.2018928090899168E-2</v>
      </c>
      <c r="K38" s="7">
        <v>0.26000000096939274</v>
      </c>
      <c r="L38" s="7">
        <v>0.39999996271566424</v>
      </c>
      <c r="M38" s="7">
        <v>0.69349989490476882</v>
      </c>
      <c r="N38" s="7">
        <v>0.86100022580280966</v>
      </c>
      <c r="O38" s="14" t="s">
        <v>94</v>
      </c>
      <c r="P38" s="14" t="s">
        <v>84</v>
      </c>
      <c r="Q38" s="12" t="s">
        <v>44</v>
      </c>
      <c r="R38">
        <v>7427330</v>
      </c>
      <c r="S38">
        <v>5570497</v>
      </c>
      <c r="T38">
        <v>2269462</v>
      </c>
      <c r="U38">
        <v>5364183</v>
      </c>
      <c r="V38" s="27">
        <v>-7.7669860715337213E-2</v>
      </c>
      <c r="W38" s="27">
        <v>-7.7669981680881794E-2</v>
      </c>
      <c r="X38" s="27">
        <v>-7.7669681952259872E-2</v>
      </c>
      <c r="Y38" s="27">
        <v>-7.7669796074659403E-2</v>
      </c>
      <c r="Z38" t="s">
        <v>102</v>
      </c>
      <c r="AA38" t="s">
        <v>101</v>
      </c>
      <c r="AB38">
        <v>404349</v>
      </c>
      <c r="AC38">
        <v>0.18</v>
      </c>
      <c r="AD38">
        <v>40</v>
      </c>
      <c r="AE38">
        <v>21</v>
      </c>
      <c r="AF38">
        <v>28</v>
      </c>
      <c r="AG38">
        <v>350</v>
      </c>
      <c r="AH38">
        <v>34</v>
      </c>
      <c r="AI38">
        <v>0.93</v>
      </c>
      <c r="AN38" s="3">
        <v>43514</v>
      </c>
      <c r="AO38" s="4">
        <v>7818242</v>
      </c>
      <c r="AP38" s="4">
        <v>5863681</v>
      </c>
      <c r="AQ38" s="4">
        <v>2388907</v>
      </c>
      <c r="AR38" s="4">
        <v>5646508</v>
      </c>
      <c r="AS38" s="10">
        <v>-2.9126182245679089E-2</v>
      </c>
      <c r="AT38" s="10">
        <v>-2.9126305220617543E-2</v>
      </c>
      <c r="AU38" s="10">
        <v>-2.9126130732097466E-2</v>
      </c>
      <c r="AV38" s="10">
        <v>-2.912617352799729E-2</v>
      </c>
      <c r="AW38" s="13" t="s">
        <v>103</v>
      </c>
      <c r="AX38" s="13" t="s">
        <v>101</v>
      </c>
      <c r="AY38" t="s">
        <v>44</v>
      </c>
      <c r="AZ38" s="11" t="s">
        <v>82</v>
      </c>
      <c r="BA38" s="11" t="s">
        <v>84</v>
      </c>
    </row>
    <row r="39" spans="1:53" x14ac:dyDescent="0.25">
      <c r="A39" s="3">
        <v>43503</v>
      </c>
      <c r="B39" s="4">
        <v>22151687</v>
      </c>
      <c r="C39" s="4">
        <v>5482542</v>
      </c>
      <c r="D39" s="4">
        <v>2193017</v>
      </c>
      <c r="E39" s="4">
        <v>1616911</v>
      </c>
      <c r="F39" s="4">
        <v>1378902</v>
      </c>
      <c r="G39" s="7">
        <v>6.2248170985803472E-2</v>
      </c>
      <c r="H39" s="10">
        <v>8.3990469010527091E-2</v>
      </c>
      <c r="I39" s="10">
        <v>6.2500029977965887E-2</v>
      </c>
      <c r="J39" s="10">
        <v>2.0226294989381444E-2</v>
      </c>
      <c r="K39" s="7">
        <v>0.2474999759611988</v>
      </c>
      <c r="L39" s="7">
        <v>0.40000003647942872</v>
      </c>
      <c r="M39" s="7">
        <v>0.73729980205351808</v>
      </c>
      <c r="N39" s="7">
        <v>0.85280018504419852</v>
      </c>
      <c r="O39" s="14" t="s">
        <v>80</v>
      </c>
      <c r="P39" s="14" t="s">
        <v>84</v>
      </c>
      <c r="Q39" s="12" t="s">
        <v>44</v>
      </c>
      <c r="R39">
        <v>7974607</v>
      </c>
      <c r="S39">
        <v>5980955</v>
      </c>
      <c r="T39">
        <v>2436685</v>
      </c>
      <c r="U39">
        <v>5759438</v>
      </c>
      <c r="V39" s="27">
        <v>6.2500066617707128E-2</v>
      </c>
      <c r="W39" s="27">
        <v>6.250002220590245E-2</v>
      </c>
      <c r="X39" s="27">
        <v>6.249980923112064E-2</v>
      </c>
      <c r="Y39" s="27">
        <v>6.2499907760105389E-2</v>
      </c>
      <c r="Z39" t="s">
        <v>102</v>
      </c>
      <c r="AA39" t="s">
        <v>104</v>
      </c>
      <c r="AB39">
        <v>406748</v>
      </c>
      <c r="AC39">
        <v>0.17</v>
      </c>
      <c r="AD39">
        <v>30</v>
      </c>
      <c r="AE39">
        <v>20</v>
      </c>
      <c r="AF39">
        <v>29</v>
      </c>
      <c r="AG39">
        <v>359</v>
      </c>
      <c r="AH39">
        <v>34</v>
      </c>
      <c r="AI39">
        <v>0.94</v>
      </c>
      <c r="AN39" s="3">
        <v>43515</v>
      </c>
      <c r="AO39" s="4">
        <v>7896424</v>
      </c>
      <c r="AP39" s="4">
        <v>5922318</v>
      </c>
      <c r="AQ39" s="4">
        <v>2412796</v>
      </c>
      <c r="AR39" s="4">
        <v>5702973</v>
      </c>
      <c r="AS39" s="10">
        <v>-3.8095277540170391E-2</v>
      </c>
      <c r="AT39" s="10">
        <v>-3.8095355656595387E-2</v>
      </c>
      <c r="AU39" s="10">
        <v>-3.8095131783736913E-2</v>
      </c>
      <c r="AV39" s="10">
        <v>-3.8095186691883498E-2</v>
      </c>
      <c r="AW39" s="13" t="s">
        <v>103</v>
      </c>
      <c r="AX39" s="13" t="s">
        <v>101</v>
      </c>
      <c r="AY39" t="s">
        <v>45</v>
      </c>
      <c r="AZ39" s="11" t="s">
        <v>83</v>
      </c>
      <c r="BA39" s="11" t="s">
        <v>84</v>
      </c>
    </row>
    <row r="40" spans="1:53" hidden="1" x14ac:dyDescent="0.25">
      <c r="A40" s="3">
        <v>43504</v>
      </c>
      <c r="B40" s="4">
        <v>21934513</v>
      </c>
      <c r="C40" s="4">
        <v>5209447</v>
      </c>
      <c r="D40" s="4">
        <v>2104616</v>
      </c>
      <c r="E40" s="4">
        <v>1490279</v>
      </c>
      <c r="F40" s="4">
        <v>1246469</v>
      </c>
      <c r="G40" s="7">
        <v>5.6826837231353164E-2</v>
      </c>
      <c r="H40" s="10">
        <v>-5.7509600938203898E-2</v>
      </c>
      <c r="I40" s="10">
        <v>6.3157875348987425E-2</v>
      </c>
      <c r="J40" s="10">
        <v>-0.11349911342902064</v>
      </c>
      <c r="K40" s="7">
        <v>0.23750000740841615</v>
      </c>
      <c r="L40" s="7">
        <v>0.40399988712813473</v>
      </c>
      <c r="M40" s="7">
        <v>0.70810019499994303</v>
      </c>
      <c r="N40" s="7">
        <v>0.83639976138696182</v>
      </c>
      <c r="O40" s="14" t="s">
        <v>89</v>
      </c>
      <c r="P40" s="14" t="s">
        <v>84</v>
      </c>
      <c r="Q40" s="12" t="s">
        <v>44</v>
      </c>
      <c r="R40">
        <v>7896424</v>
      </c>
      <c r="S40">
        <v>5922318</v>
      </c>
      <c r="T40">
        <v>2412796</v>
      </c>
      <c r="U40">
        <v>5702973</v>
      </c>
      <c r="V40" s="27">
        <v>6.3157823874797625E-2</v>
      </c>
      <c r="W40" s="27">
        <v>6.3157919302353038E-2</v>
      </c>
      <c r="X40" s="27">
        <v>6.3157699930644462E-2</v>
      </c>
      <c r="Y40" s="27">
        <v>6.3157800544836107E-2</v>
      </c>
      <c r="Z40" t="s">
        <v>102</v>
      </c>
      <c r="AA40" t="s">
        <v>104</v>
      </c>
      <c r="AB40">
        <v>398421</v>
      </c>
      <c r="AC40">
        <v>0.19</v>
      </c>
      <c r="AD40">
        <v>37</v>
      </c>
      <c r="AE40">
        <v>22</v>
      </c>
      <c r="AF40">
        <v>26</v>
      </c>
      <c r="AG40">
        <v>378</v>
      </c>
      <c r="AH40">
        <v>37</v>
      </c>
      <c r="AI40">
        <v>0.92</v>
      </c>
      <c r="AN40" s="3">
        <v>43516</v>
      </c>
      <c r="AO40" s="4">
        <v>7974607</v>
      </c>
      <c r="AP40" s="4">
        <v>5980955</v>
      </c>
      <c r="AQ40" s="4">
        <v>2436685</v>
      </c>
      <c r="AR40" s="4">
        <v>5759438</v>
      </c>
      <c r="AS40" s="10">
        <v>2.0000020464958856E-2</v>
      </c>
      <c r="AT40" s="10">
        <v>2.0000064805708151E-2</v>
      </c>
      <c r="AU40" s="10">
        <v>1.9999941395793197E-2</v>
      </c>
      <c r="AV40" s="10">
        <v>1.9999971663902771E-2</v>
      </c>
      <c r="AW40" s="13" t="s">
        <v>103</v>
      </c>
      <c r="AX40" s="13" t="s">
        <v>104</v>
      </c>
      <c r="AY40" t="s">
        <v>44</v>
      </c>
      <c r="AZ40" s="11" t="s">
        <v>94</v>
      </c>
      <c r="BA40" s="11" t="s">
        <v>84</v>
      </c>
    </row>
    <row r="41" spans="1:53" x14ac:dyDescent="0.25">
      <c r="A41" s="3">
        <v>43505</v>
      </c>
      <c r="B41" s="4">
        <v>43991955</v>
      </c>
      <c r="C41" s="4">
        <v>9145927</v>
      </c>
      <c r="D41" s="4">
        <v>3265096</v>
      </c>
      <c r="E41" s="4">
        <v>2286873</v>
      </c>
      <c r="F41" s="4">
        <v>1855111</v>
      </c>
      <c r="G41" s="7">
        <v>4.2169323913883797E-2</v>
      </c>
      <c r="H41" s="10">
        <v>0.1840511785869976</v>
      </c>
      <c r="I41" s="10">
        <v>1.0309266749248591E-2</v>
      </c>
      <c r="J41" s="10">
        <v>0.1719690371610445</v>
      </c>
      <c r="K41" s="7">
        <v>0.20789998989587982</v>
      </c>
      <c r="L41" s="7">
        <v>0.35700000666963555</v>
      </c>
      <c r="M41" s="7">
        <v>0.70039992698530151</v>
      </c>
      <c r="N41" s="7">
        <v>0.81119983488370362</v>
      </c>
      <c r="O41" s="14" t="s">
        <v>85</v>
      </c>
      <c r="P41" s="14" t="s">
        <v>84</v>
      </c>
      <c r="Q41" s="12" t="s">
        <v>44</v>
      </c>
      <c r="R41">
        <v>15837104</v>
      </c>
      <c r="S41">
        <v>11877828</v>
      </c>
      <c r="T41">
        <v>4839115</v>
      </c>
      <c r="U41">
        <v>11437908</v>
      </c>
      <c r="V41" s="27">
        <v>1.030933622531971E-2</v>
      </c>
      <c r="W41" s="27">
        <v>1.030933622531971E-2</v>
      </c>
      <c r="X41" s="27">
        <v>1.0309336464473295E-2</v>
      </c>
      <c r="Y41" s="27">
        <v>1.0309247389520326E-2</v>
      </c>
      <c r="Z41" t="s">
        <v>102</v>
      </c>
      <c r="AA41" t="s">
        <v>104</v>
      </c>
      <c r="AB41">
        <v>382738</v>
      </c>
      <c r="AC41">
        <v>0.18</v>
      </c>
      <c r="AD41">
        <v>34</v>
      </c>
      <c r="AE41">
        <v>22</v>
      </c>
      <c r="AF41">
        <v>26</v>
      </c>
      <c r="AG41">
        <v>353</v>
      </c>
      <c r="AH41">
        <v>31</v>
      </c>
      <c r="AI41">
        <v>0.95</v>
      </c>
      <c r="AN41" s="3">
        <v>43517</v>
      </c>
      <c r="AO41" s="4">
        <v>7505512</v>
      </c>
      <c r="AP41" s="4">
        <v>5629134</v>
      </c>
      <c r="AQ41" s="4">
        <v>2293351</v>
      </c>
      <c r="AR41" s="4">
        <v>5420648</v>
      </c>
      <c r="AS41" s="10">
        <v>-3.0303124265186554E-2</v>
      </c>
      <c r="AT41" s="10">
        <v>-3.0303124265186554E-2</v>
      </c>
      <c r="AU41" s="10">
        <v>-3.0302940611868445E-2</v>
      </c>
      <c r="AV41" s="10">
        <v>-3.0302986935878629E-2</v>
      </c>
      <c r="AW41" s="13" t="s">
        <v>103</v>
      </c>
      <c r="AX41" s="13" t="s">
        <v>101</v>
      </c>
      <c r="AY41" t="s">
        <v>44</v>
      </c>
      <c r="AZ41" s="11" t="s">
        <v>80</v>
      </c>
      <c r="BA41" s="11" t="s">
        <v>84</v>
      </c>
    </row>
    <row r="42" spans="1:53" hidden="1" x14ac:dyDescent="0.25">
      <c r="A42" s="3">
        <v>43506</v>
      </c>
      <c r="B42" s="4">
        <v>46236443</v>
      </c>
      <c r="C42" s="4">
        <v>10000942</v>
      </c>
      <c r="D42" s="4">
        <v>3366317</v>
      </c>
      <c r="E42" s="4">
        <v>2197531</v>
      </c>
      <c r="F42" s="4">
        <v>1799778</v>
      </c>
      <c r="G42" s="7">
        <v>3.892552893828792E-2</v>
      </c>
      <c r="H42" s="10">
        <v>-4.9231076440156785E-2</v>
      </c>
      <c r="I42" s="10">
        <v>3.0000011138400229E-2</v>
      </c>
      <c r="J42" s="10">
        <v>-7.6923385166750902E-2</v>
      </c>
      <c r="K42" s="7">
        <v>0.21629998657119884</v>
      </c>
      <c r="L42" s="7">
        <v>0.33659999228072718</v>
      </c>
      <c r="M42" s="7">
        <v>0.65279978088813384</v>
      </c>
      <c r="N42" s="7">
        <v>0.81900005051123281</v>
      </c>
      <c r="O42" s="14" t="s">
        <v>87</v>
      </c>
      <c r="P42" s="14" t="s">
        <v>84</v>
      </c>
      <c r="Q42" s="12" t="s">
        <v>44</v>
      </c>
      <c r="R42">
        <v>16645119</v>
      </c>
      <c r="S42">
        <v>12483839</v>
      </c>
      <c r="T42">
        <v>5086008</v>
      </c>
      <c r="U42">
        <v>12021475</v>
      </c>
      <c r="V42" s="27">
        <v>2.999998143599969E-2</v>
      </c>
      <c r="W42" s="27">
        <v>3.0000003300266753E-2</v>
      </c>
      <c r="X42" s="27">
        <v>2.9999967597377886E-2</v>
      </c>
      <c r="Y42" s="27">
        <v>2.9999995715999983E-2</v>
      </c>
      <c r="Z42" t="s">
        <v>102</v>
      </c>
      <c r="AA42" t="s">
        <v>104</v>
      </c>
      <c r="AB42">
        <v>391506</v>
      </c>
      <c r="AC42">
        <v>0.18</v>
      </c>
      <c r="AD42">
        <v>38</v>
      </c>
      <c r="AE42">
        <v>19</v>
      </c>
      <c r="AF42">
        <v>26</v>
      </c>
      <c r="AG42">
        <v>387</v>
      </c>
      <c r="AH42">
        <v>15</v>
      </c>
      <c r="AI42">
        <v>0.95</v>
      </c>
      <c r="AN42" s="3">
        <v>43518</v>
      </c>
      <c r="AO42" s="4">
        <v>7974607</v>
      </c>
      <c r="AP42" s="4">
        <v>5980955</v>
      </c>
      <c r="AQ42" s="4">
        <v>2436685</v>
      </c>
      <c r="AR42" s="4">
        <v>5759438</v>
      </c>
      <c r="AS42" s="10">
        <v>3.0302995067221783E-2</v>
      </c>
      <c r="AT42" s="10">
        <v>3.0302952001233452E-2</v>
      </c>
      <c r="AU42" s="10">
        <v>3.0302940611868445E-2</v>
      </c>
      <c r="AV42" s="10">
        <v>3.0302986935878629E-2</v>
      </c>
      <c r="AW42" s="13" t="s">
        <v>103</v>
      </c>
      <c r="AX42" s="13" t="s">
        <v>104</v>
      </c>
      <c r="AY42" t="s">
        <v>44</v>
      </c>
      <c r="AZ42" s="11" t="s">
        <v>89</v>
      </c>
      <c r="BA42" s="11" t="s">
        <v>84</v>
      </c>
    </row>
    <row r="43" spans="1:53" x14ac:dyDescent="0.25">
      <c r="A43" s="3">
        <v>43507</v>
      </c>
      <c r="B43" s="4">
        <v>22368860</v>
      </c>
      <c r="C43" s="4">
        <v>5312604</v>
      </c>
      <c r="D43" s="4">
        <v>2125041</v>
      </c>
      <c r="E43" s="4">
        <v>1582306</v>
      </c>
      <c r="F43" s="4">
        <v>1297491</v>
      </c>
      <c r="G43" s="7">
        <v>5.8004341750093655E-2</v>
      </c>
      <c r="H43" s="10">
        <v>8.2977972200451333E-2</v>
      </c>
      <c r="I43" s="10">
        <v>5.1020408642713067E-2</v>
      </c>
      <c r="J43" s="10">
        <v>3.0406225507084272E-2</v>
      </c>
      <c r="K43" s="7">
        <v>0.23749998882374873</v>
      </c>
      <c r="L43" s="7">
        <v>0.39999988706103445</v>
      </c>
      <c r="M43" s="7">
        <v>0.74460022183101404</v>
      </c>
      <c r="N43" s="7">
        <v>0.82000005055912073</v>
      </c>
      <c r="O43" s="14" t="s">
        <v>82</v>
      </c>
      <c r="P43" s="14" t="s">
        <v>84</v>
      </c>
      <c r="Q43" s="12" t="s">
        <v>44</v>
      </c>
      <c r="R43">
        <v>8052789</v>
      </c>
      <c r="S43">
        <v>6039592</v>
      </c>
      <c r="T43">
        <v>2460574</v>
      </c>
      <c r="U43">
        <v>5815903</v>
      </c>
      <c r="V43" s="27">
        <v>5.1020396177072547E-2</v>
      </c>
      <c r="W43" s="27">
        <v>5.1020393957407872E-2</v>
      </c>
      <c r="X43" s="27">
        <v>5.1020255611715637E-2</v>
      </c>
      <c r="Y43" s="27">
        <v>5.1020334402081202E-2</v>
      </c>
      <c r="Z43" t="s">
        <v>102</v>
      </c>
      <c r="AA43" t="s">
        <v>104</v>
      </c>
      <c r="AB43">
        <v>393294</v>
      </c>
      <c r="AC43">
        <v>0.17</v>
      </c>
      <c r="AD43">
        <v>33</v>
      </c>
      <c r="AE43">
        <v>20</v>
      </c>
      <c r="AF43">
        <v>25</v>
      </c>
      <c r="AG43">
        <v>375</v>
      </c>
      <c r="AH43">
        <v>34</v>
      </c>
      <c r="AI43">
        <v>0.94</v>
      </c>
      <c r="AN43" s="3">
        <v>43519</v>
      </c>
      <c r="AO43" s="4">
        <v>15513897</v>
      </c>
      <c r="AP43" s="4">
        <v>11635423</v>
      </c>
      <c r="AQ43" s="4">
        <v>4740357</v>
      </c>
      <c r="AR43" s="4">
        <v>11204481</v>
      </c>
      <c r="AS43" s="10">
        <v>-5.8823554392157584E-2</v>
      </c>
      <c r="AT43" s="10">
        <v>-5.8823534169934799E-2</v>
      </c>
      <c r="AU43" s="10">
        <v>-5.8823657882353886E-2</v>
      </c>
      <c r="AV43" s="10">
        <v>-5.8823524470587807E-2</v>
      </c>
      <c r="AW43" s="13" t="s">
        <v>103</v>
      </c>
      <c r="AX43" s="13" t="s">
        <v>101</v>
      </c>
      <c r="AY43" t="s">
        <v>44</v>
      </c>
      <c r="AZ43" s="11" t="s">
        <v>85</v>
      </c>
      <c r="BA43" s="11" t="s">
        <v>84</v>
      </c>
    </row>
    <row r="44" spans="1:53" x14ac:dyDescent="0.25">
      <c r="A44" s="3">
        <v>43508</v>
      </c>
      <c r="B44" s="4">
        <v>22803207</v>
      </c>
      <c r="C44" s="4">
        <v>5814817</v>
      </c>
      <c r="D44" s="4">
        <v>2256149</v>
      </c>
      <c r="E44" s="4">
        <v>1712868</v>
      </c>
      <c r="F44" s="4">
        <v>1404552</v>
      </c>
      <c r="G44" s="7">
        <v>6.1594494142863325E-2</v>
      </c>
      <c r="H44" s="10">
        <v>4.0516023501679044E-2</v>
      </c>
      <c r="I44" s="10">
        <v>1.9417484842767951E-2</v>
      </c>
      <c r="J44" s="10">
        <v>2.0696661547025652E-2</v>
      </c>
      <c r="K44" s="7">
        <v>0.25499996557501758</v>
      </c>
      <c r="L44" s="7">
        <v>0.38800000068789781</v>
      </c>
      <c r="M44" s="7">
        <v>0.75919985781080945</v>
      </c>
      <c r="N44" s="7">
        <v>0.82000014011587585</v>
      </c>
      <c r="O44" s="14" t="s">
        <v>83</v>
      </c>
      <c r="P44" s="14" t="s">
        <v>84</v>
      </c>
      <c r="Q44" s="12" t="s">
        <v>44</v>
      </c>
      <c r="R44">
        <v>8209154</v>
      </c>
      <c r="S44">
        <v>6156866</v>
      </c>
      <c r="T44">
        <v>2508352</v>
      </c>
      <c r="U44">
        <v>5928833</v>
      </c>
      <c r="V44" s="27">
        <v>1.9417496223979036E-2</v>
      </c>
      <c r="W44" s="27">
        <v>1.9417536813745029E-2</v>
      </c>
      <c r="X44" s="27">
        <v>1.9417420488065051E-2</v>
      </c>
      <c r="Y44" s="27">
        <v>1.9417449018664934E-2</v>
      </c>
      <c r="Z44" t="s">
        <v>102</v>
      </c>
      <c r="AA44" t="s">
        <v>104</v>
      </c>
      <c r="AB44">
        <v>389714</v>
      </c>
      <c r="AC44">
        <v>0.17</v>
      </c>
      <c r="AD44">
        <v>39</v>
      </c>
      <c r="AE44">
        <v>17</v>
      </c>
      <c r="AF44">
        <v>25</v>
      </c>
      <c r="AG44">
        <v>354</v>
      </c>
      <c r="AH44">
        <v>30</v>
      </c>
      <c r="AI44">
        <v>0.92</v>
      </c>
      <c r="AN44" s="3">
        <v>43520</v>
      </c>
      <c r="AO44" s="4">
        <v>15998707</v>
      </c>
      <c r="AP44" s="4">
        <v>11999030</v>
      </c>
      <c r="AQ44" s="4">
        <v>4888493</v>
      </c>
      <c r="AR44" s="4">
        <v>11554621</v>
      </c>
      <c r="AS44" s="10">
        <v>-1.9801968065875641E-2</v>
      </c>
      <c r="AT44" s="10">
        <v>-1.9802008506355717E-2</v>
      </c>
      <c r="AU44" s="10">
        <v>-1.980209137258182E-2</v>
      </c>
      <c r="AV44" s="10">
        <v>-1.980200623546835E-2</v>
      </c>
      <c r="AW44" s="13" t="s">
        <v>103</v>
      </c>
      <c r="AX44" s="13" t="s">
        <v>101</v>
      </c>
      <c r="AY44" t="s">
        <v>44</v>
      </c>
      <c r="AZ44" s="11" t="s">
        <v>87</v>
      </c>
      <c r="BA44" s="11" t="s">
        <v>84</v>
      </c>
    </row>
    <row r="45" spans="1:53" x14ac:dyDescent="0.25">
      <c r="A45" s="3">
        <v>43509</v>
      </c>
      <c r="B45" s="4">
        <v>21717340</v>
      </c>
      <c r="C45" s="4">
        <v>5483628</v>
      </c>
      <c r="D45" s="4">
        <v>2259254</v>
      </c>
      <c r="E45" s="4">
        <v>1682241</v>
      </c>
      <c r="F45" s="4">
        <v>1393232</v>
      </c>
      <c r="G45" s="7">
        <v>6.4152976377401652E-2</v>
      </c>
      <c r="H45" s="10">
        <v>8.7452358707419409E-2</v>
      </c>
      <c r="I45" s="10">
        <v>5.2631578947368363E-2</v>
      </c>
      <c r="J45" s="10">
        <v>3.3079740772048449E-2</v>
      </c>
      <c r="K45" s="7">
        <v>0.25249998388384581</v>
      </c>
      <c r="L45" s="7">
        <v>0.41199986578228864</v>
      </c>
      <c r="M45" s="7">
        <v>0.74460020874146948</v>
      </c>
      <c r="N45" s="7">
        <v>0.82820000225889157</v>
      </c>
      <c r="O45" s="14" t="s">
        <v>94</v>
      </c>
      <c r="P45" s="14" t="s">
        <v>84</v>
      </c>
      <c r="Q45" s="12" t="s">
        <v>44</v>
      </c>
      <c r="R45">
        <v>7818242</v>
      </c>
      <c r="S45">
        <v>5863681</v>
      </c>
      <c r="T45">
        <v>2388907</v>
      </c>
      <c r="U45">
        <v>5646508</v>
      </c>
      <c r="V45" s="27">
        <v>5.2631564774959561E-2</v>
      </c>
      <c r="W45" s="27">
        <v>5.2631569499094866E-2</v>
      </c>
      <c r="X45" s="27">
        <v>5.2631416608870385E-2</v>
      </c>
      <c r="Y45" s="27">
        <v>5.2631500454030089E-2</v>
      </c>
      <c r="Z45" t="s">
        <v>102</v>
      </c>
      <c r="AA45" t="s">
        <v>104</v>
      </c>
      <c r="AB45">
        <v>401381</v>
      </c>
      <c r="AC45">
        <v>0.17</v>
      </c>
      <c r="AD45">
        <v>32</v>
      </c>
      <c r="AE45">
        <v>17</v>
      </c>
      <c r="AF45">
        <v>30</v>
      </c>
      <c r="AG45">
        <v>357</v>
      </c>
      <c r="AH45">
        <v>35</v>
      </c>
      <c r="AI45">
        <v>0.94</v>
      </c>
      <c r="AN45" s="3">
        <v>43521</v>
      </c>
      <c r="AO45" s="4">
        <v>7583695</v>
      </c>
      <c r="AP45" s="4">
        <v>5687771</v>
      </c>
      <c r="AQ45" s="4">
        <v>2317240</v>
      </c>
      <c r="AR45" s="4">
        <v>5477113</v>
      </c>
      <c r="AS45" s="10">
        <v>-2.9999966744442053E-2</v>
      </c>
      <c r="AT45" s="10">
        <v>-2.9999926667224952E-2</v>
      </c>
      <c r="AU45" s="10">
        <v>-2.9999912093689685E-2</v>
      </c>
      <c r="AV45" s="10">
        <v>-2.9999957495854046E-2</v>
      </c>
      <c r="AW45" s="13" t="s">
        <v>103</v>
      </c>
      <c r="AX45" s="13" t="s">
        <v>101</v>
      </c>
      <c r="AY45" t="s">
        <v>44</v>
      </c>
      <c r="AZ45" s="11" t="s">
        <v>82</v>
      </c>
      <c r="BA45" s="11" t="s">
        <v>84</v>
      </c>
    </row>
    <row r="46" spans="1:53" hidden="1" x14ac:dyDescent="0.25">
      <c r="A46" s="3">
        <v>43510</v>
      </c>
      <c r="B46" s="4">
        <v>21500167</v>
      </c>
      <c r="C46" s="4">
        <v>5213790</v>
      </c>
      <c r="D46" s="4">
        <v>1981240</v>
      </c>
      <c r="E46" s="4">
        <v>1402916</v>
      </c>
      <c r="F46" s="4">
        <v>1184903</v>
      </c>
      <c r="G46" s="7">
        <v>5.5111339367736073E-2</v>
      </c>
      <c r="H46" s="10">
        <v>-0.14069092654880477</v>
      </c>
      <c r="I46" s="10">
        <v>-2.9411755411675844E-2</v>
      </c>
      <c r="J46" s="10">
        <v>-0.1146512661343102</v>
      </c>
      <c r="K46" s="7">
        <v>0.24249997686064484</v>
      </c>
      <c r="L46" s="7">
        <v>0.37999996164018879</v>
      </c>
      <c r="M46" s="7">
        <v>0.70809997779168599</v>
      </c>
      <c r="N46" s="7">
        <v>0.84460010435407396</v>
      </c>
      <c r="O46" s="14" t="s">
        <v>80</v>
      </c>
      <c r="P46" s="14" t="s">
        <v>84</v>
      </c>
      <c r="Q46" s="12" t="s">
        <v>44</v>
      </c>
      <c r="R46">
        <v>7740060</v>
      </c>
      <c r="S46">
        <v>5805045</v>
      </c>
      <c r="T46">
        <v>2365018</v>
      </c>
      <c r="U46">
        <v>5590043</v>
      </c>
      <c r="V46" s="27">
        <v>-2.9411731512286488E-2</v>
      </c>
      <c r="W46" s="27">
        <v>-2.9411690942332758E-2</v>
      </c>
      <c r="X46" s="27">
        <v>-2.9411680213076385E-2</v>
      </c>
      <c r="Y46" s="27">
        <v>-2.9411723852223126E-2</v>
      </c>
      <c r="Z46" t="s">
        <v>102</v>
      </c>
      <c r="AA46" t="s">
        <v>101</v>
      </c>
      <c r="AB46">
        <v>406712</v>
      </c>
      <c r="AC46">
        <v>0.18</v>
      </c>
      <c r="AD46">
        <v>40</v>
      </c>
      <c r="AE46">
        <v>22</v>
      </c>
      <c r="AF46">
        <v>29</v>
      </c>
      <c r="AG46">
        <v>359</v>
      </c>
      <c r="AH46">
        <v>30</v>
      </c>
      <c r="AI46">
        <v>0.91</v>
      </c>
      <c r="AN46" s="3">
        <v>43522</v>
      </c>
      <c r="AO46" s="4">
        <v>8052789</v>
      </c>
      <c r="AP46" s="4">
        <v>6039592</v>
      </c>
      <c r="AQ46" s="4">
        <v>2460574</v>
      </c>
      <c r="AR46" s="4">
        <v>5815903</v>
      </c>
      <c r="AS46" s="10">
        <v>1.9802001513596457E-2</v>
      </c>
      <c r="AT46" s="10">
        <v>1.9802043726797613E-2</v>
      </c>
      <c r="AU46" s="10">
        <v>1.9801922748545753E-2</v>
      </c>
      <c r="AV46" s="10">
        <v>1.9801952420255287E-2</v>
      </c>
      <c r="AW46" s="13" t="s">
        <v>103</v>
      </c>
      <c r="AX46" s="13" t="s">
        <v>104</v>
      </c>
      <c r="AY46" t="s">
        <v>46</v>
      </c>
      <c r="AZ46" s="11" t="s">
        <v>83</v>
      </c>
      <c r="BA46" s="11" t="s">
        <v>84</v>
      </c>
    </row>
    <row r="47" spans="1:53" x14ac:dyDescent="0.25">
      <c r="A47" s="3">
        <v>43511</v>
      </c>
      <c r="B47" s="4">
        <v>21500167</v>
      </c>
      <c r="C47" s="4">
        <v>5482542</v>
      </c>
      <c r="D47" s="4">
        <v>2214947</v>
      </c>
      <c r="E47" s="4">
        <v>1633080</v>
      </c>
      <c r="F47" s="4">
        <v>1285561</v>
      </c>
      <c r="G47" s="7">
        <v>5.9793070444522596E-2</v>
      </c>
      <c r="H47" s="10">
        <v>3.1362191919734883E-2</v>
      </c>
      <c r="I47" s="10">
        <v>-1.9801944086928258E-2</v>
      </c>
      <c r="J47" s="10">
        <v>5.2197752992891644E-2</v>
      </c>
      <c r="K47" s="7">
        <v>0.25499997279090902</v>
      </c>
      <c r="L47" s="7">
        <v>0.40400000583670859</v>
      </c>
      <c r="M47" s="7">
        <v>0.73729980897962799</v>
      </c>
      <c r="N47" s="7">
        <v>0.78720025963210616</v>
      </c>
      <c r="O47" s="14" t="s">
        <v>89</v>
      </c>
      <c r="P47" s="14" t="s">
        <v>84</v>
      </c>
      <c r="Q47" s="12" t="s">
        <v>44</v>
      </c>
      <c r="R47">
        <v>7740060</v>
      </c>
      <c r="S47">
        <v>5805045</v>
      </c>
      <c r="T47">
        <v>2365018</v>
      </c>
      <c r="U47">
        <v>5590043</v>
      </c>
      <c r="V47" s="27">
        <v>-1.9801874873993541E-2</v>
      </c>
      <c r="W47" s="27">
        <v>-1.9801874873993541E-2</v>
      </c>
      <c r="X47" s="27">
        <v>-1.9801922748545642E-2</v>
      </c>
      <c r="Y47" s="27">
        <v>-1.9801952420255176E-2</v>
      </c>
      <c r="Z47" t="s">
        <v>102</v>
      </c>
      <c r="AA47" t="s">
        <v>101</v>
      </c>
      <c r="AB47">
        <v>397282</v>
      </c>
      <c r="AC47">
        <v>0.18</v>
      </c>
      <c r="AD47">
        <v>34</v>
      </c>
      <c r="AE47">
        <v>19</v>
      </c>
      <c r="AF47">
        <v>25</v>
      </c>
      <c r="AG47">
        <v>370</v>
      </c>
      <c r="AH47">
        <v>39</v>
      </c>
      <c r="AI47">
        <v>0.93</v>
      </c>
      <c r="AN47" s="3">
        <v>43523</v>
      </c>
      <c r="AO47" s="4">
        <v>7740060</v>
      </c>
      <c r="AP47" s="4">
        <v>5805045</v>
      </c>
      <c r="AQ47" s="4">
        <v>2365018</v>
      </c>
      <c r="AR47" s="4">
        <v>5590043</v>
      </c>
      <c r="AS47" s="10">
        <v>-2.9411731512286488E-2</v>
      </c>
      <c r="AT47" s="10">
        <v>-2.9411690942332758E-2</v>
      </c>
      <c r="AU47" s="10">
        <v>-2.9411680213076385E-2</v>
      </c>
      <c r="AV47" s="10">
        <v>-2.9411723852223126E-2</v>
      </c>
      <c r="AW47" s="13" t="s">
        <v>103</v>
      </c>
      <c r="AX47" s="13" t="s">
        <v>101</v>
      </c>
      <c r="AY47" t="s">
        <v>44</v>
      </c>
      <c r="AZ47" s="11" t="s">
        <v>94</v>
      </c>
      <c r="BA47" s="11" t="s">
        <v>84</v>
      </c>
    </row>
    <row r="48" spans="1:53" hidden="1" x14ac:dyDescent="0.25">
      <c r="A48" s="3">
        <v>43512</v>
      </c>
      <c r="B48" s="4">
        <v>45787545</v>
      </c>
      <c r="C48" s="4">
        <v>9807692</v>
      </c>
      <c r="D48" s="4">
        <v>3334615</v>
      </c>
      <c r="E48" s="4">
        <v>2290213</v>
      </c>
      <c r="F48" s="4">
        <v>1768503</v>
      </c>
      <c r="G48" s="7">
        <v>3.8624106184334629E-2</v>
      </c>
      <c r="H48" s="10">
        <v>-4.6686155168073507E-2</v>
      </c>
      <c r="I48" s="10">
        <v>4.081632653061229E-2</v>
      </c>
      <c r="J48" s="10">
        <v>-8.4071011828148912E-2</v>
      </c>
      <c r="K48" s="7">
        <v>0.21419999696423994</v>
      </c>
      <c r="L48" s="7">
        <v>0.33999997145097949</v>
      </c>
      <c r="M48" s="7">
        <v>0.68679982546710794</v>
      </c>
      <c r="N48" s="7">
        <v>0.77220022766441376</v>
      </c>
      <c r="O48" s="14" t="s">
        <v>85</v>
      </c>
      <c r="P48" s="14" t="s">
        <v>84</v>
      </c>
      <c r="Q48" s="12" t="s">
        <v>44</v>
      </c>
      <c r="R48">
        <v>16483516</v>
      </c>
      <c r="S48">
        <v>12362637</v>
      </c>
      <c r="T48">
        <v>5036630</v>
      </c>
      <c r="U48">
        <v>11904761</v>
      </c>
      <c r="V48" s="27">
        <v>4.0816300758017343E-2</v>
      </c>
      <c r="W48" s="27">
        <v>4.0816300758017343E-2</v>
      </c>
      <c r="X48" s="27">
        <v>4.0816347617281368E-2</v>
      </c>
      <c r="Y48" s="27">
        <v>4.0816292629736184E-2</v>
      </c>
      <c r="Z48" t="s">
        <v>102</v>
      </c>
      <c r="AA48" t="s">
        <v>104</v>
      </c>
      <c r="AB48">
        <v>382778</v>
      </c>
      <c r="AC48">
        <v>0.19</v>
      </c>
      <c r="AD48">
        <v>33</v>
      </c>
      <c r="AE48">
        <v>18</v>
      </c>
      <c r="AF48">
        <v>26</v>
      </c>
      <c r="AG48">
        <v>361</v>
      </c>
      <c r="AH48">
        <v>30</v>
      </c>
      <c r="AI48">
        <v>0.91</v>
      </c>
      <c r="AN48" s="3">
        <v>43524</v>
      </c>
      <c r="AO48" s="4">
        <v>8130972</v>
      </c>
      <c r="AP48" s="4">
        <v>6098229</v>
      </c>
      <c r="AQ48" s="4">
        <v>2484463</v>
      </c>
      <c r="AR48" s="4">
        <v>5872368</v>
      </c>
      <c r="AS48" s="10">
        <v>8.3333422156942838E-2</v>
      </c>
      <c r="AT48" s="10">
        <v>8.3333422156942838E-2</v>
      </c>
      <c r="AU48" s="10">
        <v>8.3333078974827668E-2</v>
      </c>
      <c r="AV48" s="10">
        <v>8.3333210346807185E-2</v>
      </c>
      <c r="AW48" s="13" t="s">
        <v>103</v>
      </c>
      <c r="AX48" s="13" t="s">
        <v>104</v>
      </c>
      <c r="AY48" t="s">
        <v>46</v>
      </c>
      <c r="AZ48" s="11" t="s">
        <v>80</v>
      </c>
      <c r="BA48" s="11" t="s">
        <v>84</v>
      </c>
    </row>
    <row r="49" spans="1:53" hidden="1" x14ac:dyDescent="0.25">
      <c r="A49" s="3">
        <v>43513</v>
      </c>
      <c r="B49" s="4">
        <v>45338648</v>
      </c>
      <c r="C49" s="4">
        <v>9901960</v>
      </c>
      <c r="D49" s="4">
        <v>3232000</v>
      </c>
      <c r="E49" s="4">
        <v>2087872</v>
      </c>
      <c r="F49" s="4">
        <v>1579683</v>
      </c>
      <c r="G49" s="7">
        <v>3.4841863833257665E-2</v>
      </c>
      <c r="H49" s="10">
        <v>-0.12229008244350137</v>
      </c>
      <c r="I49" s="10">
        <v>-1.9417475518175187E-2</v>
      </c>
      <c r="J49" s="10">
        <v>-0.10490968822811508</v>
      </c>
      <c r="K49" s="7">
        <v>0.21839998404892885</v>
      </c>
      <c r="L49" s="7">
        <v>0.32640002585346739</v>
      </c>
      <c r="M49" s="7">
        <v>0.64600000000000002</v>
      </c>
      <c r="N49" s="7">
        <v>0.75659954250068973</v>
      </c>
      <c r="O49" s="14" t="s">
        <v>87</v>
      </c>
      <c r="P49" s="14" t="s">
        <v>84</v>
      </c>
      <c r="Q49" s="12" t="s">
        <v>44</v>
      </c>
      <c r="R49">
        <v>16321913</v>
      </c>
      <c r="S49">
        <v>12241435</v>
      </c>
      <c r="T49">
        <v>4987251</v>
      </c>
      <c r="U49">
        <v>11788048</v>
      </c>
      <c r="V49" s="27">
        <v>-1.941746406258793E-2</v>
      </c>
      <c r="W49" s="27">
        <v>-1.9417424399657879E-2</v>
      </c>
      <c r="X49" s="27">
        <v>-1.9417389827149356E-2</v>
      </c>
      <c r="Y49" s="27">
        <v>-1.9417500764257301E-2</v>
      </c>
      <c r="Z49" t="s">
        <v>102</v>
      </c>
      <c r="AA49" t="s">
        <v>101</v>
      </c>
      <c r="AB49">
        <v>393504</v>
      </c>
      <c r="AC49">
        <v>0.19</v>
      </c>
      <c r="AD49">
        <v>31</v>
      </c>
      <c r="AE49">
        <v>18</v>
      </c>
      <c r="AF49">
        <v>30</v>
      </c>
      <c r="AG49">
        <v>374</v>
      </c>
      <c r="AH49">
        <v>39</v>
      </c>
      <c r="AI49">
        <v>0.94</v>
      </c>
      <c r="AN49" s="3">
        <v>43525</v>
      </c>
      <c r="AO49" s="4">
        <v>8052789</v>
      </c>
      <c r="AP49" s="4">
        <v>6039592</v>
      </c>
      <c r="AQ49" s="4">
        <v>2460574</v>
      </c>
      <c r="AR49" s="4">
        <v>5815903</v>
      </c>
      <c r="AS49" s="10">
        <v>9.803868704752583E-3</v>
      </c>
      <c r="AT49" s="10">
        <v>9.8039527132371962E-3</v>
      </c>
      <c r="AU49" s="10">
        <v>9.8038934043587211E-3</v>
      </c>
      <c r="AV49" s="10">
        <v>9.803907950741042E-3</v>
      </c>
      <c r="AW49" s="13" t="s">
        <v>103</v>
      </c>
      <c r="AX49" s="13" t="s">
        <v>104</v>
      </c>
      <c r="AY49" t="s">
        <v>44</v>
      </c>
      <c r="AZ49" s="11" t="s">
        <v>89</v>
      </c>
      <c r="BA49" s="11" t="s">
        <v>86</v>
      </c>
    </row>
    <row r="50" spans="1:53" hidden="1" x14ac:dyDescent="0.25">
      <c r="A50" s="3">
        <v>43514</v>
      </c>
      <c r="B50" s="4">
        <v>21717340</v>
      </c>
      <c r="C50" s="4">
        <v>5592215</v>
      </c>
      <c r="D50" s="4">
        <v>2348730</v>
      </c>
      <c r="E50" s="4">
        <v>1800301</v>
      </c>
      <c r="F50" s="4">
        <v>1431960</v>
      </c>
      <c r="G50" s="7">
        <v>6.5936251861415815E-2</v>
      </c>
      <c r="H50" s="10">
        <v>0.10363771309396363</v>
      </c>
      <c r="I50" s="10">
        <v>-2.9126204911649523E-2</v>
      </c>
      <c r="J50" s="10">
        <v>0.13674683432312817</v>
      </c>
      <c r="K50" s="7">
        <v>0.25749999769769227</v>
      </c>
      <c r="L50" s="7">
        <v>0.4199999463539939</v>
      </c>
      <c r="M50" s="7">
        <v>0.76649976795970587</v>
      </c>
      <c r="N50" s="7">
        <v>0.79540032472347677</v>
      </c>
      <c r="O50" s="14" t="s">
        <v>82</v>
      </c>
      <c r="P50" s="14" t="s">
        <v>84</v>
      </c>
      <c r="Q50" s="12" t="s">
        <v>44</v>
      </c>
      <c r="R50">
        <v>7818242</v>
      </c>
      <c r="S50">
        <v>5863681</v>
      </c>
      <c r="T50">
        <v>2388907</v>
      </c>
      <c r="U50">
        <v>5646508</v>
      </c>
      <c r="V50" s="27">
        <v>-2.9126182245679089E-2</v>
      </c>
      <c r="W50" s="27">
        <v>-2.9126305220617543E-2</v>
      </c>
      <c r="X50" s="27">
        <v>-2.9126130732097466E-2</v>
      </c>
      <c r="Y50" s="27">
        <v>-2.912617352799729E-2</v>
      </c>
      <c r="Z50" t="s">
        <v>102</v>
      </c>
      <c r="AA50" t="s">
        <v>101</v>
      </c>
      <c r="AB50">
        <v>401252</v>
      </c>
      <c r="AC50">
        <v>0.17</v>
      </c>
      <c r="AD50">
        <v>36</v>
      </c>
      <c r="AE50">
        <v>18</v>
      </c>
      <c r="AF50">
        <v>27</v>
      </c>
      <c r="AG50">
        <v>395</v>
      </c>
      <c r="AH50">
        <v>37</v>
      </c>
      <c r="AI50">
        <v>0.95</v>
      </c>
      <c r="AN50" s="3">
        <v>43526</v>
      </c>
      <c r="AO50" s="4">
        <v>16806722</v>
      </c>
      <c r="AP50" s="4">
        <v>12605042</v>
      </c>
      <c r="AQ50" s="4">
        <v>5135387</v>
      </c>
      <c r="AR50" s="4">
        <v>12138188</v>
      </c>
      <c r="AS50" s="10">
        <v>8.3333349447917593E-2</v>
      </c>
      <c r="AT50" s="10">
        <v>8.3333369143519853E-2</v>
      </c>
      <c r="AU50" s="10">
        <v>8.3333386071977378E-2</v>
      </c>
      <c r="AV50" s="10">
        <v>8.3333355645834883E-2</v>
      </c>
      <c r="AW50" s="13" t="s">
        <v>103</v>
      </c>
      <c r="AX50" s="13" t="s">
        <v>104</v>
      </c>
      <c r="AY50" t="s">
        <v>45</v>
      </c>
      <c r="AZ50" s="11" t="s">
        <v>85</v>
      </c>
      <c r="BA50" s="11" t="s">
        <v>86</v>
      </c>
    </row>
    <row r="51" spans="1:53" x14ac:dyDescent="0.25">
      <c r="A51" s="3">
        <v>43515</v>
      </c>
      <c r="B51" s="4">
        <v>21934513</v>
      </c>
      <c r="C51" s="4">
        <v>5648137</v>
      </c>
      <c r="D51" s="4">
        <v>948887</v>
      </c>
      <c r="E51" s="4">
        <v>727321</v>
      </c>
      <c r="F51" s="4">
        <v>620260</v>
      </c>
      <c r="G51" s="7">
        <v>2.8277810407735061E-2</v>
      </c>
      <c r="H51" s="10">
        <v>-0.55839299648571217</v>
      </c>
      <c r="I51" s="10">
        <v>-3.809525563663041E-2</v>
      </c>
      <c r="J51" s="10">
        <v>-0.54090360183579034</v>
      </c>
      <c r="K51" s="7">
        <v>0.25749999555495034</v>
      </c>
      <c r="L51" s="7">
        <v>0.16799999716720751</v>
      </c>
      <c r="M51" s="7">
        <v>0.76649906680142099</v>
      </c>
      <c r="N51" s="7">
        <v>0.8528008953405718</v>
      </c>
      <c r="O51" s="14" t="s">
        <v>83</v>
      </c>
      <c r="P51" s="14" t="s">
        <v>84</v>
      </c>
      <c r="Q51" s="12" t="s">
        <v>45</v>
      </c>
      <c r="R51">
        <v>7896424</v>
      </c>
      <c r="S51">
        <v>5922318</v>
      </c>
      <c r="T51">
        <v>2412796</v>
      </c>
      <c r="U51">
        <v>5702973</v>
      </c>
      <c r="V51" s="27">
        <v>-3.8095277540170391E-2</v>
      </c>
      <c r="W51" s="27">
        <v>-3.8095355656595387E-2</v>
      </c>
      <c r="X51" s="27">
        <v>-3.8095131783736913E-2</v>
      </c>
      <c r="Y51" s="27">
        <v>-3.8095186691883498E-2</v>
      </c>
      <c r="Z51" t="s">
        <v>102</v>
      </c>
      <c r="AA51" t="s">
        <v>101</v>
      </c>
      <c r="AB51">
        <v>400903</v>
      </c>
      <c r="AC51">
        <v>0.18</v>
      </c>
      <c r="AD51">
        <v>35</v>
      </c>
      <c r="AE51">
        <v>19</v>
      </c>
      <c r="AF51">
        <v>29</v>
      </c>
      <c r="AG51">
        <v>350</v>
      </c>
      <c r="AH51">
        <v>35</v>
      </c>
      <c r="AI51">
        <v>0.92</v>
      </c>
      <c r="AN51" s="3">
        <v>43527</v>
      </c>
      <c r="AO51" s="4">
        <v>15837104</v>
      </c>
      <c r="AP51" s="4">
        <v>11877828</v>
      </c>
      <c r="AQ51" s="4">
        <v>4839115</v>
      </c>
      <c r="AR51" s="4">
        <v>11437908</v>
      </c>
      <c r="AS51" s="10">
        <v>-1.0101003787368557E-2</v>
      </c>
      <c r="AT51" s="10">
        <v>-1.010098316280561E-2</v>
      </c>
      <c r="AU51" s="10">
        <v>-1.0100863394915338E-2</v>
      </c>
      <c r="AV51" s="10">
        <v>-1.0100980378326518E-2</v>
      </c>
      <c r="AW51" s="13" t="s">
        <v>103</v>
      </c>
      <c r="AX51" s="13" t="s">
        <v>101</v>
      </c>
      <c r="AY51" t="s">
        <v>44</v>
      </c>
      <c r="AZ51" s="11" t="s">
        <v>87</v>
      </c>
      <c r="BA51" s="11" t="s">
        <v>86</v>
      </c>
    </row>
    <row r="52" spans="1:53" hidden="1" x14ac:dyDescent="0.25">
      <c r="A52" s="3">
        <v>43516</v>
      </c>
      <c r="B52" s="4">
        <v>22151687</v>
      </c>
      <c r="C52" s="4">
        <v>5427163</v>
      </c>
      <c r="D52" s="4">
        <v>2105739</v>
      </c>
      <c r="E52" s="4">
        <v>1537189</v>
      </c>
      <c r="F52" s="4">
        <v>1222680</v>
      </c>
      <c r="G52" s="7">
        <v>5.5195796148618387E-2</v>
      </c>
      <c r="H52" s="10">
        <v>-0.12241464451003137</v>
      </c>
      <c r="I52" s="10">
        <v>2.0000009209230951E-2</v>
      </c>
      <c r="J52" s="10">
        <v>-0.13962220826808736</v>
      </c>
      <c r="K52" s="7">
        <v>0.24499998577986409</v>
      </c>
      <c r="L52" s="7">
        <v>0.38799995504096707</v>
      </c>
      <c r="M52" s="7">
        <v>0.7299997768004487</v>
      </c>
      <c r="N52" s="7">
        <v>0.79539991503972507</v>
      </c>
      <c r="O52" s="14" t="s">
        <v>94</v>
      </c>
      <c r="P52" s="14" t="s">
        <v>84</v>
      </c>
      <c r="Q52" s="12" t="s">
        <v>44</v>
      </c>
      <c r="R52">
        <v>7974607</v>
      </c>
      <c r="S52">
        <v>5980955</v>
      </c>
      <c r="T52">
        <v>2436685</v>
      </c>
      <c r="U52">
        <v>5759438</v>
      </c>
      <c r="V52" s="27">
        <v>2.0000020464958856E-2</v>
      </c>
      <c r="W52" s="27">
        <v>2.0000064805708151E-2</v>
      </c>
      <c r="X52" s="27">
        <v>1.9999941395793197E-2</v>
      </c>
      <c r="Y52" s="27">
        <v>1.9999971663902771E-2</v>
      </c>
      <c r="Z52" t="s">
        <v>102</v>
      </c>
      <c r="AA52" t="s">
        <v>104</v>
      </c>
      <c r="AB52">
        <v>392628</v>
      </c>
      <c r="AC52">
        <v>0.18</v>
      </c>
      <c r="AD52">
        <v>32</v>
      </c>
      <c r="AE52">
        <v>18</v>
      </c>
      <c r="AF52">
        <v>25</v>
      </c>
      <c r="AG52">
        <v>378</v>
      </c>
      <c r="AH52">
        <v>40</v>
      </c>
      <c r="AI52">
        <v>0.91</v>
      </c>
      <c r="AN52" s="3">
        <v>43528</v>
      </c>
      <c r="AO52" s="4">
        <v>7818242</v>
      </c>
      <c r="AP52" s="4">
        <v>5863681</v>
      </c>
      <c r="AQ52" s="4">
        <v>2388907</v>
      </c>
      <c r="AR52" s="4">
        <v>5646508</v>
      </c>
      <c r="AS52" s="10">
        <v>3.0927799707134884E-2</v>
      </c>
      <c r="AT52" s="10">
        <v>3.0927757112584109E-2</v>
      </c>
      <c r="AU52" s="10">
        <v>3.0927741623655747E-2</v>
      </c>
      <c r="AV52" s="10">
        <v>3.0927789877623457E-2</v>
      </c>
      <c r="AW52" s="13" t="s">
        <v>103</v>
      </c>
      <c r="AX52" s="13" t="s">
        <v>104</v>
      </c>
      <c r="AY52" t="s">
        <v>44</v>
      </c>
      <c r="AZ52" s="11" t="s">
        <v>82</v>
      </c>
      <c r="BA52" s="11" t="s">
        <v>86</v>
      </c>
    </row>
    <row r="53" spans="1:53" x14ac:dyDescent="0.25">
      <c r="A53" s="3">
        <v>43517</v>
      </c>
      <c r="B53" s="4">
        <v>20848646</v>
      </c>
      <c r="C53" s="4">
        <v>5003675</v>
      </c>
      <c r="D53" s="4">
        <v>1921411</v>
      </c>
      <c r="E53" s="4">
        <v>1444709</v>
      </c>
      <c r="F53" s="4">
        <v>1149121</v>
      </c>
      <c r="G53" s="7">
        <v>5.5117296346247138E-2</v>
      </c>
      <c r="H53" s="10">
        <v>-3.019825251518482E-2</v>
      </c>
      <c r="I53" s="10">
        <v>-3.0303066948270674E-2</v>
      </c>
      <c r="J53" s="10">
        <v>1.0808988820465437E-4</v>
      </c>
      <c r="K53" s="7">
        <v>0.23999999808141018</v>
      </c>
      <c r="L53" s="7">
        <v>0.38399996002937842</v>
      </c>
      <c r="M53" s="7">
        <v>0.75190003596315413</v>
      </c>
      <c r="N53" s="7">
        <v>0.79539962719135826</v>
      </c>
      <c r="O53" s="14" t="s">
        <v>80</v>
      </c>
      <c r="P53" s="14" t="s">
        <v>84</v>
      </c>
      <c r="Q53" s="12" t="s">
        <v>44</v>
      </c>
      <c r="R53">
        <v>7505512</v>
      </c>
      <c r="S53">
        <v>5629134</v>
      </c>
      <c r="T53">
        <v>2293351</v>
      </c>
      <c r="U53">
        <v>5420648</v>
      </c>
      <c r="V53" s="27">
        <v>-3.0303124265186554E-2</v>
      </c>
      <c r="W53" s="27">
        <v>-3.0303124265186554E-2</v>
      </c>
      <c r="X53" s="27">
        <v>-3.0302940611868445E-2</v>
      </c>
      <c r="Y53" s="27">
        <v>-3.0302986935878629E-2</v>
      </c>
      <c r="Z53" t="s">
        <v>102</v>
      </c>
      <c r="AA53" t="s">
        <v>101</v>
      </c>
      <c r="AB53">
        <v>390285</v>
      </c>
      <c r="AC53">
        <v>0.18</v>
      </c>
      <c r="AD53">
        <v>36</v>
      </c>
      <c r="AE53">
        <v>22</v>
      </c>
      <c r="AF53">
        <v>26</v>
      </c>
      <c r="AG53">
        <v>373</v>
      </c>
      <c r="AH53">
        <v>36</v>
      </c>
      <c r="AI53">
        <v>0.94</v>
      </c>
      <c r="AN53" s="3">
        <v>43529</v>
      </c>
      <c r="AO53" s="4">
        <v>7818242</v>
      </c>
      <c r="AP53" s="4">
        <v>5863681</v>
      </c>
      <c r="AQ53" s="4">
        <v>2388907</v>
      </c>
      <c r="AR53" s="4">
        <v>5646508</v>
      </c>
      <c r="AS53" s="10">
        <v>-2.9126182245679089E-2</v>
      </c>
      <c r="AT53" s="10">
        <v>-2.9126305220617543E-2</v>
      </c>
      <c r="AU53" s="10">
        <v>-2.9126130732097466E-2</v>
      </c>
      <c r="AV53" s="10">
        <v>-2.912617352799729E-2</v>
      </c>
      <c r="AW53" s="13" t="s">
        <v>103</v>
      </c>
      <c r="AX53" s="13" t="s">
        <v>101</v>
      </c>
      <c r="AY53" t="s">
        <v>44</v>
      </c>
      <c r="AZ53" s="11" t="s">
        <v>83</v>
      </c>
      <c r="BA53" s="11" t="s">
        <v>86</v>
      </c>
    </row>
    <row r="54" spans="1:53" x14ac:dyDescent="0.25">
      <c r="A54" s="3">
        <v>43518</v>
      </c>
      <c r="B54" s="4">
        <v>22151687</v>
      </c>
      <c r="C54" s="4">
        <v>5704059</v>
      </c>
      <c r="D54" s="4">
        <v>2304440</v>
      </c>
      <c r="E54" s="4">
        <v>1749530</v>
      </c>
      <c r="F54" s="4">
        <v>1377230</v>
      </c>
      <c r="G54" s="7">
        <v>6.2172691407205237E-2</v>
      </c>
      <c r="H54" s="10">
        <v>7.1306612443905903E-2</v>
      </c>
      <c r="I54" s="10">
        <v>3.0303020437004058E-2</v>
      </c>
      <c r="J54" s="10">
        <v>3.9797604387794561E-2</v>
      </c>
      <c r="K54" s="7">
        <v>0.25749998182982631</v>
      </c>
      <c r="L54" s="7">
        <v>0.40400002875145574</v>
      </c>
      <c r="M54" s="7">
        <v>0.75919963201471941</v>
      </c>
      <c r="N54" s="7">
        <v>0.78719999085468673</v>
      </c>
      <c r="O54" s="14" t="s">
        <v>89</v>
      </c>
      <c r="P54" s="14" t="s">
        <v>84</v>
      </c>
      <c r="Q54" s="12" t="s">
        <v>44</v>
      </c>
      <c r="R54">
        <v>7974607</v>
      </c>
      <c r="S54">
        <v>5980955</v>
      </c>
      <c r="T54">
        <v>2436685</v>
      </c>
      <c r="U54">
        <v>5759438</v>
      </c>
      <c r="V54" s="27">
        <v>3.0302995067221783E-2</v>
      </c>
      <c r="W54" s="27">
        <v>3.0302952001233452E-2</v>
      </c>
      <c r="X54" s="27">
        <v>3.0302940611868445E-2</v>
      </c>
      <c r="Y54" s="27">
        <v>3.0302986935878629E-2</v>
      </c>
      <c r="Z54" t="s">
        <v>102</v>
      </c>
      <c r="AA54" t="s">
        <v>104</v>
      </c>
      <c r="AB54">
        <v>407017</v>
      </c>
      <c r="AC54">
        <v>0.17</v>
      </c>
      <c r="AD54">
        <v>30</v>
      </c>
      <c r="AE54">
        <v>19</v>
      </c>
      <c r="AF54">
        <v>28</v>
      </c>
      <c r="AG54">
        <v>395</v>
      </c>
      <c r="AH54">
        <v>40</v>
      </c>
      <c r="AI54">
        <v>0.94</v>
      </c>
      <c r="AN54" s="3">
        <v>43530</v>
      </c>
      <c r="AO54" s="4">
        <v>7583695</v>
      </c>
      <c r="AP54" s="4">
        <v>5687771</v>
      </c>
      <c r="AQ54" s="4">
        <v>2317240</v>
      </c>
      <c r="AR54" s="4">
        <v>5477113</v>
      </c>
      <c r="AS54" s="10">
        <v>-2.0202039777469372E-2</v>
      </c>
      <c r="AT54" s="10">
        <v>-2.0202082843457703E-2</v>
      </c>
      <c r="AU54" s="10">
        <v>-2.0201960407912334E-2</v>
      </c>
      <c r="AV54" s="10">
        <v>-2.0201991290585752E-2</v>
      </c>
      <c r="AW54" s="13" t="s">
        <v>103</v>
      </c>
      <c r="AX54" s="13" t="s">
        <v>101</v>
      </c>
      <c r="AY54" t="s">
        <v>44</v>
      </c>
      <c r="AZ54" s="11" t="s">
        <v>94</v>
      </c>
      <c r="BA54" s="11" t="s">
        <v>86</v>
      </c>
    </row>
    <row r="55" spans="1:53" x14ac:dyDescent="0.25">
      <c r="A55" s="3">
        <v>43519</v>
      </c>
      <c r="B55" s="4">
        <v>43094160</v>
      </c>
      <c r="C55" s="4">
        <v>9049773</v>
      </c>
      <c r="D55" s="4">
        <v>2923076</v>
      </c>
      <c r="E55" s="4">
        <v>1908184</v>
      </c>
      <c r="F55" s="4">
        <v>1443732</v>
      </c>
      <c r="G55" s="7">
        <v>3.3501801636230989E-2</v>
      </c>
      <c r="H55" s="10">
        <v>-0.18364175802924843</v>
      </c>
      <c r="I55" s="10">
        <v>-5.8823529411764719E-2</v>
      </c>
      <c r="J55" s="10">
        <v>-0.13261936790607654</v>
      </c>
      <c r="K55" s="7">
        <v>0.20999998607699977</v>
      </c>
      <c r="L55" s="7">
        <v>0.32299992497049373</v>
      </c>
      <c r="M55" s="7">
        <v>0.65279999562105129</v>
      </c>
      <c r="N55" s="7">
        <v>0.75659999245355791</v>
      </c>
      <c r="O55" s="14" t="s">
        <v>85</v>
      </c>
      <c r="P55" s="14" t="s">
        <v>84</v>
      </c>
      <c r="Q55" s="12" t="s">
        <v>44</v>
      </c>
      <c r="R55">
        <v>15513897</v>
      </c>
      <c r="S55">
        <v>11635423</v>
      </c>
      <c r="T55">
        <v>4740357</v>
      </c>
      <c r="U55">
        <v>11204481</v>
      </c>
      <c r="V55" s="27">
        <v>-5.8823554392157584E-2</v>
      </c>
      <c r="W55" s="27">
        <v>-5.8823534169934799E-2</v>
      </c>
      <c r="X55" s="27">
        <v>-5.8823657882353886E-2</v>
      </c>
      <c r="Y55" s="27">
        <v>-5.8823524470587807E-2</v>
      </c>
      <c r="Z55" t="s">
        <v>102</v>
      </c>
      <c r="AA55" t="s">
        <v>101</v>
      </c>
      <c r="AB55">
        <v>391896</v>
      </c>
      <c r="AC55">
        <v>0.18</v>
      </c>
      <c r="AD55">
        <v>35</v>
      </c>
      <c r="AE55">
        <v>20</v>
      </c>
      <c r="AF55">
        <v>28</v>
      </c>
      <c r="AG55">
        <v>360</v>
      </c>
      <c r="AH55">
        <v>39</v>
      </c>
      <c r="AI55">
        <v>0.91</v>
      </c>
      <c r="AN55" s="3">
        <v>43531</v>
      </c>
      <c r="AO55" s="4">
        <v>7818242</v>
      </c>
      <c r="AP55" s="4">
        <v>5863681</v>
      </c>
      <c r="AQ55" s="4">
        <v>2388907</v>
      </c>
      <c r="AR55" s="4">
        <v>5646508</v>
      </c>
      <c r="AS55" s="10">
        <v>-3.8461576303546519E-2</v>
      </c>
      <c r="AT55" s="10">
        <v>-3.8461658294563827E-2</v>
      </c>
      <c r="AU55" s="10">
        <v>-3.8461430095759086E-2</v>
      </c>
      <c r="AV55" s="10">
        <v>-3.8461486064905959E-2</v>
      </c>
      <c r="AW55" s="13" t="s">
        <v>103</v>
      </c>
      <c r="AX55" s="13" t="s">
        <v>101</v>
      </c>
      <c r="AY55" t="s">
        <v>44</v>
      </c>
      <c r="AZ55" s="11" t="s">
        <v>80</v>
      </c>
      <c r="BA55" s="11" t="s">
        <v>86</v>
      </c>
    </row>
    <row r="56" spans="1:53" x14ac:dyDescent="0.25">
      <c r="A56" s="3">
        <v>43520</v>
      </c>
      <c r="B56" s="4">
        <v>44440853</v>
      </c>
      <c r="C56" s="4">
        <v>8959276</v>
      </c>
      <c r="D56" s="4">
        <v>3168000</v>
      </c>
      <c r="E56" s="4">
        <v>2046528</v>
      </c>
      <c r="F56" s="4">
        <v>1644180</v>
      </c>
      <c r="G56" s="7">
        <v>3.699703963828057E-2</v>
      </c>
      <c r="H56" s="10">
        <v>4.0829077732684294E-2</v>
      </c>
      <c r="I56" s="10">
        <v>-1.9801979979641171E-2</v>
      </c>
      <c r="J56" s="10">
        <v>6.1855927551318857E-2</v>
      </c>
      <c r="K56" s="7">
        <v>0.201600000792064</v>
      </c>
      <c r="L56" s="7">
        <v>0.35360000071434344</v>
      </c>
      <c r="M56" s="7">
        <v>0.64600000000000002</v>
      </c>
      <c r="N56" s="7">
        <v>0.80339970916596304</v>
      </c>
      <c r="O56" s="14" t="s">
        <v>87</v>
      </c>
      <c r="P56" s="14" t="s">
        <v>84</v>
      </c>
      <c r="Q56" s="12" t="s">
        <v>44</v>
      </c>
      <c r="R56">
        <v>15998707</v>
      </c>
      <c r="S56">
        <v>11999030</v>
      </c>
      <c r="T56">
        <v>4888493</v>
      </c>
      <c r="U56">
        <v>11554621</v>
      </c>
      <c r="V56" s="27">
        <v>-1.9801968065875641E-2</v>
      </c>
      <c r="W56" s="27">
        <v>-1.9802008506355717E-2</v>
      </c>
      <c r="X56" s="27">
        <v>-1.980209137258182E-2</v>
      </c>
      <c r="Y56" s="27">
        <v>-1.980200623546835E-2</v>
      </c>
      <c r="Z56" t="s">
        <v>102</v>
      </c>
      <c r="AA56" t="s">
        <v>101</v>
      </c>
      <c r="AB56">
        <v>401786</v>
      </c>
      <c r="AC56">
        <v>0.17</v>
      </c>
      <c r="AD56">
        <v>38</v>
      </c>
      <c r="AE56">
        <v>19</v>
      </c>
      <c r="AF56">
        <v>29</v>
      </c>
      <c r="AG56">
        <v>389</v>
      </c>
      <c r="AH56">
        <v>40</v>
      </c>
      <c r="AI56">
        <v>0.91</v>
      </c>
      <c r="AN56" s="3">
        <v>43532</v>
      </c>
      <c r="AO56" s="4">
        <v>7818242</v>
      </c>
      <c r="AP56" s="4">
        <v>5863681</v>
      </c>
      <c r="AQ56" s="4">
        <v>2388907</v>
      </c>
      <c r="AR56" s="4">
        <v>5646508</v>
      </c>
      <c r="AS56" s="10">
        <v>-2.9126182245679089E-2</v>
      </c>
      <c r="AT56" s="10">
        <v>-2.9126305220617543E-2</v>
      </c>
      <c r="AU56" s="10">
        <v>-2.9126130732097466E-2</v>
      </c>
      <c r="AV56" s="10">
        <v>-2.912617352799729E-2</v>
      </c>
      <c r="AW56" s="13" t="s">
        <v>103</v>
      </c>
      <c r="AX56" s="13" t="s">
        <v>101</v>
      </c>
      <c r="AY56" t="s">
        <v>44</v>
      </c>
      <c r="AZ56" s="11" t="s">
        <v>89</v>
      </c>
      <c r="BA56" s="11" t="s">
        <v>86</v>
      </c>
    </row>
    <row r="57" spans="1:53" hidden="1" x14ac:dyDescent="0.25">
      <c r="A57" s="3">
        <v>43521</v>
      </c>
      <c r="B57" s="4">
        <v>21065820</v>
      </c>
      <c r="C57" s="4">
        <v>5055796</v>
      </c>
      <c r="D57" s="4">
        <v>2042541</v>
      </c>
      <c r="E57" s="4">
        <v>1505966</v>
      </c>
      <c r="F57" s="4">
        <v>1271939</v>
      </c>
      <c r="G57" s="7">
        <v>6.0379277901358691E-2</v>
      </c>
      <c r="H57" s="10">
        <v>-0.11174962987792958</v>
      </c>
      <c r="I57" s="10">
        <v>-2.9999990790768982E-2</v>
      </c>
      <c r="J57" s="10">
        <v>-8.427797764023226E-2</v>
      </c>
      <c r="K57" s="7">
        <v>0.2399999620237902</v>
      </c>
      <c r="L57" s="7">
        <v>0.40399988448901025</v>
      </c>
      <c r="M57" s="7">
        <v>0.73730025492756324</v>
      </c>
      <c r="N57" s="7">
        <v>0.84460007729258169</v>
      </c>
      <c r="O57" s="14" t="s">
        <v>82</v>
      </c>
      <c r="P57" s="14" t="s">
        <v>84</v>
      </c>
      <c r="Q57" s="12" t="s">
        <v>44</v>
      </c>
      <c r="R57">
        <v>7583695</v>
      </c>
      <c r="S57">
        <v>5687771</v>
      </c>
      <c r="T57">
        <v>2317240</v>
      </c>
      <c r="U57">
        <v>5477113</v>
      </c>
      <c r="V57" s="27">
        <v>-2.9999966744442053E-2</v>
      </c>
      <c r="W57" s="27">
        <v>-2.9999926667224952E-2</v>
      </c>
      <c r="X57" s="27">
        <v>-2.9999912093689685E-2</v>
      </c>
      <c r="Y57" s="27">
        <v>-2.9999957495854046E-2</v>
      </c>
      <c r="Z57" t="s">
        <v>102</v>
      </c>
      <c r="AA57" t="s">
        <v>101</v>
      </c>
      <c r="AB57">
        <v>404294</v>
      </c>
      <c r="AC57">
        <v>0.19</v>
      </c>
      <c r="AD57">
        <v>34</v>
      </c>
      <c r="AE57">
        <v>22</v>
      </c>
      <c r="AF57">
        <v>26</v>
      </c>
      <c r="AG57">
        <v>397</v>
      </c>
      <c r="AH57">
        <v>30</v>
      </c>
      <c r="AI57">
        <v>0.93</v>
      </c>
      <c r="AN57" s="3">
        <v>43534</v>
      </c>
      <c r="AO57" s="4">
        <v>16645119</v>
      </c>
      <c r="AP57" s="4">
        <v>12483839</v>
      </c>
      <c r="AQ57" s="4">
        <v>5086008</v>
      </c>
      <c r="AR57" s="4">
        <v>12021475</v>
      </c>
      <c r="AS57" s="10">
        <v>5.1020375947521623E-2</v>
      </c>
      <c r="AT57" s="10">
        <v>5.1020354899902642E-2</v>
      </c>
      <c r="AU57" s="10">
        <v>5.1020279534584212E-2</v>
      </c>
      <c r="AV57" s="10">
        <v>5.102043135860157E-2</v>
      </c>
      <c r="AW57" s="13" t="s">
        <v>103</v>
      </c>
      <c r="AX57" s="13" t="s">
        <v>104</v>
      </c>
      <c r="AY57" t="s">
        <v>44</v>
      </c>
      <c r="AZ57" s="11" t="s">
        <v>87</v>
      </c>
      <c r="BA57" s="11" t="s">
        <v>86</v>
      </c>
    </row>
    <row r="58" spans="1:53" x14ac:dyDescent="0.25">
      <c r="A58" s="3">
        <v>43522</v>
      </c>
      <c r="B58" s="4">
        <v>22368860</v>
      </c>
      <c r="C58" s="4">
        <v>5480370</v>
      </c>
      <c r="D58" s="4">
        <v>2257912</v>
      </c>
      <c r="E58" s="4">
        <v>1681241</v>
      </c>
      <c r="F58" s="4">
        <v>1364832</v>
      </c>
      <c r="G58" s="7">
        <v>6.1014821497385206E-2</v>
      </c>
      <c r="H58" s="10">
        <v>1.2004191790539451</v>
      </c>
      <c r="I58" s="10">
        <v>1.9801989677181275E-2</v>
      </c>
      <c r="J58" s="10">
        <v>1.157692572996929</v>
      </c>
      <c r="K58" s="7">
        <v>0.24499996870649643</v>
      </c>
      <c r="L58" s="7">
        <v>0.41199991971345001</v>
      </c>
      <c r="M58" s="7">
        <v>0.74459987811748196</v>
      </c>
      <c r="N58" s="7">
        <v>0.81180033082704983</v>
      </c>
      <c r="O58" s="14" t="s">
        <v>83</v>
      </c>
      <c r="P58" s="14" t="s">
        <v>84</v>
      </c>
      <c r="Q58" s="12" t="s">
        <v>46</v>
      </c>
      <c r="R58">
        <v>8052789</v>
      </c>
      <c r="S58">
        <v>6039592</v>
      </c>
      <c r="T58">
        <v>2460574</v>
      </c>
      <c r="U58">
        <v>5815903</v>
      </c>
      <c r="V58" s="27">
        <v>1.9802001513596457E-2</v>
      </c>
      <c r="W58" s="27">
        <v>1.9802043726797613E-2</v>
      </c>
      <c r="X58" s="27">
        <v>1.9801922748545753E-2</v>
      </c>
      <c r="Y58" s="27">
        <v>1.9801952420255287E-2</v>
      </c>
      <c r="Z58" t="s">
        <v>102</v>
      </c>
      <c r="AA58" t="s">
        <v>104</v>
      </c>
      <c r="AB58">
        <v>400671</v>
      </c>
      <c r="AC58">
        <v>0.18</v>
      </c>
      <c r="AD58">
        <v>33</v>
      </c>
      <c r="AE58">
        <v>17</v>
      </c>
      <c r="AF58">
        <v>28</v>
      </c>
      <c r="AG58">
        <v>369</v>
      </c>
      <c r="AH58">
        <v>40</v>
      </c>
      <c r="AI58">
        <v>0.95</v>
      </c>
      <c r="AN58" s="3">
        <v>43535</v>
      </c>
      <c r="AO58" s="4">
        <v>7661877</v>
      </c>
      <c r="AP58" s="4">
        <v>5746408</v>
      </c>
      <c r="AQ58" s="4">
        <v>2341129</v>
      </c>
      <c r="AR58" s="4">
        <v>5533578</v>
      </c>
      <c r="AS58" s="10">
        <v>-2.0000020464958745E-2</v>
      </c>
      <c r="AT58" s="10">
        <v>-1.9999894264370766E-2</v>
      </c>
      <c r="AU58" s="10">
        <v>-1.9999941395793086E-2</v>
      </c>
      <c r="AV58" s="10">
        <v>-1.9999971663902771E-2</v>
      </c>
      <c r="AW58" s="13" t="s">
        <v>103</v>
      </c>
      <c r="AX58" s="13" t="s">
        <v>101</v>
      </c>
      <c r="AY58" t="s">
        <v>44</v>
      </c>
      <c r="AZ58" s="11" t="s">
        <v>82</v>
      </c>
      <c r="BA58" s="11" t="s">
        <v>86</v>
      </c>
    </row>
    <row r="59" spans="1:53" x14ac:dyDescent="0.25">
      <c r="A59" s="3">
        <v>43523</v>
      </c>
      <c r="B59" s="4">
        <v>21500167</v>
      </c>
      <c r="C59" s="4">
        <v>5482542</v>
      </c>
      <c r="D59" s="4">
        <v>2105296</v>
      </c>
      <c r="E59" s="4">
        <v>1613709</v>
      </c>
      <c r="F59" s="4">
        <v>1323241</v>
      </c>
      <c r="G59" s="7">
        <v>6.1545614971269758E-2</v>
      </c>
      <c r="H59" s="10">
        <v>8.2246376811594191E-2</v>
      </c>
      <c r="I59" s="10">
        <v>-2.9411755411675844E-2</v>
      </c>
      <c r="J59" s="10">
        <v>0.11504171088598958</v>
      </c>
      <c r="K59" s="7">
        <v>0.25499997279090902</v>
      </c>
      <c r="L59" s="7">
        <v>0.38399997665316565</v>
      </c>
      <c r="M59" s="7">
        <v>0.76649981760284536</v>
      </c>
      <c r="N59" s="7">
        <v>0.81999976451764223</v>
      </c>
      <c r="O59" s="14" t="s">
        <v>94</v>
      </c>
      <c r="P59" s="14" t="s">
        <v>84</v>
      </c>
      <c r="Q59" s="12" t="s">
        <v>44</v>
      </c>
      <c r="R59">
        <v>7740060</v>
      </c>
      <c r="S59">
        <v>5805045</v>
      </c>
      <c r="T59">
        <v>2365018</v>
      </c>
      <c r="U59">
        <v>5590043</v>
      </c>
      <c r="V59" s="27">
        <v>-2.9411731512286488E-2</v>
      </c>
      <c r="W59" s="27">
        <v>-2.9411690942332758E-2</v>
      </c>
      <c r="X59" s="27">
        <v>-2.9411680213076385E-2</v>
      </c>
      <c r="Y59" s="27">
        <v>-2.9411723852223126E-2</v>
      </c>
      <c r="Z59" t="s">
        <v>102</v>
      </c>
      <c r="AA59" t="s">
        <v>101</v>
      </c>
      <c r="AB59">
        <v>402996</v>
      </c>
      <c r="AC59">
        <v>0.17</v>
      </c>
      <c r="AD59">
        <v>38</v>
      </c>
      <c r="AE59">
        <v>18</v>
      </c>
      <c r="AF59">
        <v>30</v>
      </c>
      <c r="AG59">
        <v>375</v>
      </c>
      <c r="AH59">
        <v>32</v>
      </c>
      <c r="AI59">
        <v>0.95</v>
      </c>
      <c r="AN59" s="3">
        <v>43536</v>
      </c>
      <c r="AO59" s="4">
        <v>7740060</v>
      </c>
      <c r="AP59" s="4">
        <v>5805045</v>
      </c>
      <c r="AQ59" s="4">
        <v>2365018</v>
      </c>
      <c r="AR59" s="4">
        <v>5590043</v>
      </c>
      <c r="AS59" s="10">
        <v>-9.9999462794833072E-3</v>
      </c>
      <c r="AT59" s="10">
        <v>-9.9998618615166901E-3</v>
      </c>
      <c r="AU59" s="10">
        <v>-9.9999706978965985E-3</v>
      </c>
      <c r="AV59" s="10">
        <v>-9.9999858319513857E-3</v>
      </c>
      <c r="AW59" s="13" t="s">
        <v>103</v>
      </c>
      <c r="AX59" s="13" t="s">
        <v>101</v>
      </c>
      <c r="AY59" t="s">
        <v>44</v>
      </c>
      <c r="AZ59" s="11" t="s">
        <v>83</v>
      </c>
      <c r="BA59" s="11" t="s">
        <v>86</v>
      </c>
    </row>
    <row r="60" spans="1:53" hidden="1" x14ac:dyDescent="0.25">
      <c r="A60" s="3">
        <v>43524</v>
      </c>
      <c r="B60" s="4">
        <v>22586034</v>
      </c>
      <c r="C60" s="4">
        <v>5759438</v>
      </c>
      <c r="D60" s="4">
        <v>2280737</v>
      </c>
      <c r="E60" s="4">
        <v>1648289</v>
      </c>
      <c r="F60" s="4">
        <v>1405660</v>
      </c>
      <c r="G60" s="7">
        <v>6.2235804656984049E-2</v>
      </c>
      <c r="H60" s="10">
        <v>0.22324803045110131</v>
      </c>
      <c r="I60" s="10">
        <v>8.3333373303954517E-2</v>
      </c>
      <c r="J60" s="10">
        <v>0.12915198644756454</v>
      </c>
      <c r="K60" s="7">
        <v>0.25499997033565081</v>
      </c>
      <c r="L60" s="7">
        <v>0.39599992221463276</v>
      </c>
      <c r="M60" s="7">
        <v>0.72270016227210765</v>
      </c>
      <c r="N60" s="7">
        <v>0.85279947873218831</v>
      </c>
      <c r="O60" s="14" t="s">
        <v>80</v>
      </c>
      <c r="P60" s="14" t="s">
        <v>84</v>
      </c>
      <c r="Q60" s="12" t="s">
        <v>46</v>
      </c>
      <c r="R60">
        <v>8130972</v>
      </c>
      <c r="S60">
        <v>6098229</v>
      </c>
      <c r="T60">
        <v>2484463</v>
      </c>
      <c r="U60">
        <v>5872368</v>
      </c>
      <c r="V60" s="27">
        <v>8.3333422156942838E-2</v>
      </c>
      <c r="W60" s="27">
        <v>8.3333422156942838E-2</v>
      </c>
      <c r="X60" s="27">
        <v>8.3333078974827668E-2</v>
      </c>
      <c r="Y60" s="27">
        <v>8.3333210346807185E-2</v>
      </c>
      <c r="Z60" t="s">
        <v>102</v>
      </c>
      <c r="AA60" t="s">
        <v>104</v>
      </c>
      <c r="AB60">
        <v>399552</v>
      </c>
      <c r="AC60">
        <v>0.19</v>
      </c>
      <c r="AD60">
        <v>30</v>
      </c>
      <c r="AE60">
        <v>22</v>
      </c>
      <c r="AF60">
        <v>25</v>
      </c>
      <c r="AG60">
        <v>377</v>
      </c>
      <c r="AH60">
        <v>38</v>
      </c>
      <c r="AI60">
        <v>0.93</v>
      </c>
      <c r="AN60" s="3">
        <v>43537</v>
      </c>
      <c r="AO60" s="4">
        <v>7818242</v>
      </c>
      <c r="AP60" s="4">
        <v>5863681</v>
      </c>
      <c r="AQ60" s="4">
        <v>2388907</v>
      </c>
      <c r="AR60" s="4">
        <v>5646508</v>
      </c>
      <c r="AS60" s="10">
        <v>3.0927799707134884E-2</v>
      </c>
      <c r="AT60" s="10">
        <v>3.0927757112584109E-2</v>
      </c>
      <c r="AU60" s="10">
        <v>3.0927741623655747E-2</v>
      </c>
      <c r="AV60" s="10">
        <v>3.0927789877623457E-2</v>
      </c>
      <c r="AW60" s="13" t="s">
        <v>103</v>
      </c>
      <c r="AX60" s="13" t="s">
        <v>104</v>
      </c>
      <c r="AY60" t="s">
        <v>44</v>
      </c>
      <c r="AZ60" s="11" t="s">
        <v>94</v>
      </c>
      <c r="BA60" s="11" t="s">
        <v>86</v>
      </c>
    </row>
    <row r="61" spans="1:53" hidden="1" x14ac:dyDescent="0.25">
      <c r="A61" s="3">
        <v>43525</v>
      </c>
      <c r="B61" s="4">
        <v>22368860</v>
      </c>
      <c r="C61" s="4">
        <v>5815903</v>
      </c>
      <c r="D61" s="4">
        <v>2442679</v>
      </c>
      <c r="E61" s="4">
        <v>1872313</v>
      </c>
      <c r="F61" s="4">
        <v>1458532</v>
      </c>
      <c r="G61" s="7">
        <v>6.5203680473658474E-2</v>
      </c>
      <c r="H61" s="10">
        <v>5.9032986501891482E-2</v>
      </c>
      <c r="I61" s="10">
        <v>9.80390342279569E-3</v>
      </c>
      <c r="J61" s="10">
        <v>4.8751131692233107E-2</v>
      </c>
      <c r="K61" s="7">
        <v>0.25999997317699697</v>
      </c>
      <c r="L61" s="7">
        <v>0.41999995529499029</v>
      </c>
      <c r="M61" s="7">
        <v>0.76649981434318626</v>
      </c>
      <c r="N61" s="7">
        <v>0.77900009239908075</v>
      </c>
      <c r="O61" s="14" t="s">
        <v>89</v>
      </c>
      <c r="P61" s="14" t="s">
        <v>86</v>
      </c>
      <c r="Q61" s="12" t="s">
        <v>44</v>
      </c>
      <c r="R61">
        <v>8052789</v>
      </c>
      <c r="S61">
        <v>6039592</v>
      </c>
      <c r="T61">
        <v>2460574</v>
      </c>
      <c r="U61">
        <v>5815903</v>
      </c>
      <c r="V61" s="27">
        <v>9.803868704752583E-3</v>
      </c>
      <c r="W61" s="27">
        <v>9.8039527132371962E-3</v>
      </c>
      <c r="X61" s="27">
        <v>9.8038934043587211E-3</v>
      </c>
      <c r="Y61" s="27">
        <v>9.803907950741042E-3</v>
      </c>
      <c r="Z61" t="s">
        <v>102</v>
      </c>
      <c r="AA61" t="s">
        <v>104</v>
      </c>
      <c r="AB61">
        <v>406631</v>
      </c>
      <c r="AC61">
        <v>0.19</v>
      </c>
      <c r="AD61">
        <v>34</v>
      </c>
      <c r="AE61">
        <v>22</v>
      </c>
      <c r="AF61">
        <v>28</v>
      </c>
      <c r="AG61">
        <v>382</v>
      </c>
      <c r="AH61">
        <v>31</v>
      </c>
      <c r="AI61">
        <v>0.94</v>
      </c>
      <c r="AN61" s="3">
        <v>43538</v>
      </c>
      <c r="AO61" s="4">
        <v>8209154</v>
      </c>
      <c r="AP61" s="4">
        <v>6156866</v>
      </c>
      <c r="AQ61" s="4">
        <v>2508352</v>
      </c>
      <c r="AR61" s="4">
        <v>5928833</v>
      </c>
      <c r="AS61" s="10">
        <v>4.9999987209400798E-2</v>
      </c>
      <c r="AT61" s="10">
        <v>5.0000162014270488E-2</v>
      </c>
      <c r="AU61" s="10">
        <v>4.9999853489482771E-2</v>
      </c>
      <c r="AV61" s="10">
        <v>4.9999929159756817E-2</v>
      </c>
      <c r="AW61" s="13" t="s">
        <v>103</v>
      </c>
      <c r="AX61" s="13" t="s">
        <v>104</v>
      </c>
      <c r="AY61" t="s">
        <v>44</v>
      </c>
      <c r="AZ61" s="11" t="s">
        <v>80</v>
      </c>
      <c r="BA61" s="11" t="s">
        <v>86</v>
      </c>
    </row>
    <row r="62" spans="1:53" x14ac:dyDescent="0.25">
      <c r="A62" s="3">
        <v>43526</v>
      </c>
      <c r="B62" s="4">
        <v>46685340</v>
      </c>
      <c r="C62" s="4">
        <v>9803921</v>
      </c>
      <c r="D62" s="4">
        <v>3333333</v>
      </c>
      <c r="E62" s="4">
        <v>1110666</v>
      </c>
      <c r="F62" s="4">
        <v>900972</v>
      </c>
      <c r="G62" s="7">
        <v>1.9298820571939712E-2</v>
      </c>
      <c r="H62" s="10">
        <v>-0.37594234941110949</v>
      </c>
      <c r="I62" s="10">
        <v>8.3333333333333259E-2</v>
      </c>
      <c r="J62" s="10">
        <v>-0.42394678407179354</v>
      </c>
      <c r="K62" s="7">
        <v>0.20999999143199985</v>
      </c>
      <c r="L62" s="7">
        <v>0.33999998571999918</v>
      </c>
      <c r="M62" s="7">
        <v>0.33319983331998332</v>
      </c>
      <c r="N62" s="7">
        <v>0.81119976662651061</v>
      </c>
      <c r="O62" s="14" t="s">
        <v>85</v>
      </c>
      <c r="P62" s="14" t="s">
        <v>86</v>
      </c>
      <c r="Q62" s="12" t="s">
        <v>45</v>
      </c>
      <c r="R62">
        <v>16806722</v>
      </c>
      <c r="S62">
        <v>12605042</v>
      </c>
      <c r="T62">
        <v>5135387</v>
      </c>
      <c r="U62">
        <v>12138188</v>
      </c>
      <c r="V62" s="27">
        <v>8.3333349447917593E-2</v>
      </c>
      <c r="W62" s="27">
        <v>8.3333369143519853E-2</v>
      </c>
      <c r="X62" s="27">
        <v>8.3333386071977378E-2</v>
      </c>
      <c r="Y62" s="27">
        <v>8.3333355645834883E-2</v>
      </c>
      <c r="Z62" t="s">
        <v>102</v>
      </c>
      <c r="AA62" t="s">
        <v>104</v>
      </c>
      <c r="AB62">
        <v>386616</v>
      </c>
      <c r="AC62">
        <v>0.18</v>
      </c>
      <c r="AD62">
        <v>40</v>
      </c>
      <c r="AE62">
        <v>18</v>
      </c>
      <c r="AF62">
        <v>56</v>
      </c>
      <c r="AG62">
        <v>399</v>
      </c>
      <c r="AH62">
        <v>40</v>
      </c>
      <c r="AI62">
        <v>0.95</v>
      </c>
      <c r="AN62" s="3">
        <v>43539</v>
      </c>
      <c r="AO62" s="4">
        <v>7740060</v>
      </c>
      <c r="AP62" s="4">
        <v>5805045</v>
      </c>
      <c r="AQ62" s="4">
        <v>2365018</v>
      </c>
      <c r="AR62" s="4">
        <v>5590043</v>
      </c>
      <c r="AS62" s="10">
        <v>-9.9999462794833072E-3</v>
      </c>
      <c r="AT62" s="10">
        <v>-9.9998618615166901E-3</v>
      </c>
      <c r="AU62" s="10">
        <v>-9.9999706978965985E-3</v>
      </c>
      <c r="AV62" s="10">
        <v>-9.9999858319513857E-3</v>
      </c>
      <c r="AW62" s="13" t="s">
        <v>103</v>
      </c>
      <c r="AX62" s="13" t="s">
        <v>101</v>
      </c>
      <c r="AY62" t="s">
        <v>44</v>
      </c>
      <c r="AZ62" s="11" t="s">
        <v>89</v>
      </c>
      <c r="BA62" s="11" t="s">
        <v>86</v>
      </c>
    </row>
    <row r="63" spans="1:53" x14ac:dyDescent="0.25">
      <c r="A63" s="3">
        <v>43527</v>
      </c>
      <c r="B63" s="4">
        <v>43991955</v>
      </c>
      <c r="C63" s="4">
        <v>8961161</v>
      </c>
      <c r="D63" s="4">
        <v>2924923</v>
      </c>
      <c r="E63" s="4">
        <v>2088395</v>
      </c>
      <c r="F63" s="4">
        <v>1694106</v>
      </c>
      <c r="G63" s="7">
        <v>3.8509450193791116E-2</v>
      </c>
      <c r="H63" s="10">
        <v>3.03652884720651E-2</v>
      </c>
      <c r="I63" s="10">
        <v>-1.0101021238273722E-2</v>
      </c>
      <c r="J63" s="10">
        <v>4.0879231697923846E-2</v>
      </c>
      <c r="K63" s="7">
        <v>0.20369999469221134</v>
      </c>
      <c r="L63" s="7">
        <v>0.3264000055349971</v>
      </c>
      <c r="M63" s="7">
        <v>0.71399999247843449</v>
      </c>
      <c r="N63" s="7">
        <v>0.81119998850792119</v>
      </c>
      <c r="O63" s="14" t="s">
        <v>87</v>
      </c>
      <c r="P63" s="14" t="s">
        <v>86</v>
      </c>
      <c r="Q63" s="12" t="s">
        <v>44</v>
      </c>
      <c r="R63">
        <v>15837104</v>
      </c>
      <c r="S63">
        <v>11877828</v>
      </c>
      <c r="T63">
        <v>4839115</v>
      </c>
      <c r="U63">
        <v>11437908</v>
      </c>
      <c r="V63" s="27">
        <v>-1.0101003787368557E-2</v>
      </c>
      <c r="W63" s="27">
        <v>-1.010098316280561E-2</v>
      </c>
      <c r="X63" s="27">
        <v>-1.0100863394915338E-2</v>
      </c>
      <c r="Y63" s="27">
        <v>-1.0100980378326518E-2</v>
      </c>
      <c r="Z63" t="s">
        <v>102</v>
      </c>
      <c r="AA63" t="s">
        <v>101</v>
      </c>
      <c r="AB63">
        <v>395246</v>
      </c>
      <c r="AC63">
        <v>0.18</v>
      </c>
      <c r="AD63">
        <v>32</v>
      </c>
      <c r="AE63">
        <v>21</v>
      </c>
      <c r="AF63">
        <v>29</v>
      </c>
      <c r="AG63">
        <v>355</v>
      </c>
      <c r="AH63">
        <v>35</v>
      </c>
      <c r="AI63">
        <v>0.93</v>
      </c>
      <c r="AN63" s="3">
        <v>43540</v>
      </c>
      <c r="AO63" s="4">
        <v>15352294</v>
      </c>
      <c r="AP63" s="4">
        <v>11514221</v>
      </c>
      <c r="AQ63" s="4">
        <v>4690978</v>
      </c>
      <c r="AR63" s="4">
        <v>11087768</v>
      </c>
      <c r="AS63" s="10">
        <v>-8.6538469548077201E-2</v>
      </c>
      <c r="AT63" s="10">
        <v>-8.6538466115384627E-2</v>
      </c>
      <c r="AU63" s="10">
        <v>-8.6538560774484963E-2</v>
      </c>
      <c r="AV63" s="10">
        <v>-8.6538452032543955E-2</v>
      </c>
      <c r="AW63" s="13" t="s">
        <v>103</v>
      </c>
      <c r="AX63" s="13" t="s">
        <v>101</v>
      </c>
      <c r="AY63" t="s">
        <v>44</v>
      </c>
      <c r="AZ63" s="11" t="s">
        <v>85</v>
      </c>
      <c r="BA63" s="11" t="s">
        <v>86</v>
      </c>
    </row>
    <row r="64" spans="1:53" x14ac:dyDescent="0.25">
      <c r="A64" s="3">
        <v>43528</v>
      </c>
      <c r="B64" s="4">
        <v>21717340</v>
      </c>
      <c r="C64" s="4">
        <v>5700801</v>
      </c>
      <c r="D64" s="4">
        <v>2371533</v>
      </c>
      <c r="E64" s="4">
        <v>1765843</v>
      </c>
      <c r="F64" s="4">
        <v>1375592</v>
      </c>
      <c r="G64" s="7">
        <v>6.3340722206310721E-2</v>
      </c>
      <c r="H64" s="10">
        <v>8.1492115581014435E-2</v>
      </c>
      <c r="I64" s="10">
        <v>3.0927825263863395E-2</v>
      </c>
      <c r="J64" s="10">
        <v>4.9047362073294742E-2</v>
      </c>
      <c r="K64" s="7">
        <v>0.2624999654653839</v>
      </c>
      <c r="L64" s="7">
        <v>0.4159999621105876</v>
      </c>
      <c r="M64" s="7">
        <v>0.74459980105695345</v>
      </c>
      <c r="N64" s="7">
        <v>0.77900017158943347</v>
      </c>
      <c r="O64" s="14" t="s">
        <v>82</v>
      </c>
      <c r="P64" s="14" t="s">
        <v>86</v>
      </c>
      <c r="Q64" s="12" t="s">
        <v>44</v>
      </c>
      <c r="R64">
        <v>7818242</v>
      </c>
      <c r="S64">
        <v>5863681</v>
      </c>
      <c r="T64">
        <v>2388907</v>
      </c>
      <c r="U64">
        <v>5646508</v>
      </c>
      <c r="V64" s="27">
        <v>3.0927799707134884E-2</v>
      </c>
      <c r="W64" s="27">
        <v>3.0927757112584109E-2</v>
      </c>
      <c r="X64" s="27">
        <v>3.0927741623655747E-2</v>
      </c>
      <c r="Y64" s="27">
        <v>3.0927789877623457E-2</v>
      </c>
      <c r="Z64" t="s">
        <v>102</v>
      </c>
      <c r="AA64" t="s">
        <v>104</v>
      </c>
      <c r="AB64">
        <v>409961</v>
      </c>
      <c r="AC64">
        <v>0.17</v>
      </c>
      <c r="AD64">
        <v>31</v>
      </c>
      <c r="AE64">
        <v>19</v>
      </c>
      <c r="AF64">
        <v>29</v>
      </c>
      <c r="AG64">
        <v>372</v>
      </c>
      <c r="AH64">
        <v>33</v>
      </c>
      <c r="AI64">
        <v>0.95</v>
      </c>
      <c r="AN64" s="3">
        <v>43541</v>
      </c>
      <c r="AO64" s="4">
        <v>15352294</v>
      </c>
      <c r="AP64" s="4">
        <v>11514221</v>
      </c>
      <c r="AQ64" s="4">
        <v>4690978</v>
      </c>
      <c r="AR64" s="4">
        <v>11087768</v>
      </c>
      <c r="AS64" s="10">
        <v>-7.7669916328023891E-2</v>
      </c>
      <c r="AT64" s="10">
        <v>-7.7669857805759857E-2</v>
      </c>
      <c r="AU64" s="10">
        <v>-7.7669952544313747E-2</v>
      </c>
      <c r="AV64" s="10">
        <v>-7.7669919872561444E-2</v>
      </c>
      <c r="AW64" s="13" t="s">
        <v>103</v>
      </c>
      <c r="AX64" s="13" t="s">
        <v>101</v>
      </c>
      <c r="AY64" t="s">
        <v>44</v>
      </c>
      <c r="AZ64" s="11" t="s">
        <v>87</v>
      </c>
      <c r="BA64" s="11" t="s">
        <v>86</v>
      </c>
    </row>
    <row r="65" spans="1:53" hidden="1" x14ac:dyDescent="0.25">
      <c r="A65" s="3">
        <v>43529</v>
      </c>
      <c r="B65" s="4">
        <v>21717340</v>
      </c>
      <c r="C65" s="4">
        <v>5266455</v>
      </c>
      <c r="D65" s="4">
        <v>2001252</v>
      </c>
      <c r="E65" s="4">
        <v>1490132</v>
      </c>
      <c r="F65" s="4">
        <v>1258566</v>
      </c>
      <c r="G65" s="7">
        <v>5.7952124891906653E-2</v>
      </c>
      <c r="H65" s="10">
        <v>-7.7860132236055479E-2</v>
      </c>
      <c r="I65" s="10">
        <v>-2.9126204911649523E-2</v>
      </c>
      <c r="J65" s="10">
        <v>-5.019594469533617E-2</v>
      </c>
      <c r="K65" s="7">
        <v>0.24250000230230775</v>
      </c>
      <c r="L65" s="7">
        <v>0.37999982910705588</v>
      </c>
      <c r="M65" s="7">
        <v>0.74459988047482273</v>
      </c>
      <c r="N65" s="7">
        <v>0.84460034413058704</v>
      </c>
      <c r="O65" s="14" t="s">
        <v>83</v>
      </c>
      <c r="P65" s="14" t="s">
        <v>86</v>
      </c>
      <c r="Q65" s="12" t="s">
        <v>44</v>
      </c>
      <c r="R65">
        <v>7818242</v>
      </c>
      <c r="S65">
        <v>5863681</v>
      </c>
      <c r="T65">
        <v>2388907</v>
      </c>
      <c r="U65">
        <v>5646508</v>
      </c>
      <c r="V65" s="27">
        <v>-2.9126182245679089E-2</v>
      </c>
      <c r="W65" s="27">
        <v>-2.9126305220617543E-2</v>
      </c>
      <c r="X65" s="27">
        <v>-2.9126130732097466E-2</v>
      </c>
      <c r="Y65" s="27">
        <v>-2.912617352799729E-2</v>
      </c>
      <c r="Z65" t="s">
        <v>102</v>
      </c>
      <c r="AA65" t="s">
        <v>101</v>
      </c>
      <c r="AB65">
        <v>396249</v>
      </c>
      <c r="AC65">
        <v>0.18</v>
      </c>
      <c r="AD65">
        <v>35</v>
      </c>
      <c r="AE65">
        <v>20</v>
      </c>
      <c r="AF65">
        <v>27</v>
      </c>
      <c r="AG65">
        <v>367</v>
      </c>
      <c r="AH65">
        <v>38</v>
      </c>
      <c r="AI65">
        <v>0.95</v>
      </c>
      <c r="AN65" s="3">
        <v>43542</v>
      </c>
      <c r="AO65" s="4">
        <v>8052789</v>
      </c>
      <c r="AP65" s="4">
        <v>6039592</v>
      </c>
      <c r="AQ65" s="4">
        <v>2460574</v>
      </c>
      <c r="AR65" s="4">
        <v>5815903</v>
      </c>
      <c r="AS65" s="10">
        <v>5.1020396177072547E-2</v>
      </c>
      <c r="AT65" s="10">
        <v>5.1020393957407872E-2</v>
      </c>
      <c r="AU65" s="10">
        <v>5.1020255611715637E-2</v>
      </c>
      <c r="AV65" s="10">
        <v>5.1020334402081202E-2</v>
      </c>
      <c r="AW65" s="13" t="s">
        <v>103</v>
      </c>
      <c r="AX65" s="13" t="s">
        <v>104</v>
      </c>
      <c r="AY65" t="s">
        <v>44</v>
      </c>
      <c r="AZ65" s="11" t="s">
        <v>82</v>
      </c>
      <c r="BA65" s="11" t="s">
        <v>86</v>
      </c>
    </row>
    <row r="66" spans="1:53" hidden="1" x14ac:dyDescent="0.25">
      <c r="A66" s="3">
        <v>43530</v>
      </c>
      <c r="B66" s="4">
        <v>21065820</v>
      </c>
      <c r="C66" s="4">
        <v>5161125</v>
      </c>
      <c r="D66" s="4">
        <v>2002516</v>
      </c>
      <c r="E66" s="4">
        <v>1417982</v>
      </c>
      <c r="F66" s="4">
        <v>1104608</v>
      </c>
      <c r="G66" s="7">
        <v>5.2436031448099336E-2</v>
      </c>
      <c r="H66" s="10">
        <v>-0.16522538222440208</v>
      </c>
      <c r="I66" s="10">
        <v>-2.0202029128424948E-2</v>
      </c>
      <c r="J66" s="10">
        <v>-0.14801352667323064</v>
      </c>
      <c r="K66" s="7">
        <v>0.24499995727676396</v>
      </c>
      <c r="L66" s="7">
        <v>0.38799990312189686</v>
      </c>
      <c r="M66" s="7">
        <v>0.70810020993590062</v>
      </c>
      <c r="N66" s="7">
        <v>0.77900001551500653</v>
      </c>
      <c r="O66" s="14" t="s">
        <v>94</v>
      </c>
      <c r="P66" s="14" t="s">
        <v>86</v>
      </c>
      <c r="Q66" s="12" t="s">
        <v>44</v>
      </c>
      <c r="R66">
        <v>7583695</v>
      </c>
      <c r="S66">
        <v>5687771</v>
      </c>
      <c r="T66">
        <v>2317240</v>
      </c>
      <c r="U66">
        <v>5477113</v>
      </c>
      <c r="V66" s="27">
        <v>-2.0202039777469372E-2</v>
      </c>
      <c r="W66" s="27">
        <v>-2.0202082843457703E-2</v>
      </c>
      <c r="X66" s="27">
        <v>-2.0201960407912334E-2</v>
      </c>
      <c r="Y66" s="27">
        <v>-2.0201991290585752E-2</v>
      </c>
      <c r="Z66" t="s">
        <v>102</v>
      </c>
      <c r="AA66" t="s">
        <v>101</v>
      </c>
      <c r="AB66">
        <v>398589</v>
      </c>
      <c r="AC66">
        <v>0.19</v>
      </c>
      <c r="AD66">
        <v>39</v>
      </c>
      <c r="AE66">
        <v>22</v>
      </c>
      <c r="AF66">
        <v>27</v>
      </c>
      <c r="AG66">
        <v>354</v>
      </c>
      <c r="AH66">
        <v>39</v>
      </c>
      <c r="AI66">
        <v>0.95</v>
      </c>
      <c r="AN66" s="3">
        <v>43543</v>
      </c>
      <c r="AO66" s="4">
        <v>7896424</v>
      </c>
      <c r="AP66" s="4">
        <v>5922318</v>
      </c>
      <c r="AQ66" s="4">
        <v>2412796</v>
      </c>
      <c r="AR66" s="4">
        <v>5702973</v>
      </c>
      <c r="AS66" s="10">
        <v>2.0201910579504601E-2</v>
      </c>
      <c r="AT66" s="10">
        <v>2.0201910579504601E-2</v>
      </c>
      <c r="AU66" s="10">
        <v>2.0201960407912223E-2</v>
      </c>
      <c r="AV66" s="10">
        <v>2.0201991290585752E-2</v>
      </c>
      <c r="AW66" s="13" t="s">
        <v>103</v>
      </c>
      <c r="AX66" s="13" t="s">
        <v>104</v>
      </c>
      <c r="AY66" t="s">
        <v>45</v>
      </c>
      <c r="AZ66" s="11" t="s">
        <v>83</v>
      </c>
      <c r="BA66" s="11" t="s">
        <v>86</v>
      </c>
    </row>
    <row r="67" spans="1:53" x14ac:dyDescent="0.25">
      <c r="A67" s="3">
        <v>43531</v>
      </c>
      <c r="B67" s="4">
        <v>21717340</v>
      </c>
      <c r="C67" s="4">
        <v>5157868</v>
      </c>
      <c r="D67" s="4">
        <v>2042515</v>
      </c>
      <c r="E67" s="4">
        <v>1446305</v>
      </c>
      <c r="F67" s="4">
        <v>1221549</v>
      </c>
      <c r="G67" s="7">
        <v>5.624763437879593E-2</v>
      </c>
      <c r="H67" s="10">
        <v>-0.13097833046398133</v>
      </c>
      <c r="I67" s="10">
        <v>-3.8461555490441612E-2</v>
      </c>
      <c r="J67" s="10">
        <v>-9.6217447676498091E-2</v>
      </c>
      <c r="K67" s="7">
        <v>0.23749998848846129</v>
      </c>
      <c r="L67" s="7">
        <v>0.3959998588564112</v>
      </c>
      <c r="M67" s="7">
        <v>0.70810006291263472</v>
      </c>
      <c r="N67" s="7">
        <v>0.84459985964232998</v>
      </c>
      <c r="O67" s="14" t="s">
        <v>80</v>
      </c>
      <c r="P67" s="14" t="s">
        <v>86</v>
      </c>
      <c r="Q67" s="12" t="s">
        <v>44</v>
      </c>
      <c r="R67">
        <v>7818242</v>
      </c>
      <c r="S67">
        <v>5863681</v>
      </c>
      <c r="T67">
        <v>2388907</v>
      </c>
      <c r="U67">
        <v>5646508</v>
      </c>
      <c r="V67" s="27">
        <v>-3.8461576303546519E-2</v>
      </c>
      <c r="W67" s="27">
        <v>-3.8461658294563827E-2</v>
      </c>
      <c r="X67" s="27">
        <v>-3.8461430095759086E-2</v>
      </c>
      <c r="Y67" s="27">
        <v>-3.8461486064905959E-2</v>
      </c>
      <c r="Z67" t="s">
        <v>102</v>
      </c>
      <c r="AA67" t="s">
        <v>101</v>
      </c>
      <c r="AB67">
        <v>398003</v>
      </c>
      <c r="AC67">
        <v>0.19</v>
      </c>
      <c r="AD67">
        <v>31</v>
      </c>
      <c r="AE67">
        <v>18</v>
      </c>
      <c r="AF67">
        <v>29</v>
      </c>
      <c r="AG67">
        <v>350</v>
      </c>
      <c r="AH67">
        <v>37</v>
      </c>
      <c r="AI67">
        <v>0.94</v>
      </c>
      <c r="AN67" s="3">
        <v>43544</v>
      </c>
      <c r="AO67" s="4">
        <v>7661877</v>
      </c>
      <c r="AP67" s="4">
        <v>5746408</v>
      </c>
      <c r="AQ67" s="4">
        <v>2341129</v>
      </c>
      <c r="AR67" s="4">
        <v>5533578</v>
      </c>
      <c r="AS67" s="10">
        <v>-2.0000020464958745E-2</v>
      </c>
      <c r="AT67" s="10">
        <v>-1.9999894264370766E-2</v>
      </c>
      <c r="AU67" s="10">
        <v>-1.9999941395793086E-2</v>
      </c>
      <c r="AV67" s="10">
        <v>-1.9999971663902771E-2</v>
      </c>
      <c r="AW67" s="13" t="s">
        <v>103</v>
      </c>
      <c r="AX67" s="13" t="s">
        <v>101</v>
      </c>
      <c r="AY67" t="s">
        <v>44</v>
      </c>
      <c r="AZ67" s="11" t="s">
        <v>94</v>
      </c>
      <c r="BA67" s="11" t="s">
        <v>86</v>
      </c>
    </row>
    <row r="68" spans="1:53" x14ac:dyDescent="0.25">
      <c r="A68" s="3">
        <v>43532</v>
      </c>
      <c r="B68" s="4">
        <v>21717340</v>
      </c>
      <c r="C68" s="4">
        <v>5700801</v>
      </c>
      <c r="D68" s="4">
        <v>2394336</v>
      </c>
      <c r="E68" s="4">
        <v>1730387</v>
      </c>
      <c r="F68" s="4">
        <v>1390539</v>
      </c>
      <c r="G68" s="7">
        <v>6.402897408246129E-2</v>
      </c>
      <c r="H68" s="10">
        <v>-4.6617420803931608E-2</v>
      </c>
      <c r="I68" s="10">
        <v>-2.9126204911649523E-2</v>
      </c>
      <c r="J68" s="10">
        <v>-1.8015952207970032E-2</v>
      </c>
      <c r="K68" s="7">
        <v>0.2624999654653839</v>
      </c>
      <c r="L68" s="7">
        <v>0.41999992632614258</v>
      </c>
      <c r="M68" s="7">
        <v>0.72270015570078716</v>
      </c>
      <c r="N68" s="7">
        <v>0.80360000392975672</v>
      </c>
      <c r="O68" s="14" t="s">
        <v>89</v>
      </c>
      <c r="P68" s="14" t="s">
        <v>86</v>
      </c>
      <c r="Q68" s="12" t="s">
        <v>44</v>
      </c>
      <c r="R68">
        <v>7818242</v>
      </c>
      <c r="S68">
        <v>5863681</v>
      </c>
      <c r="T68">
        <v>2388907</v>
      </c>
      <c r="U68">
        <v>5646508</v>
      </c>
      <c r="V68" s="27">
        <v>-2.9126182245679089E-2</v>
      </c>
      <c r="W68" s="27">
        <v>-2.9126305220617543E-2</v>
      </c>
      <c r="X68" s="27">
        <v>-2.9126130732097466E-2</v>
      </c>
      <c r="Y68" s="27">
        <v>-2.912617352799729E-2</v>
      </c>
      <c r="Z68" t="s">
        <v>102</v>
      </c>
      <c r="AA68" t="s">
        <v>101</v>
      </c>
      <c r="AB68">
        <v>396560</v>
      </c>
      <c r="AC68">
        <v>0.18</v>
      </c>
      <c r="AD68">
        <v>30</v>
      </c>
      <c r="AE68">
        <v>19</v>
      </c>
      <c r="AF68">
        <v>26</v>
      </c>
      <c r="AG68">
        <v>381</v>
      </c>
      <c r="AH68">
        <v>30</v>
      </c>
      <c r="AI68">
        <v>0.95</v>
      </c>
      <c r="AN68" s="3">
        <v>43545</v>
      </c>
      <c r="AO68" s="4">
        <v>7818242</v>
      </c>
      <c r="AP68" s="4">
        <v>5863681</v>
      </c>
      <c r="AQ68" s="4">
        <v>2388907</v>
      </c>
      <c r="AR68" s="4">
        <v>5646508</v>
      </c>
      <c r="AS68" s="10">
        <v>-4.7619036017596983E-2</v>
      </c>
      <c r="AT68" s="10">
        <v>-4.7619194570744261E-2</v>
      </c>
      <c r="AU68" s="10">
        <v>-4.7618914729671169E-2</v>
      </c>
      <c r="AV68" s="10">
        <v>-4.7618983364854484E-2</v>
      </c>
      <c r="AW68" s="13" t="s">
        <v>103</v>
      </c>
      <c r="AX68" s="13" t="s">
        <v>101</v>
      </c>
      <c r="AY68" t="s">
        <v>44</v>
      </c>
      <c r="AZ68" s="11" t="s">
        <v>80</v>
      </c>
      <c r="BA68" s="11" t="s">
        <v>86</v>
      </c>
    </row>
    <row r="69" spans="1:53" x14ac:dyDescent="0.25">
      <c r="A69" s="3">
        <v>43533</v>
      </c>
      <c r="B69" s="4">
        <v>46685340</v>
      </c>
      <c r="C69" s="4">
        <v>9705882</v>
      </c>
      <c r="D69" s="4">
        <v>3267000</v>
      </c>
      <c r="E69" s="4">
        <v>2310422</v>
      </c>
      <c r="F69" s="4">
        <v>1820150</v>
      </c>
      <c r="G69" s="7">
        <v>3.8987613670586958E-2</v>
      </c>
      <c r="H69" s="10">
        <v>1.0202070652584099</v>
      </c>
      <c r="I69" s="10">
        <v>0</v>
      </c>
      <c r="J69" s="10">
        <v>1.0202070652584103</v>
      </c>
      <c r="K69" s="7">
        <v>0.20789999601587994</v>
      </c>
      <c r="L69" s="7">
        <v>0.33660001224000047</v>
      </c>
      <c r="M69" s="7">
        <v>0.70719987756351388</v>
      </c>
      <c r="N69" s="7">
        <v>0.78779980453787235</v>
      </c>
      <c r="O69" s="14" t="s">
        <v>85</v>
      </c>
      <c r="P69" s="14" t="s">
        <v>86</v>
      </c>
      <c r="Q69" s="12" t="s">
        <v>46</v>
      </c>
      <c r="R69">
        <v>16806722</v>
      </c>
      <c r="S69">
        <v>12605042</v>
      </c>
      <c r="T69">
        <v>5135387</v>
      </c>
      <c r="U69">
        <v>12138188</v>
      </c>
      <c r="V69" s="27">
        <v>0</v>
      </c>
      <c r="W69" s="27">
        <v>0</v>
      </c>
      <c r="X69" s="27">
        <v>0</v>
      </c>
      <c r="Y69" s="27">
        <v>0</v>
      </c>
      <c r="Z69" t="s">
        <v>37</v>
      </c>
      <c r="AA69" t="s">
        <v>101</v>
      </c>
      <c r="AB69">
        <v>404097</v>
      </c>
      <c r="AC69">
        <v>0.17</v>
      </c>
      <c r="AD69">
        <v>33</v>
      </c>
      <c r="AE69">
        <v>21</v>
      </c>
      <c r="AF69">
        <v>28</v>
      </c>
      <c r="AG69">
        <v>386</v>
      </c>
      <c r="AH69">
        <v>31</v>
      </c>
      <c r="AI69">
        <v>0.95</v>
      </c>
      <c r="AN69" s="3">
        <v>43546</v>
      </c>
      <c r="AO69" s="4">
        <v>7583695</v>
      </c>
      <c r="AP69" s="4">
        <v>5687771</v>
      </c>
      <c r="AQ69" s="4">
        <v>2317240</v>
      </c>
      <c r="AR69" s="4">
        <v>5477113</v>
      </c>
      <c r="AS69" s="10">
        <v>-2.0202039777469372E-2</v>
      </c>
      <c r="AT69" s="10">
        <v>-2.0202082843457703E-2</v>
      </c>
      <c r="AU69" s="10">
        <v>-2.0201960407912334E-2</v>
      </c>
      <c r="AV69" s="10">
        <v>-2.0201991290585752E-2</v>
      </c>
      <c r="AW69" s="13" t="s">
        <v>103</v>
      </c>
      <c r="AX69" s="13" t="s">
        <v>101</v>
      </c>
      <c r="AY69" t="s">
        <v>44</v>
      </c>
      <c r="AZ69" s="11" t="s">
        <v>89</v>
      </c>
      <c r="BA69" s="11" t="s">
        <v>86</v>
      </c>
    </row>
    <row r="70" spans="1:53" hidden="1" x14ac:dyDescent="0.25">
      <c r="A70" s="3">
        <v>43534</v>
      </c>
      <c r="B70" s="4">
        <v>46236443</v>
      </c>
      <c r="C70" s="4">
        <v>10098039</v>
      </c>
      <c r="D70" s="4">
        <v>3502000</v>
      </c>
      <c r="E70" s="4">
        <v>2262292</v>
      </c>
      <c r="F70" s="4">
        <v>1711650</v>
      </c>
      <c r="G70" s="7">
        <v>3.7019499964562587E-2</v>
      </c>
      <c r="H70" s="10">
        <v>1.0355904530176874E-2</v>
      </c>
      <c r="I70" s="10">
        <v>5.1020419528979843E-2</v>
      </c>
      <c r="J70" s="10">
        <v>-3.8690508997938244E-2</v>
      </c>
      <c r="K70" s="7">
        <v>0.21839999672985225</v>
      </c>
      <c r="L70" s="7">
        <v>0.34680000740737882</v>
      </c>
      <c r="M70" s="7">
        <v>0.64600000000000002</v>
      </c>
      <c r="N70" s="7">
        <v>0.75659994377383644</v>
      </c>
      <c r="O70" s="14" t="s">
        <v>87</v>
      </c>
      <c r="P70" s="14" t="s">
        <v>86</v>
      </c>
      <c r="Q70" s="12" t="s">
        <v>44</v>
      </c>
      <c r="R70">
        <v>16645119</v>
      </c>
      <c r="S70">
        <v>12483839</v>
      </c>
      <c r="T70">
        <v>5086008</v>
      </c>
      <c r="U70">
        <v>12021475</v>
      </c>
      <c r="V70" s="27">
        <v>5.1020375947521623E-2</v>
      </c>
      <c r="W70" s="27">
        <v>5.1020354899902642E-2</v>
      </c>
      <c r="X70" s="27">
        <v>5.1020279534584212E-2</v>
      </c>
      <c r="Y70" s="27">
        <v>5.102043135860157E-2</v>
      </c>
      <c r="Z70" t="s">
        <v>102</v>
      </c>
      <c r="AA70" t="s">
        <v>104</v>
      </c>
      <c r="AB70">
        <v>406619</v>
      </c>
      <c r="AC70">
        <v>0.17</v>
      </c>
      <c r="AD70">
        <v>33</v>
      </c>
      <c r="AE70">
        <v>19</v>
      </c>
      <c r="AF70">
        <v>25</v>
      </c>
      <c r="AG70">
        <v>354</v>
      </c>
      <c r="AH70">
        <v>37</v>
      </c>
      <c r="AI70">
        <v>0.92</v>
      </c>
      <c r="AN70" s="3">
        <v>43547</v>
      </c>
      <c r="AO70" s="4">
        <v>15998707</v>
      </c>
      <c r="AP70" s="4">
        <v>11999030</v>
      </c>
      <c r="AQ70" s="4">
        <v>4888493</v>
      </c>
      <c r="AR70" s="4">
        <v>11554621</v>
      </c>
      <c r="AS70" s="10">
        <v>4.2105303611303935E-2</v>
      </c>
      <c r="AT70" s="10">
        <v>4.2105236646057032E-2</v>
      </c>
      <c r="AU70" s="10">
        <v>4.210529232923288E-2</v>
      </c>
      <c r="AV70" s="10">
        <v>4.2105228031466657E-2</v>
      </c>
      <c r="AW70" s="13" t="s">
        <v>103</v>
      </c>
      <c r="AX70" s="13" t="s">
        <v>104</v>
      </c>
      <c r="AY70" t="s">
        <v>44</v>
      </c>
      <c r="AZ70" s="11" t="s">
        <v>85</v>
      </c>
      <c r="BA70" s="11" t="s">
        <v>86</v>
      </c>
    </row>
    <row r="71" spans="1:53" hidden="1" x14ac:dyDescent="0.25">
      <c r="A71" s="3">
        <v>43535</v>
      </c>
      <c r="B71" s="4">
        <v>21282993</v>
      </c>
      <c r="C71" s="4">
        <v>5107918</v>
      </c>
      <c r="D71" s="4">
        <v>2104462</v>
      </c>
      <c r="E71" s="4">
        <v>1459444</v>
      </c>
      <c r="F71" s="4">
        <v>1220679</v>
      </c>
      <c r="G71" s="7">
        <v>5.735466811458332E-2</v>
      </c>
      <c r="H71" s="10">
        <v>-0.11261551390237801</v>
      </c>
      <c r="I71" s="10">
        <v>-2.0000009209230951E-2</v>
      </c>
      <c r="J71" s="10">
        <v>-9.4505617921909368E-2</v>
      </c>
      <c r="K71" s="7">
        <v>0.23999998496452074</v>
      </c>
      <c r="L71" s="7">
        <v>0.41199995771271192</v>
      </c>
      <c r="M71" s="7">
        <v>0.69349981135321048</v>
      </c>
      <c r="N71" s="7">
        <v>0.83640002631138977</v>
      </c>
      <c r="O71" s="14" t="s">
        <v>82</v>
      </c>
      <c r="P71" s="14" t="s">
        <v>86</v>
      </c>
      <c r="Q71" s="12" t="s">
        <v>44</v>
      </c>
      <c r="R71">
        <v>7661877</v>
      </c>
      <c r="S71">
        <v>5746408</v>
      </c>
      <c r="T71">
        <v>2341129</v>
      </c>
      <c r="U71">
        <v>5533578</v>
      </c>
      <c r="V71" s="27">
        <v>-2.0000020464958745E-2</v>
      </c>
      <c r="W71" s="27">
        <v>-1.9999894264370766E-2</v>
      </c>
      <c r="X71" s="27">
        <v>-1.9999941395793086E-2</v>
      </c>
      <c r="Y71" s="27">
        <v>-1.9999971663902771E-2</v>
      </c>
      <c r="Z71" t="s">
        <v>102</v>
      </c>
      <c r="AA71" t="s">
        <v>101</v>
      </c>
      <c r="AB71">
        <v>390758</v>
      </c>
      <c r="AC71">
        <v>0.19</v>
      </c>
      <c r="AD71">
        <v>35</v>
      </c>
      <c r="AE71">
        <v>21</v>
      </c>
      <c r="AF71">
        <v>25</v>
      </c>
      <c r="AG71">
        <v>378</v>
      </c>
      <c r="AH71">
        <v>36</v>
      </c>
      <c r="AI71">
        <v>0.93</v>
      </c>
      <c r="AN71" s="3">
        <v>43548</v>
      </c>
      <c r="AO71" s="4">
        <v>16321913</v>
      </c>
      <c r="AP71" s="4">
        <v>12241435</v>
      </c>
      <c r="AQ71" s="4">
        <v>4987251</v>
      </c>
      <c r="AR71" s="4">
        <v>11788048</v>
      </c>
      <c r="AS71" s="10">
        <v>6.3157922848533277E-2</v>
      </c>
      <c r="AT71" s="10">
        <v>6.3157898393647383E-2</v>
      </c>
      <c r="AU71" s="10">
        <v>6.3158045081430858E-2</v>
      </c>
      <c r="AV71" s="10">
        <v>6.3157887141938707E-2</v>
      </c>
      <c r="AW71" s="13" t="s">
        <v>103</v>
      </c>
      <c r="AX71" s="13" t="s">
        <v>104</v>
      </c>
      <c r="AY71" t="s">
        <v>46</v>
      </c>
      <c r="AZ71" s="11" t="s">
        <v>87</v>
      </c>
      <c r="BA71" s="11" t="s">
        <v>86</v>
      </c>
    </row>
    <row r="72" spans="1:53" x14ac:dyDescent="0.25">
      <c r="A72" s="3">
        <v>43536</v>
      </c>
      <c r="B72" s="4">
        <v>21500167</v>
      </c>
      <c r="C72" s="4">
        <v>5428792</v>
      </c>
      <c r="D72" s="4">
        <v>2149801</v>
      </c>
      <c r="E72" s="4">
        <v>1600742</v>
      </c>
      <c r="F72" s="4">
        <v>1299482</v>
      </c>
      <c r="G72" s="7">
        <v>6.04405537873264E-2</v>
      </c>
      <c r="H72" s="10">
        <v>3.2510015366695066E-2</v>
      </c>
      <c r="I72" s="10">
        <v>-9.9999815815380311E-3</v>
      </c>
      <c r="J72" s="10">
        <v>4.2939390057935123E-2</v>
      </c>
      <c r="K72" s="7">
        <v>0.25249999220936281</v>
      </c>
      <c r="L72" s="7">
        <v>0.39599988358367755</v>
      </c>
      <c r="M72" s="7">
        <v>0.74460008158894708</v>
      </c>
      <c r="N72" s="7">
        <v>0.81179977785302071</v>
      </c>
      <c r="O72" s="14" t="s">
        <v>83</v>
      </c>
      <c r="P72" s="14" t="s">
        <v>86</v>
      </c>
      <c r="Q72" s="12" t="s">
        <v>44</v>
      </c>
      <c r="R72">
        <v>7740060</v>
      </c>
      <c r="S72">
        <v>5805045</v>
      </c>
      <c r="T72">
        <v>2365018</v>
      </c>
      <c r="U72">
        <v>5590043</v>
      </c>
      <c r="V72" s="27">
        <v>-9.9999462794833072E-3</v>
      </c>
      <c r="W72" s="27">
        <v>-9.9998618615166901E-3</v>
      </c>
      <c r="X72" s="27">
        <v>-9.9999706978965985E-3</v>
      </c>
      <c r="Y72" s="27">
        <v>-9.9999858319513857E-3</v>
      </c>
      <c r="Z72" t="s">
        <v>102</v>
      </c>
      <c r="AA72" t="s">
        <v>101</v>
      </c>
      <c r="AB72">
        <v>385418</v>
      </c>
      <c r="AC72">
        <v>0.19</v>
      </c>
      <c r="AD72">
        <v>30</v>
      </c>
      <c r="AE72">
        <v>19</v>
      </c>
      <c r="AF72">
        <v>25</v>
      </c>
      <c r="AG72">
        <v>357</v>
      </c>
      <c r="AH72">
        <v>39</v>
      </c>
      <c r="AI72">
        <v>0.91</v>
      </c>
      <c r="AN72" s="3">
        <v>43550</v>
      </c>
      <c r="AO72" s="4">
        <v>7505512</v>
      </c>
      <c r="AP72" s="4">
        <v>5629134</v>
      </c>
      <c r="AQ72" s="4">
        <v>2293351</v>
      </c>
      <c r="AR72" s="4">
        <v>5420648</v>
      </c>
      <c r="AS72" s="10">
        <v>-4.9504940464189851E-2</v>
      </c>
      <c r="AT72" s="10">
        <v>-4.9504940464189851E-2</v>
      </c>
      <c r="AU72" s="10">
        <v>-4.950480687136416E-2</v>
      </c>
      <c r="AV72" s="10">
        <v>-4.9504881050637994E-2</v>
      </c>
      <c r="AW72" s="13" t="s">
        <v>103</v>
      </c>
      <c r="AX72" s="13" t="s">
        <v>101</v>
      </c>
      <c r="AY72" t="s">
        <v>46</v>
      </c>
      <c r="AZ72" s="11" t="s">
        <v>83</v>
      </c>
      <c r="BA72" s="11" t="s">
        <v>86</v>
      </c>
    </row>
    <row r="73" spans="1:53" x14ac:dyDescent="0.25">
      <c r="A73" s="3">
        <v>43537</v>
      </c>
      <c r="B73" s="4">
        <v>21717340</v>
      </c>
      <c r="C73" s="4">
        <v>5700801</v>
      </c>
      <c r="D73" s="4">
        <v>2166304</v>
      </c>
      <c r="E73" s="4">
        <v>1533960</v>
      </c>
      <c r="F73" s="4">
        <v>1232690</v>
      </c>
      <c r="G73" s="7">
        <v>5.6760634589687317E-2</v>
      </c>
      <c r="H73" s="10">
        <v>0.11595244647875091</v>
      </c>
      <c r="I73" s="10">
        <v>3.0927825263863395E-2</v>
      </c>
      <c r="J73" s="10">
        <v>8.2473883361452227E-2</v>
      </c>
      <c r="K73" s="7">
        <v>0.2624999654653839</v>
      </c>
      <c r="L73" s="7">
        <v>0.37999993334270044</v>
      </c>
      <c r="M73" s="7">
        <v>0.70810006351832433</v>
      </c>
      <c r="N73" s="7">
        <v>0.80359983311168481</v>
      </c>
      <c r="O73" s="14" t="s">
        <v>94</v>
      </c>
      <c r="P73" s="14" t="s">
        <v>86</v>
      </c>
      <c r="Q73" s="12" t="s">
        <v>44</v>
      </c>
      <c r="R73">
        <v>7818242</v>
      </c>
      <c r="S73">
        <v>5863681</v>
      </c>
      <c r="T73">
        <v>2388907</v>
      </c>
      <c r="U73">
        <v>5646508</v>
      </c>
      <c r="V73" s="27">
        <v>3.0927799707134884E-2</v>
      </c>
      <c r="W73" s="27">
        <v>3.0927757112584109E-2</v>
      </c>
      <c r="X73" s="27">
        <v>3.0927741623655747E-2</v>
      </c>
      <c r="Y73" s="27">
        <v>3.0927789877623457E-2</v>
      </c>
      <c r="Z73" t="s">
        <v>102</v>
      </c>
      <c r="AA73" t="s">
        <v>104</v>
      </c>
      <c r="AB73">
        <v>395501</v>
      </c>
      <c r="AC73">
        <v>0.18</v>
      </c>
      <c r="AD73">
        <v>31</v>
      </c>
      <c r="AE73">
        <v>21</v>
      </c>
      <c r="AF73">
        <v>29</v>
      </c>
      <c r="AG73">
        <v>378</v>
      </c>
      <c r="AH73">
        <v>35</v>
      </c>
      <c r="AI73">
        <v>0.91</v>
      </c>
      <c r="AN73" s="3">
        <v>43551</v>
      </c>
      <c r="AO73" s="4">
        <v>7505512</v>
      </c>
      <c r="AP73" s="4">
        <v>5629134</v>
      </c>
      <c r="AQ73" s="4">
        <v>2293351</v>
      </c>
      <c r="AR73" s="4">
        <v>5420648</v>
      </c>
      <c r="AS73" s="10">
        <v>-2.0408184574093213E-2</v>
      </c>
      <c r="AT73" s="10">
        <v>-2.0408227191664796E-2</v>
      </c>
      <c r="AU73" s="10">
        <v>-2.0408102244686255E-2</v>
      </c>
      <c r="AV73" s="10">
        <v>-2.0408133760832503E-2</v>
      </c>
      <c r="AW73" s="13" t="s">
        <v>103</v>
      </c>
      <c r="AX73" s="13" t="s">
        <v>101</v>
      </c>
      <c r="AY73" t="s">
        <v>44</v>
      </c>
      <c r="AZ73" s="11" t="s">
        <v>94</v>
      </c>
      <c r="BA73" s="11" t="s">
        <v>86</v>
      </c>
    </row>
    <row r="74" spans="1:53" x14ac:dyDescent="0.25">
      <c r="A74" s="3">
        <v>43538</v>
      </c>
      <c r="B74" s="4">
        <v>22803207</v>
      </c>
      <c r="C74" s="4">
        <v>5415761</v>
      </c>
      <c r="D74" s="4">
        <v>2144641</v>
      </c>
      <c r="E74" s="4">
        <v>1628211</v>
      </c>
      <c r="F74" s="4">
        <v>1268377</v>
      </c>
      <c r="G74" s="7">
        <v>5.5622746397030909E-2</v>
      </c>
      <c r="H74" s="10">
        <v>3.8334933760332257E-2</v>
      </c>
      <c r="I74" s="10">
        <v>5.0000000000000044E-2</v>
      </c>
      <c r="J74" s="10">
        <v>-1.1109586894921697E-2</v>
      </c>
      <c r="K74" s="7">
        <v>0.23749997094706898</v>
      </c>
      <c r="L74" s="7">
        <v>0.39599993426593233</v>
      </c>
      <c r="M74" s="7">
        <v>0.75919979148025241</v>
      </c>
      <c r="N74" s="7">
        <v>0.77900038754190948</v>
      </c>
      <c r="O74" s="14" t="s">
        <v>80</v>
      </c>
      <c r="P74" s="14" t="s">
        <v>86</v>
      </c>
      <c r="Q74" s="12" t="s">
        <v>44</v>
      </c>
      <c r="R74">
        <v>8209154</v>
      </c>
      <c r="S74">
        <v>6156866</v>
      </c>
      <c r="T74">
        <v>2508352</v>
      </c>
      <c r="U74">
        <v>5928833</v>
      </c>
      <c r="V74" s="27">
        <v>4.9999987209400798E-2</v>
      </c>
      <c r="W74" s="27">
        <v>5.0000162014270488E-2</v>
      </c>
      <c r="X74" s="27">
        <v>4.9999853489482771E-2</v>
      </c>
      <c r="Y74" s="27">
        <v>4.9999929159756817E-2</v>
      </c>
      <c r="Z74" t="s">
        <v>102</v>
      </c>
      <c r="AA74" t="s">
        <v>104</v>
      </c>
      <c r="AB74">
        <v>396795</v>
      </c>
      <c r="AC74">
        <v>0.17</v>
      </c>
      <c r="AD74">
        <v>34</v>
      </c>
      <c r="AE74">
        <v>18</v>
      </c>
      <c r="AF74">
        <v>28</v>
      </c>
      <c r="AG74">
        <v>372</v>
      </c>
      <c r="AH74">
        <v>31</v>
      </c>
      <c r="AI74">
        <v>0.94</v>
      </c>
      <c r="AN74" s="3">
        <v>43552</v>
      </c>
      <c r="AO74" s="4">
        <v>7740060</v>
      </c>
      <c r="AP74" s="4">
        <v>5805045</v>
      </c>
      <c r="AQ74" s="4">
        <v>2365018</v>
      </c>
      <c r="AR74" s="4">
        <v>5590043</v>
      </c>
      <c r="AS74" s="10">
        <v>-9.9999462794833072E-3</v>
      </c>
      <c r="AT74" s="10">
        <v>-9.9998618615166901E-3</v>
      </c>
      <c r="AU74" s="10">
        <v>-9.9999706978965985E-3</v>
      </c>
      <c r="AV74" s="10">
        <v>-9.9999858319513857E-3</v>
      </c>
      <c r="AW74" s="13" t="s">
        <v>103</v>
      </c>
      <c r="AX74" s="13" t="s">
        <v>101</v>
      </c>
      <c r="AY74" t="s">
        <v>44</v>
      </c>
      <c r="AZ74" s="11" t="s">
        <v>80</v>
      </c>
      <c r="BA74" s="11" t="s">
        <v>86</v>
      </c>
    </row>
    <row r="75" spans="1:53" hidden="1" x14ac:dyDescent="0.25">
      <c r="A75" s="3">
        <v>43539</v>
      </c>
      <c r="B75" s="4">
        <v>21500167</v>
      </c>
      <c r="C75" s="4">
        <v>5106289</v>
      </c>
      <c r="D75" s="4">
        <v>2124216</v>
      </c>
      <c r="E75" s="4">
        <v>1519664</v>
      </c>
      <c r="F75" s="4">
        <v>1183818</v>
      </c>
      <c r="G75" s="7">
        <v>5.5060874643438819E-2</v>
      </c>
      <c r="H75" s="10">
        <v>-0.14866249706049239</v>
      </c>
      <c r="I75" s="10">
        <v>-9.9999815815380311E-3</v>
      </c>
      <c r="J75" s="10">
        <v>-0.14006314434263278</v>
      </c>
      <c r="K75" s="7">
        <v>0.23749996918628585</v>
      </c>
      <c r="L75" s="7">
        <v>0.41599995613252599</v>
      </c>
      <c r="M75" s="7">
        <v>0.71539994049569344</v>
      </c>
      <c r="N75" s="7">
        <v>0.77899983154170926</v>
      </c>
      <c r="O75" s="14" t="s">
        <v>89</v>
      </c>
      <c r="P75" s="14" t="s">
        <v>86</v>
      </c>
      <c r="Q75" s="12" t="s">
        <v>44</v>
      </c>
      <c r="R75">
        <v>7740060</v>
      </c>
      <c r="S75">
        <v>5805045</v>
      </c>
      <c r="T75">
        <v>2365018</v>
      </c>
      <c r="U75">
        <v>5590043</v>
      </c>
      <c r="V75" s="27">
        <v>-9.9999462794833072E-3</v>
      </c>
      <c r="W75" s="27">
        <v>-9.9998618615166901E-3</v>
      </c>
      <c r="X75" s="27">
        <v>-9.9999706978965985E-3</v>
      </c>
      <c r="Y75" s="27">
        <v>-9.9999858319513857E-3</v>
      </c>
      <c r="Z75" t="s">
        <v>102</v>
      </c>
      <c r="AA75" t="s">
        <v>101</v>
      </c>
      <c r="AB75">
        <v>381360</v>
      </c>
      <c r="AC75">
        <v>0.17</v>
      </c>
      <c r="AD75">
        <v>34</v>
      </c>
      <c r="AE75">
        <v>19</v>
      </c>
      <c r="AF75">
        <v>27</v>
      </c>
      <c r="AG75">
        <v>395</v>
      </c>
      <c r="AH75">
        <v>39</v>
      </c>
      <c r="AI75">
        <v>0.95</v>
      </c>
      <c r="AN75" s="3">
        <v>43553</v>
      </c>
      <c r="AO75" s="4">
        <v>8209154</v>
      </c>
      <c r="AP75" s="4">
        <v>6156866</v>
      </c>
      <c r="AQ75" s="4">
        <v>2508352</v>
      </c>
      <c r="AR75" s="4">
        <v>5928833</v>
      </c>
      <c r="AS75" s="10">
        <v>8.2474176506307284E-2</v>
      </c>
      <c r="AT75" s="10">
        <v>8.247431199322186E-2</v>
      </c>
      <c r="AU75" s="10">
        <v>8.2473977663081843E-2</v>
      </c>
      <c r="AV75" s="10">
        <v>8.2474106340329367E-2</v>
      </c>
      <c r="AW75" s="13" t="s">
        <v>103</v>
      </c>
      <c r="AX75" s="13" t="s">
        <v>104</v>
      </c>
      <c r="AY75" t="s">
        <v>44</v>
      </c>
      <c r="AZ75" s="11" t="s">
        <v>89</v>
      </c>
      <c r="BA75" s="11" t="s">
        <v>86</v>
      </c>
    </row>
    <row r="76" spans="1:53" hidden="1" x14ac:dyDescent="0.25">
      <c r="A76" s="3">
        <v>43540</v>
      </c>
      <c r="B76" s="4">
        <v>42645263</v>
      </c>
      <c r="C76" s="4">
        <v>9313725</v>
      </c>
      <c r="D76" s="4">
        <v>3293333</v>
      </c>
      <c r="E76" s="4">
        <v>2217072</v>
      </c>
      <c r="F76" s="4">
        <v>1815781</v>
      </c>
      <c r="G76" s="7">
        <v>4.2578726739239479E-2</v>
      </c>
      <c r="H76" s="10">
        <v>-2.4003516193720209E-3</v>
      </c>
      <c r="I76" s="10">
        <v>-8.6538450828461344E-2</v>
      </c>
      <c r="J76" s="10">
        <v>9.2109075948952679E-2</v>
      </c>
      <c r="K76" s="7">
        <v>0.21839998970108357</v>
      </c>
      <c r="L76" s="7">
        <v>0.35359998282105171</v>
      </c>
      <c r="M76" s="7">
        <v>0.67320006813765876</v>
      </c>
      <c r="N76" s="7">
        <v>0.81899956338810831</v>
      </c>
      <c r="O76" s="14" t="s">
        <v>85</v>
      </c>
      <c r="P76" s="14" t="s">
        <v>86</v>
      </c>
      <c r="Q76" s="12" t="s">
        <v>44</v>
      </c>
      <c r="R76">
        <v>15352294</v>
      </c>
      <c r="S76">
        <v>11514221</v>
      </c>
      <c r="T76">
        <v>4690978</v>
      </c>
      <c r="U76">
        <v>11087768</v>
      </c>
      <c r="V76" s="27">
        <v>-8.6538469548077201E-2</v>
      </c>
      <c r="W76" s="27">
        <v>-8.6538466115384627E-2</v>
      </c>
      <c r="X76" s="27">
        <v>-8.6538560774484963E-2</v>
      </c>
      <c r="Y76" s="27">
        <v>-8.6538452032543955E-2</v>
      </c>
      <c r="Z76" t="s">
        <v>102</v>
      </c>
      <c r="AA76" t="s">
        <v>101</v>
      </c>
      <c r="AB76">
        <v>409886</v>
      </c>
      <c r="AC76">
        <v>0.17</v>
      </c>
      <c r="AD76">
        <v>40</v>
      </c>
      <c r="AE76">
        <v>19</v>
      </c>
      <c r="AF76">
        <v>30</v>
      </c>
      <c r="AG76">
        <v>356</v>
      </c>
      <c r="AH76">
        <v>31</v>
      </c>
      <c r="AI76">
        <v>0.93</v>
      </c>
      <c r="AN76" s="3">
        <v>43554</v>
      </c>
      <c r="AO76" s="4">
        <v>16160310</v>
      </c>
      <c r="AP76" s="4">
        <v>12120232</v>
      </c>
      <c r="AQ76" s="4">
        <v>4937872</v>
      </c>
      <c r="AR76" s="4">
        <v>11671335</v>
      </c>
      <c r="AS76" s="10">
        <v>1.0101003787368557E-2</v>
      </c>
      <c r="AT76" s="10">
        <v>1.010098316280561E-2</v>
      </c>
      <c r="AU76" s="10">
        <v>1.0101067956934884E-2</v>
      </c>
      <c r="AV76" s="10">
        <v>1.0101066923787538E-2</v>
      </c>
      <c r="AW76" s="13" t="s">
        <v>103</v>
      </c>
      <c r="AX76" s="13" t="s">
        <v>104</v>
      </c>
      <c r="AY76" t="s">
        <v>44</v>
      </c>
      <c r="AZ76" s="11" t="s">
        <v>85</v>
      </c>
      <c r="BA76" s="11" t="s">
        <v>86</v>
      </c>
    </row>
    <row r="77" spans="1:53" x14ac:dyDescent="0.25">
      <c r="A77" s="3">
        <v>43541</v>
      </c>
      <c r="B77" s="4">
        <v>42645263</v>
      </c>
      <c r="C77" s="4">
        <v>8686840</v>
      </c>
      <c r="D77" s="4">
        <v>2894455</v>
      </c>
      <c r="E77" s="4">
        <v>1968229</v>
      </c>
      <c r="F77" s="4">
        <v>1504514</v>
      </c>
      <c r="G77" s="7">
        <v>3.5279744903906445E-2</v>
      </c>
      <c r="H77" s="10">
        <v>-0.12101539450238075</v>
      </c>
      <c r="I77" s="10">
        <v>-7.7669902072700525E-2</v>
      </c>
      <c r="J77" s="10">
        <v>-4.6995639117804022E-2</v>
      </c>
      <c r="K77" s="7">
        <v>0.20369999828585886</v>
      </c>
      <c r="L77" s="7">
        <v>0.33319998986973398</v>
      </c>
      <c r="M77" s="7">
        <v>0.6799998618047266</v>
      </c>
      <c r="N77" s="7">
        <v>0.76439987420163003</v>
      </c>
      <c r="O77" s="14" t="s">
        <v>87</v>
      </c>
      <c r="P77" s="14" t="s">
        <v>86</v>
      </c>
      <c r="Q77" s="12" t="s">
        <v>44</v>
      </c>
      <c r="R77">
        <v>15352294</v>
      </c>
      <c r="S77">
        <v>11514221</v>
      </c>
      <c r="T77">
        <v>4690978</v>
      </c>
      <c r="U77">
        <v>11087768</v>
      </c>
      <c r="V77" s="27">
        <v>-7.7669916328023891E-2</v>
      </c>
      <c r="W77" s="27">
        <v>-7.7669857805759857E-2</v>
      </c>
      <c r="X77" s="27">
        <v>-7.7669952544313747E-2</v>
      </c>
      <c r="Y77" s="27">
        <v>-7.7669919872561444E-2</v>
      </c>
      <c r="Z77" t="s">
        <v>102</v>
      </c>
      <c r="AA77" t="s">
        <v>101</v>
      </c>
      <c r="AB77">
        <v>395416</v>
      </c>
      <c r="AC77">
        <v>0.18</v>
      </c>
      <c r="AD77">
        <v>36</v>
      </c>
      <c r="AE77">
        <v>22</v>
      </c>
      <c r="AF77">
        <v>29</v>
      </c>
      <c r="AG77">
        <v>382</v>
      </c>
      <c r="AH77">
        <v>34</v>
      </c>
      <c r="AI77">
        <v>0.93</v>
      </c>
      <c r="AN77" s="3">
        <v>43555</v>
      </c>
      <c r="AO77" s="4">
        <v>15352294</v>
      </c>
      <c r="AP77" s="4">
        <v>11514221</v>
      </c>
      <c r="AQ77" s="4">
        <v>4690978</v>
      </c>
      <c r="AR77" s="4">
        <v>11087768</v>
      </c>
      <c r="AS77" s="10">
        <v>-5.9405965464955024E-2</v>
      </c>
      <c r="AT77" s="10">
        <v>-5.9405943829297758E-2</v>
      </c>
      <c r="AU77" s="10">
        <v>-5.9406073606481757E-2</v>
      </c>
      <c r="AV77" s="10">
        <v>-5.940593387471782E-2</v>
      </c>
      <c r="AW77" s="13" t="s">
        <v>103</v>
      </c>
      <c r="AX77" s="13" t="s">
        <v>101</v>
      </c>
      <c r="AY77" t="s">
        <v>44</v>
      </c>
      <c r="AZ77" s="11" t="s">
        <v>87</v>
      </c>
      <c r="BA77" s="11" t="s">
        <v>86</v>
      </c>
    </row>
    <row r="78" spans="1:53" x14ac:dyDescent="0.25">
      <c r="A78" s="3">
        <v>43542</v>
      </c>
      <c r="B78" s="4">
        <v>22368860</v>
      </c>
      <c r="C78" s="4">
        <v>5368526</v>
      </c>
      <c r="D78" s="4">
        <v>2233307</v>
      </c>
      <c r="E78" s="4">
        <v>1614011</v>
      </c>
      <c r="F78" s="4">
        <v>1310254</v>
      </c>
      <c r="G78" s="7">
        <v>5.8574911729967462E-2</v>
      </c>
      <c r="H78" s="10">
        <v>7.3381290249115549E-2</v>
      </c>
      <c r="I78" s="10">
        <v>5.1020408642713067E-2</v>
      </c>
      <c r="J78" s="10">
        <v>2.1275401907066005E-2</v>
      </c>
      <c r="K78" s="7">
        <v>0.23999998211799797</v>
      </c>
      <c r="L78" s="7">
        <v>0.4160000342738398</v>
      </c>
      <c r="M78" s="7">
        <v>0.72270001392553729</v>
      </c>
      <c r="N78" s="7">
        <v>0.81179991957923459</v>
      </c>
      <c r="O78" s="14" t="s">
        <v>82</v>
      </c>
      <c r="P78" s="14" t="s">
        <v>86</v>
      </c>
      <c r="Q78" s="12" t="s">
        <v>44</v>
      </c>
      <c r="R78">
        <v>8052789</v>
      </c>
      <c r="S78">
        <v>6039592</v>
      </c>
      <c r="T78">
        <v>2460574</v>
      </c>
      <c r="U78">
        <v>5815903</v>
      </c>
      <c r="V78" s="27">
        <v>5.1020396177072547E-2</v>
      </c>
      <c r="W78" s="27">
        <v>5.1020393957407872E-2</v>
      </c>
      <c r="X78" s="27">
        <v>5.1020255611715637E-2</v>
      </c>
      <c r="Y78" s="27">
        <v>5.1020334402081202E-2</v>
      </c>
      <c r="Z78" t="s">
        <v>102</v>
      </c>
      <c r="AA78" t="s">
        <v>104</v>
      </c>
      <c r="AB78">
        <v>395027</v>
      </c>
      <c r="AC78">
        <v>0.19</v>
      </c>
      <c r="AD78">
        <v>30</v>
      </c>
      <c r="AE78">
        <v>21</v>
      </c>
      <c r="AF78">
        <v>29</v>
      </c>
      <c r="AG78">
        <v>375</v>
      </c>
      <c r="AH78">
        <v>37</v>
      </c>
      <c r="AI78">
        <v>0.95</v>
      </c>
      <c r="AN78" s="3">
        <v>43556</v>
      </c>
      <c r="AO78" s="4">
        <v>7583695</v>
      </c>
      <c r="AP78" s="4">
        <v>5687771</v>
      </c>
      <c r="AQ78" s="4">
        <v>2317240</v>
      </c>
      <c r="AR78" s="4">
        <v>5477113</v>
      </c>
      <c r="AS78" s="10">
        <v>-5.8252364491358177E-2</v>
      </c>
      <c r="AT78" s="10">
        <v>-5.8252444867136766E-2</v>
      </c>
      <c r="AU78" s="10">
        <v>-5.8252261464194932E-2</v>
      </c>
      <c r="AV78" s="10">
        <v>-5.825234705599458E-2</v>
      </c>
      <c r="AW78" s="13" t="s">
        <v>103</v>
      </c>
      <c r="AX78" s="13" t="s">
        <v>101</v>
      </c>
      <c r="AY78" t="s">
        <v>44</v>
      </c>
      <c r="AZ78" s="11" t="s">
        <v>82</v>
      </c>
      <c r="BA78" s="11" t="s">
        <v>88</v>
      </c>
    </row>
    <row r="79" spans="1:53" hidden="1" x14ac:dyDescent="0.25">
      <c r="A79" s="3">
        <v>43543</v>
      </c>
      <c r="B79" s="4">
        <v>21934513</v>
      </c>
      <c r="C79" s="4">
        <v>5757809</v>
      </c>
      <c r="D79" s="4">
        <v>2418280</v>
      </c>
      <c r="E79" s="4">
        <v>1835958</v>
      </c>
      <c r="F79" s="4">
        <v>707578</v>
      </c>
      <c r="G79" s="7">
        <v>3.2258660130726403E-2</v>
      </c>
      <c r="H79" s="10">
        <v>-0.45549226537958976</v>
      </c>
      <c r="I79" s="10">
        <v>2.0201982617158221E-2</v>
      </c>
      <c r="J79" s="10">
        <v>-0.46627457709544307</v>
      </c>
      <c r="K79" s="7">
        <v>0.26249996979645729</v>
      </c>
      <c r="L79" s="7">
        <v>0.42000003820897847</v>
      </c>
      <c r="M79" s="7">
        <v>0.75919992722100005</v>
      </c>
      <c r="N79" s="7">
        <v>0.38539988387533919</v>
      </c>
      <c r="O79" s="14" t="s">
        <v>83</v>
      </c>
      <c r="P79" s="14" t="s">
        <v>86</v>
      </c>
      <c r="Q79" s="12" t="s">
        <v>45</v>
      </c>
      <c r="R79">
        <v>7896424</v>
      </c>
      <c r="S79">
        <v>5922318</v>
      </c>
      <c r="T79">
        <v>2412796</v>
      </c>
      <c r="U79">
        <v>5702973</v>
      </c>
      <c r="V79" s="27">
        <v>2.0201910579504601E-2</v>
      </c>
      <c r="W79" s="27">
        <v>2.0201910579504601E-2</v>
      </c>
      <c r="X79" s="27">
        <v>2.0201960407912223E-2</v>
      </c>
      <c r="Y79" s="27">
        <v>2.0201991290585752E-2</v>
      </c>
      <c r="Z79" t="s">
        <v>102</v>
      </c>
      <c r="AA79" t="s">
        <v>104</v>
      </c>
      <c r="AB79">
        <v>380462</v>
      </c>
      <c r="AC79">
        <v>0.19</v>
      </c>
      <c r="AD79">
        <v>37</v>
      </c>
      <c r="AE79">
        <v>20</v>
      </c>
      <c r="AF79">
        <v>25</v>
      </c>
      <c r="AG79">
        <v>400</v>
      </c>
      <c r="AH79">
        <v>33</v>
      </c>
      <c r="AI79">
        <v>0.65</v>
      </c>
      <c r="AN79" s="3">
        <v>43557</v>
      </c>
      <c r="AO79" s="4">
        <v>8209154</v>
      </c>
      <c r="AP79" s="4">
        <v>6156866</v>
      </c>
      <c r="AQ79" s="4">
        <v>2508352</v>
      </c>
      <c r="AR79" s="4">
        <v>5928833</v>
      </c>
      <c r="AS79" s="10">
        <v>9.3750033308853453E-2</v>
      </c>
      <c r="AT79" s="10">
        <v>9.3750122132463032E-2</v>
      </c>
      <c r="AU79" s="10">
        <v>9.3749713846681182E-2</v>
      </c>
      <c r="AV79" s="10">
        <v>9.3749861640158194E-2</v>
      </c>
      <c r="AW79" s="13" t="s">
        <v>103</v>
      </c>
      <c r="AX79" s="13" t="s">
        <v>104</v>
      </c>
      <c r="AY79" t="s">
        <v>44</v>
      </c>
      <c r="AZ79" s="11" t="s">
        <v>83</v>
      </c>
      <c r="BA79" s="11" t="s">
        <v>88</v>
      </c>
    </row>
    <row r="80" spans="1:53" hidden="1" x14ac:dyDescent="0.25">
      <c r="A80" s="3">
        <v>43544</v>
      </c>
      <c r="B80" s="4">
        <v>21282993</v>
      </c>
      <c r="C80" s="4">
        <v>5427163</v>
      </c>
      <c r="D80" s="4">
        <v>2149156</v>
      </c>
      <c r="E80" s="4">
        <v>1600262</v>
      </c>
      <c r="F80" s="4">
        <v>1377825</v>
      </c>
      <c r="G80" s="7">
        <v>6.4738310067573676E-2</v>
      </c>
      <c r="H80" s="10">
        <v>0.11773844194404104</v>
      </c>
      <c r="I80" s="10">
        <v>-2.0000009209230951E-2</v>
      </c>
      <c r="J80" s="10">
        <v>0.14054944127308611</v>
      </c>
      <c r="K80" s="7">
        <v>0.25499998989803735</v>
      </c>
      <c r="L80" s="7">
        <v>0.39599989902643423</v>
      </c>
      <c r="M80" s="7">
        <v>0.74460020584824926</v>
      </c>
      <c r="N80" s="7">
        <v>0.86099963630955434</v>
      </c>
      <c r="O80" s="14" t="s">
        <v>94</v>
      </c>
      <c r="P80" s="14" t="s">
        <v>86</v>
      </c>
      <c r="Q80" s="12" t="s">
        <v>44</v>
      </c>
      <c r="R80">
        <v>7661877</v>
      </c>
      <c r="S80">
        <v>5746408</v>
      </c>
      <c r="T80">
        <v>2341129</v>
      </c>
      <c r="U80">
        <v>5533578</v>
      </c>
      <c r="V80" s="27">
        <v>-2.0000020464958745E-2</v>
      </c>
      <c r="W80" s="27">
        <v>-1.9999894264370766E-2</v>
      </c>
      <c r="X80" s="27">
        <v>-1.9999941395793086E-2</v>
      </c>
      <c r="Y80" s="27">
        <v>-1.9999971663902771E-2</v>
      </c>
      <c r="Z80" t="s">
        <v>102</v>
      </c>
      <c r="AA80" t="s">
        <v>101</v>
      </c>
      <c r="AB80">
        <v>391681</v>
      </c>
      <c r="AC80">
        <v>0.18</v>
      </c>
      <c r="AD80">
        <v>38</v>
      </c>
      <c r="AE80">
        <v>21</v>
      </c>
      <c r="AF80">
        <v>29</v>
      </c>
      <c r="AG80">
        <v>383</v>
      </c>
      <c r="AH80">
        <v>36</v>
      </c>
      <c r="AI80">
        <v>0.93</v>
      </c>
      <c r="AN80" s="3">
        <v>43558</v>
      </c>
      <c r="AO80" s="4">
        <v>8052789</v>
      </c>
      <c r="AP80" s="4">
        <v>6039592</v>
      </c>
      <c r="AQ80" s="4">
        <v>2460574</v>
      </c>
      <c r="AR80" s="4">
        <v>5815903</v>
      </c>
      <c r="AS80" s="10">
        <v>7.2916677769617744E-2</v>
      </c>
      <c r="AT80" s="10">
        <v>7.2916722181422644E-2</v>
      </c>
      <c r="AU80" s="10">
        <v>7.2916444102974154E-2</v>
      </c>
      <c r="AV80" s="10">
        <v>7.2916559053456398E-2</v>
      </c>
      <c r="AW80" s="13" t="s">
        <v>103</v>
      </c>
      <c r="AX80" s="13" t="s">
        <v>104</v>
      </c>
      <c r="AY80" t="s">
        <v>44</v>
      </c>
      <c r="AZ80" s="11" t="s">
        <v>94</v>
      </c>
      <c r="BA80" s="11" t="s">
        <v>88</v>
      </c>
    </row>
    <row r="81" spans="1:53" hidden="1" x14ac:dyDescent="0.25">
      <c r="A81" s="3">
        <v>43545</v>
      </c>
      <c r="B81" s="4">
        <v>21717340</v>
      </c>
      <c r="C81" s="4">
        <v>5429335</v>
      </c>
      <c r="D81" s="4">
        <v>2128299</v>
      </c>
      <c r="E81" s="4">
        <v>1475975</v>
      </c>
      <c r="F81" s="4">
        <v>1234506</v>
      </c>
      <c r="G81" s="7">
        <v>5.6844254406847247E-2</v>
      </c>
      <c r="H81" s="10">
        <v>-2.6704205453110585E-2</v>
      </c>
      <c r="I81" s="10">
        <v>-4.7619047619047672E-2</v>
      </c>
      <c r="J81" s="10">
        <v>2.1960584274233863E-2</v>
      </c>
      <c r="K81" s="7">
        <v>0.25</v>
      </c>
      <c r="L81" s="7">
        <v>0.39199994106092184</v>
      </c>
      <c r="M81" s="7">
        <v>0.6934998324953402</v>
      </c>
      <c r="N81" s="7">
        <v>0.83640034553430787</v>
      </c>
      <c r="O81" s="14" t="s">
        <v>80</v>
      </c>
      <c r="P81" s="14" t="s">
        <v>86</v>
      </c>
      <c r="Q81" s="12" t="s">
        <v>44</v>
      </c>
      <c r="R81">
        <v>7818242</v>
      </c>
      <c r="S81">
        <v>5863681</v>
      </c>
      <c r="T81">
        <v>2388907</v>
      </c>
      <c r="U81">
        <v>5646508</v>
      </c>
      <c r="V81" s="27">
        <v>-4.7619036017596983E-2</v>
      </c>
      <c r="W81" s="27">
        <v>-4.7619194570744261E-2</v>
      </c>
      <c r="X81" s="27">
        <v>-4.7618914729671169E-2</v>
      </c>
      <c r="Y81" s="27">
        <v>-4.7618983364854484E-2</v>
      </c>
      <c r="Z81" t="s">
        <v>102</v>
      </c>
      <c r="AA81" t="s">
        <v>101</v>
      </c>
      <c r="AB81">
        <v>382856</v>
      </c>
      <c r="AC81">
        <v>0.19</v>
      </c>
      <c r="AD81">
        <v>36</v>
      </c>
      <c r="AE81">
        <v>18</v>
      </c>
      <c r="AF81">
        <v>28</v>
      </c>
      <c r="AG81">
        <v>379</v>
      </c>
      <c r="AH81">
        <v>39</v>
      </c>
      <c r="AI81">
        <v>0.95</v>
      </c>
      <c r="AN81" s="3">
        <v>43559</v>
      </c>
      <c r="AO81" s="4">
        <v>7974607</v>
      </c>
      <c r="AP81" s="4">
        <v>5980955</v>
      </c>
      <c r="AQ81" s="4">
        <v>2436685</v>
      </c>
      <c r="AR81" s="4">
        <v>5759438</v>
      </c>
      <c r="AS81" s="10">
        <v>3.0302995067221783E-2</v>
      </c>
      <c r="AT81" s="10">
        <v>3.0302952001233452E-2</v>
      </c>
      <c r="AU81" s="10">
        <v>3.0302940611868445E-2</v>
      </c>
      <c r="AV81" s="10">
        <v>3.0302986935878629E-2</v>
      </c>
      <c r="AW81" s="13" t="s">
        <v>103</v>
      </c>
      <c r="AX81" s="13" t="s">
        <v>104</v>
      </c>
      <c r="AY81" t="s">
        <v>45</v>
      </c>
      <c r="AZ81" s="11" t="s">
        <v>80</v>
      </c>
      <c r="BA81" s="11" t="s">
        <v>88</v>
      </c>
    </row>
    <row r="82" spans="1:53" x14ac:dyDescent="0.25">
      <c r="A82" s="3">
        <v>43546</v>
      </c>
      <c r="B82" s="4">
        <v>21065820</v>
      </c>
      <c r="C82" s="4">
        <v>5529777</v>
      </c>
      <c r="D82" s="4">
        <v>2123434</v>
      </c>
      <c r="E82" s="4">
        <v>1612111</v>
      </c>
      <c r="F82" s="4">
        <v>1361589</v>
      </c>
      <c r="G82" s="7">
        <v>6.4634986912448691E-2</v>
      </c>
      <c r="H82" s="10">
        <v>0.15016750885693586</v>
      </c>
      <c r="I82" s="10">
        <v>-2.0202029128424948E-2</v>
      </c>
      <c r="J82" s="10">
        <v>0.17388231354858696</v>
      </c>
      <c r="K82" s="7">
        <v>0.26249996439730333</v>
      </c>
      <c r="L82" s="7">
        <v>0.38399993345120426</v>
      </c>
      <c r="M82" s="7">
        <v>0.75919995629720538</v>
      </c>
      <c r="N82" s="7">
        <v>0.84460003064305122</v>
      </c>
      <c r="O82" s="14" t="s">
        <v>89</v>
      </c>
      <c r="P82" s="14" t="s">
        <v>86</v>
      </c>
      <c r="Q82" s="12" t="s">
        <v>44</v>
      </c>
      <c r="R82">
        <v>7583695</v>
      </c>
      <c r="S82">
        <v>5687771</v>
      </c>
      <c r="T82">
        <v>2317240</v>
      </c>
      <c r="U82">
        <v>5477113</v>
      </c>
      <c r="V82" s="27">
        <v>-2.0202039777469372E-2</v>
      </c>
      <c r="W82" s="27">
        <v>-2.0202082843457703E-2</v>
      </c>
      <c r="X82" s="27">
        <v>-2.0201960407912334E-2</v>
      </c>
      <c r="Y82" s="27">
        <v>-2.0201991290585752E-2</v>
      </c>
      <c r="Z82" t="s">
        <v>102</v>
      </c>
      <c r="AA82" t="s">
        <v>101</v>
      </c>
      <c r="AB82">
        <v>395181</v>
      </c>
      <c r="AC82">
        <v>0.17</v>
      </c>
      <c r="AD82">
        <v>40</v>
      </c>
      <c r="AE82">
        <v>17</v>
      </c>
      <c r="AF82">
        <v>27</v>
      </c>
      <c r="AG82">
        <v>379</v>
      </c>
      <c r="AH82">
        <v>32</v>
      </c>
      <c r="AI82">
        <v>0.95</v>
      </c>
      <c r="AN82" s="3">
        <v>43560</v>
      </c>
      <c r="AO82" s="4">
        <v>8130972</v>
      </c>
      <c r="AP82" s="4">
        <v>6098229</v>
      </c>
      <c r="AQ82" s="4">
        <v>2484463</v>
      </c>
      <c r="AR82" s="4">
        <v>5872368</v>
      </c>
      <c r="AS82" s="10">
        <v>-9.5237584774265915E-3</v>
      </c>
      <c r="AT82" s="10">
        <v>-9.5238389141488744E-3</v>
      </c>
      <c r="AU82" s="10">
        <v>-9.523782945934256E-3</v>
      </c>
      <c r="AV82" s="10">
        <v>-9.5237966729708745E-3</v>
      </c>
      <c r="AW82" s="13" t="s">
        <v>103</v>
      </c>
      <c r="AX82" s="13" t="s">
        <v>101</v>
      </c>
      <c r="AY82" t="s">
        <v>44</v>
      </c>
      <c r="AZ82" s="11" t="s">
        <v>89</v>
      </c>
      <c r="BA82" s="11" t="s">
        <v>88</v>
      </c>
    </row>
    <row r="83" spans="1:53" hidden="1" x14ac:dyDescent="0.25">
      <c r="A83" s="3">
        <v>43547</v>
      </c>
      <c r="B83" s="4">
        <v>44440853</v>
      </c>
      <c r="C83" s="4">
        <v>9612556</v>
      </c>
      <c r="D83" s="4">
        <v>3268269</v>
      </c>
      <c r="E83" s="4">
        <v>2289095</v>
      </c>
      <c r="F83" s="4">
        <v>1874769</v>
      </c>
      <c r="G83" s="7">
        <v>4.2185711421875723E-2</v>
      </c>
      <c r="H83" s="10">
        <v>3.2486296530253478E-2</v>
      </c>
      <c r="I83" s="10">
        <v>4.2105262664225984E-2</v>
      </c>
      <c r="J83" s="10">
        <v>-9.2303210420231485E-3</v>
      </c>
      <c r="K83" s="7">
        <v>0.21629998866133376</v>
      </c>
      <c r="L83" s="7">
        <v>0.33999999583877588</v>
      </c>
      <c r="M83" s="7">
        <v>0.70039981409119012</v>
      </c>
      <c r="N83" s="7">
        <v>0.8190000851865038</v>
      </c>
      <c r="O83" s="14" t="s">
        <v>85</v>
      </c>
      <c r="P83" s="14" t="s">
        <v>86</v>
      </c>
      <c r="Q83" s="12" t="s">
        <v>44</v>
      </c>
      <c r="R83">
        <v>15998707</v>
      </c>
      <c r="S83">
        <v>11999030</v>
      </c>
      <c r="T83">
        <v>4888493</v>
      </c>
      <c r="U83">
        <v>11554621</v>
      </c>
      <c r="V83" s="27">
        <v>4.2105303611303935E-2</v>
      </c>
      <c r="W83" s="27">
        <v>4.2105236646057032E-2</v>
      </c>
      <c r="X83" s="27">
        <v>4.210529232923288E-2</v>
      </c>
      <c r="Y83" s="27">
        <v>4.2105228031466657E-2</v>
      </c>
      <c r="Z83" t="s">
        <v>102</v>
      </c>
      <c r="AA83" t="s">
        <v>104</v>
      </c>
      <c r="AB83">
        <v>397192</v>
      </c>
      <c r="AC83">
        <v>0.17</v>
      </c>
      <c r="AD83">
        <v>38</v>
      </c>
      <c r="AE83">
        <v>20</v>
      </c>
      <c r="AF83">
        <v>30</v>
      </c>
      <c r="AG83">
        <v>386</v>
      </c>
      <c r="AH83">
        <v>34</v>
      </c>
      <c r="AI83">
        <v>0.92</v>
      </c>
      <c r="AN83" s="3">
        <v>43561</v>
      </c>
      <c r="AO83" s="4">
        <v>16806722</v>
      </c>
      <c r="AP83" s="4">
        <v>12605042</v>
      </c>
      <c r="AQ83" s="4">
        <v>5135387</v>
      </c>
      <c r="AR83" s="4">
        <v>12138188</v>
      </c>
      <c r="AS83" s="10">
        <v>3.9999975247999586E-2</v>
      </c>
      <c r="AT83" s="10">
        <v>4.0000059404803556E-2</v>
      </c>
      <c r="AU83" s="10">
        <v>4.0000024301966475E-2</v>
      </c>
      <c r="AV83" s="10">
        <v>3.9999965727999465E-2</v>
      </c>
      <c r="AW83" s="13" t="s">
        <v>103</v>
      </c>
      <c r="AX83" s="13" t="s">
        <v>104</v>
      </c>
      <c r="AY83" t="s">
        <v>44</v>
      </c>
      <c r="AZ83" s="11" t="s">
        <v>85</v>
      </c>
      <c r="BA83" s="11" t="s">
        <v>88</v>
      </c>
    </row>
    <row r="84" spans="1:53" hidden="1" x14ac:dyDescent="0.25">
      <c r="A84" s="3">
        <v>43548</v>
      </c>
      <c r="B84" s="4">
        <v>45338648</v>
      </c>
      <c r="C84" s="4">
        <v>9425904</v>
      </c>
      <c r="D84" s="4">
        <v>3300951</v>
      </c>
      <c r="E84" s="4">
        <v>2289540</v>
      </c>
      <c r="F84" s="4">
        <v>1839416</v>
      </c>
      <c r="G84" s="7">
        <v>4.05705966353474E-2</v>
      </c>
      <c r="H84" s="10">
        <v>0.22259812803337153</v>
      </c>
      <c r="I84" s="10">
        <v>6.3157893996339087E-2</v>
      </c>
      <c r="J84" s="10">
        <v>0.14996853706998059</v>
      </c>
      <c r="K84" s="7">
        <v>0.20789997972590626</v>
      </c>
      <c r="L84" s="7">
        <v>0.35019993838256785</v>
      </c>
      <c r="M84" s="7">
        <v>0.69360011705717539</v>
      </c>
      <c r="N84" s="7">
        <v>0.80339980956873436</v>
      </c>
      <c r="O84" s="14" t="s">
        <v>87</v>
      </c>
      <c r="P84" s="14" t="s">
        <v>86</v>
      </c>
      <c r="Q84" s="12" t="s">
        <v>46</v>
      </c>
      <c r="R84">
        <v>16321913</v>
      </c>
      <c r="S84">
        <v>12241435</v>
      </c>
      <c r="T84">
        <v>4987251</v>
      </c>
      <c r="U84">
        <v>11788048</v>
      </c>
      <c r="V84" s="27">
        <v>6.3157922848533277E-2</v>
      </c>
      <c r="W84" s="27">
        <v>6.3157898393647383E-2</v>
      </c>
      <c r="X84" s="27">
        <v>6.3158045081430858E-2</v>
      </c>
      <c r="Y84" s="27">
        <v>6.3157887141938707E-2</v>
      </c>
      <c r="Z84" t="s">
        <v>102</v>
      </c>
      <c r="AA84" t="s">
        <v>104</v>
      </c>
      <c r="AB84">
        <v>401966</v>
      </c>
      <c r="AC84">
        <v>0.17</v>
      </c>
      <c r="AD84">
        <v>38</v>
      </c>
      <c r="AE84">
        <v>20</v>
      </c>
      <c r="AF84">
        <v>26</v>
      </c>
      <c r="AG84">
        <v>350</v>
      </c>
      <c r="AH84">
        <v>40</v>
      </c>
      <c r="AI84">
        <v>0.91</v>
      </c>
      <c r="AN84" s="3">
        <v>43562</v>
      </c>
      <c r="AO84" s="4">
        <v>15513897</v>
      </c>
      <c r="AP84" s="4">
        <v>11635423</v>
      </c>
      <c r="AQ84" s="4">
        <v>4740357</v>
      </c>
      <c r="AR84" s="4">
        <v>11204481</v>
      </c>
      <c r="AS84" s="10">
        <v>1.052630961861456E-2</v>
      </c>
      <c r="AT84" s="10">
        <v>1.052628744923334E-2</v>
      </c>
      <c r="AU84" s="10">
        <v>1.0526376376098989E-2</v>
      </c>
      <c r="AV84" s="10">
        <v>1.0526284460497415E-2</v>
      </c>
      <c r="AW84" s="13" t="s">
        <v>103</v>
      </c>
      <c r="AX84" s="13" t="s">
        <v>104</v>
      </c>
      <c r="AY84" t="s">
        <v>44</v>
      </c>
      <c r="AZ84" s="11" t="s">
        <v>87</v>
      </c>
      <c r="BA84" s="11" t="s">
        <v>88</v>
      </c>
    </row>
    <row r="85" spans="1:53" hidden="1" x14ac:dyDescent="0.25">
      <c r="A85" s="3">
        <v>43549</v>
      </c>
      <c r="B85" s="4">
        <v>22368860</v>
      </c>
      <c r="C85" s="4">
        <v>5536293</v>
      </c>
      <c r="D85" s="4">
        <v>2258807</v>
      </c>
      <c r="E85" s="4">
        <v>1632440</v>
      </c>
      <c r="F85" s="4">
        <v>1351986</v>
      </c>
      <c r="G85" s="7">
        <v>6.044054100208951E-2</v>
      </c>
      <c r="H85" s="10">
        <v>3.1850312992747876E-2</v>
      </c>
      <c r="I85" s="10">
        <v>0</v>
      </c>
      <c r="J85" s="10">
        <v>3.1850312992747876E-2</v>
      </c>
      <c r="K85" s="7">
        <v>0.24750000670575076</v>
      </c>
      <c r="L85" s="7">
        <v>0.40799990173930462</v>
      </c>
      <c r="M85" s="7">
        <v>0.72270008017506582</v>
      </c>
      <c r="N85" s="7">
        <v>0.82819950503540707</v>
      </c>
      <c r="O85" s="14" t="s">
        <v>82</v>
      </c>
      <c r="P85" s="14" t="s">
        <v>86</v>
      </c>
      <c r="Q85" s="12" t="s">
        <v>44</v>
      </c>
      <c r="R85">
        <v>8052789</v>
      </c>
      <c r="S85">
        <v>6039592</v>
      </c>
      <c r="T85">
        <v>2460574</v>
      </c>
      <c r="U85">
        <v>5815903</v>
      </c>
      <c r="V85" s="27">
        <v>0</v>
      </c>
      <c r="W85" s="27">
        <v>0</v>
      </c>
      <c r="X85" s="27">
        <v>0</v>
      </c>
      <c r="Y85" s="27">
        <v>0</v>
      </c>
      <c r="Z85" t="s">
        <v>37</v>
      </c>
      <c r="AA85" t="s">
        <v>101</v>
      </c>
      <c r="AB85">
        <v>382312</v>
      </c>
      <c r="AC85">
        <v>0.19</v>
      </c>
      <c r="AD85">
        <v>31</v>
      </c>
      <c r="AE85">
        <v>22</v>
      </c>
      <c r="AF85">
        <v>27</v>
      </c>
      <c r="AG85">
        <v>390</v>
      </c>
      <c r="AH85">
        <v>32</v>
      </c>
      <c r="AI85">
        <v>0.92</v>
      </c>
      <c r="AN85" s="3">
        <v>43563</v>
      </c>
      <c r="AO85" s="4">
        <v>7740060</v>
      </c>
      <c r="AP85" s="4">
        <v>5805045</v>
      </c>
      <c r="AQ85" s="4">
        <v>2365018</v>
      </c>
      <c r="AR85" s="4">
        <v>5590043</v>
      </c>
      <c r="AS85" s="10">
        <v>2.0618577092037516E-2</v>
      </c>
      <c r="AT85" s="10">
        <v>2.0618621952255056E-2</v>
      </c>
      <c r="AU85" s="10">
        <v>2.0618494415770572E-2</v>
      </c>
      <c r="AV85" s="10">
        <v>2.0618526585082231E-2</v>
      </c>
      <c r="AW85" s="13" t="s">
        <v>103</v>
      </c>
      <c r="AX85" s="13" t="s">
        <v>104</v>
      </c>
      <c r="AY85" t="s">
        <v>44</v>
      </c>
      <c r="AZ85" s="11" t="s">
        <v>82</v>
      </c>
      <c r="BA85" s="11" t="s">
        <v>88</v>
      </c>
    </row>
    <row r="86" spans="1:53" x14ac:dyDescent="0.25">
      <c r="A86" s="3">
        <v>43550</v>
      </c>
      <c r="B86" s="4">
        <v>20848646</v>
      </c>
      <c r="C86" s="4">
        <v>5107918</v>
      </c>
      <c r="D86" s="4">
        <v>2043167</v>
      </c>
      <c r="E86" s="4">
        <v>1476597</v>
      </c>
      <c r="F86" s="4">
        <v>1259241</v>
      </c>
      <c r="G86" s="7">
        <v>6.0399174123825596E-2</v>
      </c>
      <c r="H86" s="10">
        <v>0.77964973472889199</v>
      </c>
      <c r="I86" s="10">
        <v>-4.9504951397826846E-2</v>
      </c>
      <c r="J86" s="10">
        <v>0.87233982685769784</v>
      </c>
      <c r="K86" s="7">
        <v>0.2449999870495187</v>
      </c>
      <c r="L86" s="7">
        <v>0.39999996084510364</v>
      </c>
      <c r="M86" s="7">
        <v>0.72270010234112048</v>
      </c>
      <c r="N86" s="7">
        <v>0.85279937586220211</v>
      </c>
      <c r="O86" s="14" t="s">
        <v>83</v>
      </c>
      <c r="P86" s="14" t="s">
        <v>86</v>
      </c>
      <c r="Q86" s="12" t="s">
        <v>46</v>
      </c>
      <c r="R86">
        <v>7505512</v>
      </c>
      <c r="S86">
        <v>5629134</v>
      </c>
      <c r="T86">
        <v>2293351</v>
      </c>
      <c r="U86">
        <v>5420648</v>
      </c>
      <c r="V86" s="27">
        <v>-4.9504940464189851E-2</v>
      </c>
      <c r="W86" s="27">
        <v>-4.9504940464189851E-2</v>
      </c>
      <c r="X86" s="27">
        <v>-4.950480687136416E-2</v>
      </c>
      <c r="Y86" s="27">
        <v>-4.9504881050637994E-2</v>
      </c>
      <c r="Z86" t="s">
        <v>102</v>
      </c>
      <c r="AA86" t="s">
        <v>101</v>
      </c>
      <c r="AB86">
        <v>395869</v>
      </c>
      <c r="AC86">
        <v>0.17</v>
      </c>
      <c r="AD86">
        <v>39</v>
      </c>
      <c r="AE86">
        <v>18</v>
      </c>
      <c r="AF86">
        <v>25</v>
      </c>
      <c r="AG86">
        <v>366</v>
      </c>
      <c r="AH86">
        <v>36</v>
      </c>
      <c r="AI86">
        <v>0.94</v>
      </c>
      <c r="AN86" s="3">
        <v>43564</v>
      </c>
      <c r="AO86" s="4">
        <v>7818242</v>
      </c>
      <c r="AP86" s="4">
        <v>5863681</v>
      </c>
      <c r="AQ86" s="4">
        <v>2388907</v>
      </c>
      <c r="AR86" s="4">
        <v>5646508</v>
      </c>
      <c r="AS86" s="10">
        <v>-4.7619036017596983E-2</v>
      </c>
      <c r="AT86" s="10">
        <v>-4.7619194570744261E-2</v>
      </c>
      <c r="AU86" s="10">
        <v>-4.7618914729671169E-2</v>
      </c>
      <c r="AV86" s="10">
        <v>-4.7618983364854484E-2</v>
      </c>
      <c r="AW86" s="13" t="s">
        <v>103</v>
      </c>
      <c r="AX86" s="13" t="s">
        <v>101</v>
      </c>
      <c r="AY86" t="s">
        <v>44</v>
      </c>
      <c r="AZ86" s="11" t="s">
        <v>83</v>
      </c>
      <c r="BA86" s="11" t="s">
        <v>88</v>
      </c>
    </row>
    <row r="87" spans="1:53" x14ac:dyDescent="0.25">
      <c r="A87" s="3">
        <v>43551</v>
      </c>
      <c r="B87" s="4">
        <v>20848646</v>
      </c>
      <c r="C87" s="4">
        <v>5212161</v>
      </c>
      <c r="D87" s="4">
        <v>2084864</v>
      </c>
      <c r="E87" s="4">
        <v>1476292</v>
      </c>
      <c r="F87" s="4">
        <v>1150032</v>
      </c>
      <c r="G87" s="7">
        <v>5.5160992229423438E-2</v>
      </c>
      <c r="H87" s="10">
        <v>-0.16532796254967064</v>
      </c>
      <c r="I87" s="10">
        <v>-2.0408172854259776E-2</v>
      </c>
      <c r="J87" s="10">
        <v>-0.14793895342886554</v>
      </c>
      <c r="K87" s="7">
        <v>0.24999997601762725</v>
      </c>
      <c r="L87" s="7">
        <v>0.39999992325639977</v>
      </c>
      <c r="M87" s="7">
        <v>0.70809990483791752</v>
      </c>
      <c r="N87" s="7">
        <v>0.77900036036231313</v>
      </c>
      <c r="O87" s="14" t="s">
        <v>94</v>
      </c>
      <c r="P87" s="14" t="s">
        <v>86</v>
      </c>
      <c r="Q87" s="12" t="s">
        <v>44</v>
      </c>
      <c r="R87">
        <v>7505512</v>
      </c>
      <c r="S87">
        <v>5629134</v>
      </c>
      <c r="T87">
        <v>2293351</v>
      </c>
      <c r="U87">
        <v>5420648</v>
      </c>
      <c r="V87" s="27">
        <v>-2.0408184574093213E-2</v>
      </c>
      <c r="W87" s="27">
        <v>-2.0408227191664796E-2</v>
      </c>
      <c r="X87" s="27">
        <v>-2.0408102244686255E-2</v>
      </c>
      <c r="Y87" s="27">
        <v>-2.0408133760832503E-2</v>
      </c>
      <c r="Z87" t="s">
        <v>102</v>
      </c>
      <c r="AA87" t="s">
        <v>101</v>
      </c>
      <c r="AB87">
        <v>408200</v>
      </c>
      <c r="AC87">
        <v>0.19</v>
      </c>
      <c r="AD87">
        <v>35</v>
      </c>
      <c r="AE87">
        <v>17</v>
      </c>
      <c r="AF87">
        <v>28</v>
      </c>
      <c r="AG87">
        <v>384</v>
      </c>
      <c r="AH87">
        <v>35</v>
      </c>
      <c r="AI87">
        <v>0.93</v>
      </c>
      <c r="AN87" s="3">
        <v>43565</v>
      </c>
      <c r="AO87" s="4">
        <v>7740060</v>
      </c>
      <c r="AP87" s="4">
        <v>5805045</v>
      </c>
      <c r="AQ87" s="4">
        <v>2365018</v>
      </c>
      <c r="AR87" s="4">
        <v>5590043</v>
      </c>
      <c r="AS87" s="10">
        <v>-3.8834868267379141E-2</v>
      </c>
      <c r="AT87" s="10">
        <v>-3.8834908053391737E-2</v>
      </c>
      <c r="AU87" s="10">
        <v>-3.8834840976129992E-2</v>
      </c>
      <c r="AV87" s="10">
        <v>-3.8834898037329757E-2</v>
      </c>
      <c r="AW87" s="13" t="s">
        <v>103</v>
      </c>
      <c r="AX87" s="13" t="s">
        <v>101</v>
      </c>
      <c r="AY87" t="s">
        <v>44</v>
      </c>
      <c r="AZ87" s="11" t="s">
        <v>94</v>
      </c>
      <c r="BA87" s="11" t="s">
        <v>88</v>
      </c>
    </row>
    <row r="88" spans="1:53" x14ac:dyDescent="0.25">
      <c r="A88" s="3">
        <v>43552</v>
      </c>
      <c r="B88" s="4">
        <v>21500167</v>
      </c>
      <c r="C88" s="4">
        <v>5267540</v>
      </c>
      <c r="D88" s="4">
        <v>2064876</v>
      </c>
      <c r="E88" s="4">
        <v>1552580</v>
      </c>
      <c r="F88" s="4">
        <v>1311309</v>
      </c>
      <c r="G88" s="7">
        <v>6.0990642537799823E-2</v>
      </c>
      <c r="H88" s="10">
        <v>6.221354938736634E-2</v>
      </c>
      <c r="I88" s="10">
        <v>-9.9999815815380311E-3</v>
      </c>
      <c r="J88" s="10">
        <v>7.2942959217582981E-2</v>
      </c>
      <c r="K88" s="7">
        <v>0.24499995744219102</v>
      </c>
      <c r="L88" s="7">
        <v>0.39200006074942001</v>
      </c>
      <c r="M88" s="7">
        <v>0.75189987195357011</v>
      </c>
      <c r="N88" s="7">
        <v>0.84459995620193484</v>
      </c>
      <c r="O88" s="14" t="s">
        <v>80</v>
      </c>
      <c r="P88" s="14" t="s">
        <v>86</v>
      </c>
      <c r="Q88" s="12" t="s">
        <v>44</v>
      </c>
      <c r="R88">
        <v>7740060</v>
      </c>
      <c r="S88">
        <v>5805045</v>
      </c>
      <c r="T88">
        <v>2365018</v>
      </c>
      <c r="U88">
        <v>5590043</v>
      </c>
      <c r="V88" s="27">
        <v>-9.9999462794833072E-3</v>
      </c>
      <c r="W88" s="27">
        <v>-9.9998618615166901E-3</v>
      </c>
      <c r="X88" s="27">
        <v>-9.9999706978965985E-3</v>
      </c>
      <c r="Y88" s="27">
        <v>-9.9999858319513857E-3</v>
      </c>
      <c r="Z88" t="s">
        <v>102</v>
      </c>
      <c r="AA88" t="s">
        <v>101</v>
      </c>
      <c r="AB88">
        <v>404886</v>
      </c>
      <c r="AC88">
        <v>0.17</v>
      </c>
      <c r="AD88">
        <v>35</v>
      </c>
      <c r="AE88">
        <v>18</v>
      </c>
      <c r="AF88">
        <v>30</v>
      </c>
      <c r="AG88">
        <v>395</v>
      </c>
      <c r="AH88">
        <v>34</v>
      </c>
      <c r="AI88">
        <v>0.93</v>
      </c>
      <c r="AN88" s="3">
        <v>43566</v>
      </c>
      <c r="AO88" s="4">
        <v>7427330</v>
      </c>
      <c r="AP88" s="4">
        <v>5570497</v>
      </c>
      <c r="AQ88" s="4">
        <v>2269462</v>
      </c>
      <c r="AR88" s="4">
        <v>5364183</v>
      </c>
      <c r="AS88" s="10">
        <v>-6.8627457127354408E-2</v>
      </c>
      <c r="AT88" s="10">
        <v>-6.8627501795281876E-2</v>
      </c>
      <c r="AU88" s="10">
        <v>-6.8627253830511492E-2</v>
      </c>
      <c r="AV88" s="10">
        <v>-6.8627355655187183E-2</v>
      </c>
      <c r="AW88" s="13" t="s">
        <v>103</v>
      </c>
      <c r="AX88" s="13" t="s">
        <v>101</v>
      </c>
      <c r="AY88" t="s">
        <v>46</v>
      </c>
      <c r="AZ88" s="11" t="s">
        <v>80</v>
      </c>
      <c r="BA88" s="11" t="s">
        <v>88</v>
      </c>
    </row>
    <row r="89" spans="1:53" x14ac:dyDescent="0.25">
      <c r="A89" s="3">
        <v>43553</v>
      </c>
      <c r="B89" s="4">
        <v>22803207</v>
      </c>
      <c r="C89" s="4">
        <v>5757809</v>
      </c>
      <c r="D89" s="4">
        <v>2234030</v>
      </c>
      <c r="E89" s="4">
        <v>1712384</v>
      </c>
      <c r="F89" s="4">
        <v>1390113</v>
      </c>
      <c r="G89" s="7">
        <v>6.0961293733815598E-2</v>
      </c>
      <c r="H89" s="10">
        <v>2.0949052908036059E-2</v>
      </c>
      <c r="I89" s="10">
        <v>8.2474216527056665E-2</v>
      </c>
      <c r="J89" s="10">
        <v>-5.6837532644808841E-2</v>
      </c>
      <c r="K89" s="7">
        <v>0.25249996634245347</v>
      </c>
      <c r="L89" s="7">
        <v>0.38800001875713486</v>
      </c>
      <c r="M89" s="7">
        <v>0.76650000223810777</v>
      </c>
      <c r="N89" s="7">
        <v>0.81179980658543882</v>
      </c>
      <c r="O89" s="14" t="s">
        <v>89</v>
      </c>
      <c r="P89" s="14" t="s">
        <v>86</v>
      </c>
      <c r="Q89" s="12" t="s">
        <v>44</v>
      </c>
      <c r="R89">
        <v>8209154</v>
      </c>
      <c r="S89">
        <v>6156866</v>
      </c>
      <c r="T89">
        <v>2508352</v>
      </c>
      <c r="U89">
        <v>5928833</v>
      </c>
      <c r="V89" s="27">
        <v>8.2474176506307284E-2</v>
      </c>
      <c r="W89" s="27">
        <v>8.247431199322186E-2</v>
      </c>
      <c r="X89" s="27">
        <v>8.2473977663081843E-2</v>
      </c>
      <c r="Y89" s="27">
        <v>8.2474106340329367E-2</v>
      </c>
      <c r="Z89" t="s">
        <v>102</v>
      </c>
      <c r="AA89" t="s">
        <v>104</v>
      </c>
      <c r="AB89">
        <v>389891</v>
      </c>
      <c r="AC89">
        <v>0.19</v>
      </c>
      <c r="AD89">
        <v>38</v>
      </c>
      <c r="AE89">
        <v>17</v>
      </c>
      <c r="AF89">
        <v>25</v>
      </c>
      <c r="AG89">
        <v>388</v>
      </c>
      <c r="AH89">
        <v>36</v>
      </c>
      <c r="AI89">
        <v>0.95</v>
      </c>
      <c r="AN89" s="3">
        <v>43567</v>
      </c>
      <c r="AO89" s="4">
        <v>7427330</v>
      </c>
      <c r="AP89" s="4">
        <v>5570497</v>
      </c>
      <c r="AQ89" s="4">
        <v>2269462</v>
      </c>
      <c r="AR89" s="4">
        <v>5364183</v>
      </c>
      <c r="AS89" s="10">
        <v>-8.6538485189716519E-2</v>
      </c>
      <c r="AT89" s="10">
        <v>-8.6538567180733938E-2</v>
      </c>
      <c r="AU89" s="10">
        <v>-8.6538217715457999E-2</v>
      </c>
      <c r="AV89" s="10">
        <v>-8.6538343646038518E-2</v>
      </c>
      <c r="AW89" s="13" t="s">
        <v>103</v>
      </c>
      <c r="AX89" s="13" t="s">
        <v>101</v>
      </c>
      <c r="AY89" t="s">
        <v>45</v>
      </c>
      <c r="AZ89" s="11" t="s">
        <v>89</v>
      </c>
      <c r="BA89" s="11" t="s">
        <v>88</v>
      </c>
    </row>
    <row r="90" spans="1:53" x14ac:dyDescent="0.25">
      <c r="A90" s="3">
        <v>43554</v>
      </c>
      <c r="B90" s="4">
        <v>44889750</v>
      </c>
      <c r="C90" s="4">
        <v>9898190</v>
      </c>
      <c r="D90" s="4">
        <v>3399038</v>
      </c>
      <c r="E90" s="4">
        <v>2311346</v>
      </c>
      <c r="F90" s="4">
        <v>1748764</v>
      </c>
      <c r="G90" s="7">
        <v>3.8956866545258102E-2</v>
      </c>
      <c r="H90" s="10">
        <v>-6.7210947055343917E-2</v>
      </c>
      <c r="I90" s="10">
        <v>1.0100998736455313E-2</v>
      </c>
      <c r="J90" s="10">
        <v>-7.6538827195012704E-2</v>
      </c>
      <c r="K90" s="7">
        <v>0.22050000278460005</v>
      </c>
      <c r="L90" s="7">
        <v>0.34339995494125691</v>
      </c>
      <c r="M90" s="7">
        <v>0.68000004707214212</v>
      </c>
      <c r="N90" s="7">
        <v>0.75659983403609843</v>
      </c>
      <c r="O90" s="14" t="s">
        <v>85</v>
      </c>
      <c r="P90" s="14" t="s">
        <v>86</v>
      </c>
      <c r="Q90" s="12" t="s">
        <v>44</v>
      </c>
      <c r="R90">
        <v>16160310</v>
      </c>
      <c r="S90">
        <v>12120232</v>
      </c>
      <c r="T90">
        <v>4937872</v>
      </c>
      <c r="U90">
        <v>11671335</v>
      </c>
      <c r="V90" s="27">
        <v>1.0101003787368557E-2</v>
      </c>
      <c r="W90" s="27">
        <v>1.010098316280561E-2</v>
      </c>
      <c r="X90" s="27">
        <v>1.0101067956934884E-2</v>
      </c>
      <c r="Y90" s="27">
        <v>1.0101066923787538E-2</v>
      </c>
      <c r="Z90" t="s">
        <v>102</v>
      </c>
      <c r="AA90" t="s">
        <v>104</v>
      </c>
      <c r="AB90">
        <v>380769</v>
      </c>
      <c r="AC90">
        <v>0.18</v>
      </c>
      <c r="AD90">
        <v>39</v>
      </c>
      <c r="AE90">
        <v>18</v>
      </c>
      <c r="AF90">
        <v>28</v>
      </c>
      <c r="AG90">
        <v>354</v>
      </c>
      <c r="AH90">
        <v>30</v>
      </c>
      <c r="AI90">
        <v>0.92</v>
      </c>
      <c r="AN90" s="3">
        <v>43568</v>
      </c>
      <c r="AO90" s="4">
        <v>15513897</v>
      </c>
      <c r="AP90" s="4">
        <v>11635423</v>
      </c>
      <c r="AQ90" s="4">
        <v>4740357</v>
      </c>
      <c r="AR90" s="4">
        <v>11204481</v>
      </c>
      <c r="AS90" s="10">
        <v>-7.6923090653846726E-2</v>
      </c>
      <c r="AT90" s="10">
        <v>-7.6923107435897475E-2</v>
      </c>
      <c r="AU90" s="10">
        <v>-7.6923121860144161E-2</v>
      </c>
      <c r="AV90" s="10">
        <v>-7.69230959349122E-2</v>
      </c>
      <c r="AW90" s="13" t="s">
        <v>103</v>
      </c>
      <c r="AX90" s="13" t="s">
        <v>101</v>
      </c>
      <c r="AY90" t="s">
        <v>44</v>
      </c>
      <c r="AZ90" s="11" t="s">
        <v>85</v>
      </c>
      <c r="BA90" s="11" t="s">
        <v>88</v>
      </c>
    </row>
    <row r="91" spans="1:53" hidden="1" x14ac:dyDescent="0.25">
      <c r="A91" s="3">
        <v>43555</v>
      </c>
      <c r="B91" s="4">
        <v>42645263</v>
      </c>
      <c r="C91" s="4">
        <v>8597285</v>
      </c>
      <c r="D91" s="4">
        <v>2806153</v>
      </c>
      <c r="E91" s="4">
        <v>2003593</v>
      </c>
      <c r="F91" s="4">
        <v>1640943</v>
      </c>
      <c r="G91" s="7">
        <v>3.8478904444791441E-2</v>
      </c>
      <c r="H91" s="10">
        <v>-0.10790000739365102</v>
      </c>
      <c r="I91" s="10">
        <v>-5.9405939938923624E-2</v>
      </c>
      <c r="J91" s="10">
        <v>-5.1556850626484518E-2</v>
      </c>
      <c r="K91" s="7">
        <v>0.20159999951225532</v>
      </c>
      <c r="L91" s="7">
        <v>0.32639990415578873</v>
      </c>
      <c r="M91" s="7">
        <v>0.71399991376093885</v>
      </c>
      <c r="N91" s="7">
        <v>0.81900016620141913</v>
      </c>
      <c r="O91" s="14" t="s">
        <v>87</v>
      </c>
      <c r="P91" s="14" t="s">
        <v>86</v>
      </c>
      <c r="Q91" s="12" t="s">
        <v>44</v>
      </c>
      <c r="R91">
        <v>15352294</v>
      </c>
      <c r="S91">
        <v>11514221</v>
      </c>
      <c r="T91">
        <v>4690978</v>
      </c>
      <c r="U91">
        <v>11087768</v>
      </c>
      <c r="V91" s="27">
        <v>-5.9405965464955024E-2</v>
      </c>
      <c r="W91" s="27">
        <v>-5.9405943829297758E-2</v>
      </c>
      <c r="X91" s="27">
        <v>-5.9406073606481757E-2</v>
      </c>
      <c r="Y91" s="27">
        <v>-5.940593387471782E-2</v>
      </c>
      <c r="Z91" t="s">
        <v>102</v>
      </c>
      <c r="AA91" t="s">
        <v>101</v>
      </c>
      <c r="AB91">
        <v>398067</v>
      </c>
      <c r="AC91">
        <v>0.19</v>
      </c>
      <c r="AD91">
        <v>36</v>
      </c>
      <c r="AE91">
        <v>17</v>
      </c>
      <c r="AF91">
        <v>29</v>
      </c>
      <c r="AG91">
        <v>363</v>
      </c>
      <c r="AH91">
        <v>37</v>
      </c>
      <c r="AI91">
        <v>0.95</v>
      </c>
      <c r="AN91" s="3">
        <v>43569</v>
      </c>
      <c r="AO91" s="4">
        <v>16806722</v>
      </c>
      <c r="AP91" s="4">
        <v>12605042</v>
      </c>
      <c r="AQ91" s="4">
        <v>5135387</v>
      </c>
      <c r="AR91" s="4">
        <v>12138188</v>
      </c>
      <c r="AS91" s="10">
        <v>8.3333349447917593E-2</v>
      </c>
      <c r="AT91" s="10">
        <v>8.3333369143519853E-2</v>
      </c>
      <c r="AU91" s="10">
        <v>8.3333386071977378E-2</v>
      </c>
      <c r="AV91" s="10">
        <v>8.3333355645834883E-2</v>
      </c>
      <c r="AW91" s="13" t="s">
        <v>103</v>
      </c>
      <c r="AX91" s="13" t="s">
        <v>104</v>
      </c>
      <c r="AY91" t="s">
        <v>46</v>
      </c>
      <c r="AZ91" s="11" t="s">
        <v>87</v>
      </c>
      <c r="BA91" s="11" t="s">
        <v>88</v>
      </c>
    </row>
    <row r="92" spans="1:53" x14ac:dyDescent="0.25">
      <c r="A92" s="3">
        <v>43556</v>
      </c>
      <c r="B92" s="4">
        <v>21065820</v>
      </c>
      <c r="C92" s="4">
        <v>5424448</v>
      </c>
      <c r="D92" s="4">
        <v>2278268</v>
      </c>
      <c r="E92" s="4">
        <v>1629873</v>
      </c>
      <c r="F92" s="4">
        <v>1363225</v>
      </c>
      <c r="G92" s="7">
        <v>6.4712648261496586E-2</v>
      </c>
      <c r="H92" s="10">
        <v>8.3129559033894296E-3</v>
      </c>
      <c r="I92" s="10">
        <v>-5.8252409823299045E-2</v>
      </c>
      <c r="J92" s="10">
        <v>7.068280972632901E-2</v>
      </c>
      <c r="K92" s="7">
        <v>0.25749996914432954</v>
      </c>
      <c r="L92" s="7">
        <v>0.41999997050391119</v>
      </c>
      <c r="M92" s="7">
        <v>0.71540003195409851</v>
      </c>
      <c r="N92" s="7">
        <v>0.8363995231530309</v>
      </c>
      <c r="O92" s="14" t="s">
        <v>82</v>
      </c>
      <c r="P92" s="14" t="s">
        <v>88</v>
      </c>
      <c r="Q92" s="12" t="s">
        <v>44</v>
      </c>
      <c r="R92">
        <v>7583695</v>
      </c>
      <c r="S92">
        <v>5687771</v>
      </c>
      <c r="T92">
        <v>2317240</v>
      </c>
      <c r="U92">
        <v>5477113</v>
      </c>
      <c r="V92" s="27">
        <v>-5.8252364491358177E-2</v>
      </c>
      <c r="W92" s="27">
        <v>-5.8252444867136766E-2</v>
      </c>
      <c r="X92" s="27">
        <v>-5.8252261464194932E-2</v>
      </c>
      <c r="Y92" s="27">
        <v>-5.825234705599458E-2</v>
      </c>
      <c r="Z92" t="s">
        <v>102</v>
      </c>
      <c r="AA92" t="s">
        <v>101</v>
      </c>
      <c r="AB92">
        <v>409072</v>
      </c>
      <c r="AC92">
        <v>0.17</v>
      </c>
      <c r="AD92">
        <v>36</v>
      </c>
      <c r="AE92">
        <v>21</v>
      </c>
      <c r="AF92">
        <v>29</v>
      </c>
      <c r="AG92">
        <v>354</v>
      </c>
      <c r="AH92">
        <v>35</v>
      </c>
      <c r="AI92">
        <v>0.91</v>
      </c>
      <c r="AN92" s="3">
        <v>43570</v>
      </c>
      <c r="AO92" s="4">
        <v>7583695</v>
      </c>
      <c r="AP92" s="4">
        <v>5687771</v>
      </c>
      <c r="AQ92" s="4">
        <v>2317240</v>
      </c>
      <c r="AR92" s="4">
        <v>5477113</v>
      </c>
      <c r="AS92" s="10">
        <v>-2.0202039777469372E-2</v>
      </c>
      <c r="AT92" s="10">
        <v>-2.0202082843457703E-2</v>
      </c>
      <c r="AU92" s="10">
        <v>-2.0201960407912334E-2</v>
      </c>
      <c r="AV92" s="10">
        <v>-2.0201991290585752E-2</v>
      </c>
      <c r="AW92" s="13" t="s">
        <v>103</v>
      </c>
      <c r="AX92" s="13" t="s">
        <v>101</v>
      </c>
      <c r="AY92" t="s">
        <v>44</v>
      </c>
      <c r="AZ92" s="11" t="s">
        <v>82</v>
      </c>
      <c r="BA92" s="11" t="s">
        <v>88</v>
      </c>
    </row>
    <row r="93" spans="1:53" hidden="1" x14ac:dyDescent="0.25">
      <c r="A93" s="3">
        <v>43557</v>
      </c>
      <c r="B93" s="4">
        <v>22803207</v>
      </c>
      <c r="C93" s="4">
        <v>5700801</v>
      </c>
      <c r="D93" s="4">
        <v>2257517</v>
      </c>
      <c r="E93" s="4">
        <v>1565588</v>
      </c>
      <c r="F93" s="4">
        <v>1309458</v>
      </c>
      <c r="G93" s="7">
        <v>5.7424291241139895E-2</v>
      </c>
      <c r="H93" s="10">
        <v>3.9878784124722788E-2</v>
      </c>
      <c r="I93" s="10">
        <v>9.3750020984576077E-2</v>
      </c>
      <c r="J93" s="10">
        <v>-4.9253701326889554E-2</v>
      </c>
      <c r="K93" s="7">
        <v>0.24999996710988942</v>
      </c>
      <c r="L93" s="7">
        <v>0.39599996561886652</v>
      </c>
      <c r="M93" s="7">
        <v>0.69349998250290035</v>
      </c>
      <c r="N93" s="7">
        <v>0.83640012570356947</v>
      </c>
      <c r="O93" s="14" t="s">
        <v>83</v>
      </c>
      <c r="P93" s="14" t="s">
        <v>88</v>
      </c>
      <c r="Q93" s="12" t="s">
        <v>44</v>
      </c>
      <c r="R93">
        <v>8209154</v>
      </c>
      <c r="S93">
        <v>6156866</v>
      </c>
      <c r="T93">
        <v>2508352</v>
      </c>
      <c r="U93">
        <v>5928833</v>
      </c>
      <c r="V93" s="27">
        <v>9.3750033308853453E-2</v>
      </c>
      <c r="W93" s="27">
        <v>9.3750122132463032E-2</v>
      </c>
      <c r="X93" s="27">
        <v>9.3749713846681182E-2</v>
      </c>
      <c r="Y93" s="27">
        <v>9.3749861640158194E-2</v>
      </c>
      <c r="Z93" t="s">
        <v>102</v>
      </c>
      <c r="AA93" t="s">
        <v>104</v>
      </c>
      <c r="AB93">
        <v>385907</v>
      </c>
      <c r="AC93">
        <v>0.19</v>
      </c>
      <c r="AD93">
        <v>35</v>
      </c>
      <c r="AE93">
        <v>22</v>
      </c>
      <c r="AF93">
        <v>25</v>
      </c>
      <c r="AG93">
        <v>383</v>
      </c>
      <c r="AH93">
        <v>33</v>
      </c>
      <c r="AI93">
        <v>0.95</v>
      </c>
      <c r="AN93" s="3">
        <v>43571</v>
      </c>
      <c r="AO93" s="4">
        <v>8130972</v>
      </c>
      <c r="AP93" s="4">
        <v>6098229</v>
      </c>
      <c r="AQ93" s="4">
        <v>2484463</v>
      </c>
      <c r="AR93" s="4">
        <v>5872368</v>
      </c>
      <c r="AS93" s="10">
        <v>4.0000040929917491E-2</v>
      </c>
      <c r="AT93" s="10">
        <v>4.0000129611416524E-2</v>
      </c>
      <c r="AU93" s="10">
        <v>3.9999882791586172E-2</v>
      </c>
      <c r="AV93" s="10">
        <v>3.9999943327805543E-2</v>
      </c>
      <c r="AW93" s="13" t="s">
        <v>103</v>
      </c>
      <c r="AX93" s="13" t="s">
        <v>104</v>
      </c>
      <c r="AY93" t="s">
        <v>44</v>
      </c>
      <c r="AZ93" s="11" t="s">
        <v>83</v>
      </c>
      <c r="BA93" s="11" t="s">
        <v>88</v>
      </c>
    </row>
    <row r="94" spans="1:53" hidden="1" x14ac:dyDescent="0.25">
      <c r="A94" s="3">
        <v>43558</v>
      </c>
      <c r="B94" s="4">
        <v>22368860</v>
      </c>
      <c r="C94" s="4">
        <v>5536293</v>
      </c>
      <c r="D94" s="4">
        <v>2303097</v>
      </c>
      <c r="E94" s="4">
        <v>1597198</v>
      </c>
      <c r="F94" s="4">
        <v>1335896</v>
      </c>
      <c r="G94" s="7">
        <v>5.9721237470304701E-2</v>
      </c>
      <c r="H94" s="10">
        <v>0.16161637241398497</v>
      </c>
      <c r="I94" s="10">
        <v>7.2916677658587448E-2</v>
      </c>
      <c r="J94" s="10">
        <v>8.267155931340886E-2</v>
      </c>
      <c r="K94" s="7">
        <v>0.24750000670575076</v>
      </c>
      <c r="L94" s="7">
        <v>0.41599983960386488</v>
      </c>
      <c r="M94" s="7">
        <v>0.69350010008262786</v>
      </c>
      <c r="N94" s="7">
        <v>0.83639974505352499</v>
      </c>
      <c r="O94" s="14" t="s">
        <v>94</v>
      </c>
      <c r="P94" s="14" t="s">
        <v>88</v>
      </c>
      <c r="Q94" s="12" t="s">
        <v>44</v>
      </c>
      <c r="R94">
        <v>8052789</v>
      </c>
      <c r="S94">
        <v>6039592</v>
      </c>
      <c r="T94">
        <v>2460574</v>
      </c>
      <c r="U94">
        <v>5815903</v>
      </c>
      <c r="V94" s="27">
        <v>7.2916677769617744E-2</v>
      </c>
      <c r="W94" s="27">
        <v>7.2916722181422644E-2</v>
      </c>
      <c r="X94" s="27">
        <v>7.2916444102974154E-2</v>
      </c>
      <c r="Y94" s="27">
        <v>7.2916559053456398E-2</v>
      </c>
      <c r="Z94" t="s">
        <v>102</v>
      </c>
      <c r="AA94" t="s">
        <v>104</v>
      </c>
      <c r="AB94">
        <v>410264</v>
      </c>
      <c r="AC94">
        <v>0.17</v>
      </c>
      <c r="AD94">
        <v>37</v>
      </c>
      <c r="AE94">
        <v>21</v>
      </c>
      <c r="AF94">
        <v>28</v>
      </c>
      <c r="AG94">
        <v>361</v>
      </c>
      <c r="AH94">
        <v>33</v>
      </c>
      <c r="AI94">
        <v>0.91</v>
      </c>
      <c r="AN94" s="3">
        <v>43572</v>
      </c>
      <c r="AO94" s="4">
        <v>7896424</v>
      </c>
      <c r="AP94" s="4">
        <v>5922318</v>
      </c>
      <c r="AQ94" s="4">
        <v>2412796</v>
      </c>
      <c r="AR94" s="4">
        <v>5702973</v>
      </c>
      <c r="AS94" s="10">
        <v>2.0201910579504601E-2</v>
      </c>
      <c r="AT94" s="10">
        <v>2.0201910579504601E-2</v>
      </c>
      <c r="AU94" s="10">
        <v>2.0201960407912223E-2</v>
      </c>
      <c r="AV94" s="10">
        <v>2.0201991290585752E-2</v>
      </c>
      <c r="AW94" s="13" t="s">
        <v>103</v>
      </c>
      <c r="AX94" s="13" t="s">
        <v>104</v>
      </c>
      <c r="AY94" t="s">
        <v>44</v>
      </c>
      <c r="AZ94" s="11" t="s">
        <v>94</v>
      </c>
      <c r="BA94" s="11" t="s">
        <v>88</v>
      </c>
    </row>
    <row r="95" spans="1:53" hidden="1" x14ac:dyDescent="0.25">
      <c r="A95" s="3">
        <v>43559</v>
      </c>
      <c r="B95" s="4">
        <v>22151687</v>
      </c>
      <c r="C95" s="4">
        <v>5814817</v>
      </c>
      <c r="D95" s="4">
        <v>1162963</v>
      </c>
      <c r="E95" s="4">
        <v>806515</v>
      </c>
      <c r="F95" s="4">
        <v>628275</v>
      </c>
      <c r="G95" s="7">
        <v>2.8362399667348135E-2</v>
      </c>
      <c r="H95" s="10">
        <v>-0.52087951809985289</v>
      </c>
      <c r="I95" s="10">
        <v>3.0303020437004058E-2</v>
      </c>
      <c r="J95" s="10">
        <v>-0.53497129252622422</v>
      </c>
      <c r="K95" s="7">
        <v>0.26249996219249577</v>
      </c>
      <c r="L95" s="7">
        <v>0.19999993121021695</v>
      </c>
      <c r="M95" s="7">
        <v>0.69350013714967718</v>
      </c>
      <c r="N95" s="7">
        <v>0.77899977061802939</v>
      </c>
      <c r="O95" s="14" t="s">
        <v>80</v>
      </c>
      <c r="P95" s="14" t="s">
        <v>88</v>
      </c>
      <c r="Q95" s="12" t="s">
        <v>45</v>
      </c>
      <c r="R95">
        <v>7974607</v>
      </c>
      <c r="S95">
        <v>5980955</v>
      </c>
      <c r="T95">
        <v>2436685</v>
      </c>
      <c r="U95">
        <v>5759438</v>
      </c>
      <c r="V95" s="27">
        <v>3.0302995067221783E-2</v>
      </c>
      <c r="W95" s="27">
        <v>3.0302952001233452E-2</v>
      </c>
      <c r="X95" s="27">
        <v>3.0302940611868445E-2</v>
      </c>
      <c r="Y95" s="27">
        <v>3.0302986935878629E-2</v>
      </c>
      <c r="Z95" t="s">
        <v>102</v>
      </c>
      <c r="AA95" t="s">
        <v>104</v>
      </c>
      <c r="AB95">
        <v>406272</v>
      </c>
      <c r="AC95">
        <v>0.1</v>
      </c>
      <c r="AD95">
        <v>35</v>
      </c>
      <c r="AE95">
        <v>21</v>
      </c>
      <c r="AF95">
        <v>29</v>
      </c>
      <c r="AG95">
        <v>388</v>
      </c>
      <c r="AH95">
        <v>40</v>
      </c>
      <c r="AI95">
        <v>0.92</v>
      </c>
      <c r="AN95" s="3">
        <v>43573</v>
      </c>
      <c r="AO95" s="4">
        <v>8209154</v>
      </c>
      <c r="AP95" s="4">
        <v>6156866</v>
      </c>
      <c r="AQ95" s="4">
        <v>2508352</v>
      </c>
      <c r="AR95" s="4">
        <v>5928833</v>
      </c>
      <c r="AS95" s="10">
        <v>0.10526312954991912</v>
      </c>
      <c r="AT95" s="10">
        <v>0.10526331851538551</v>
      </c>
      <c r="AU95" s="10">
        <v>0.10526283321774055</v>
      </c>
      <c r="AV95" s="10">
        <v>0.10526300090805996</v>
      </c>
      <c r="AW95" s="13" t="s">
        <v>103</v>
      </c>
      <c r="AX95" s="13" t="s">
        <v>104</v>
      </c>
      <c r="AY95" t="s">
        <v>46</v>
      </c>
      <c r="AZ95" s="11" t="s">
        <v>80</v>
      </c>
      <c r="BA95" s="11" t="s">
        <v>88</v>
      </c>
    </row>
    <row r="96" spans="1:53" hidden="1" x14ac:dyDescent="0.25">
      <c r="A96" s="3">
        <v>43560</v>
      </c>
      <c r="B96" s="4">
        <v>22586034</v>
      </c>
      <c r="C96" s="4">
        <v>5928833</v>
      </c>
      <c r="D96" s="4">
        <v>2418964</v>
      </c>
      <c r="E96" s="4">
        <v>1854136</v>
      </c>
      <c r="F96" s="4">
        <v>1566003</v>
      </c>
      <c r="G96" s="7">
        <v>6.9335014726357003E-2</v>
      </c>
      <c r="H96" s="10">
        <v>0.12652928215188264</v>
      </c>
      <c r="I96" s="10">
        <v>-9.5237919824172623E-3</v>
      </c>
      <c r="J96" s="10">
        <v>0.13736127433753009</v>
      </c>
      <c r="K96" s="7">
        <v>0.26249995904548801</v>
      </c>
      <c r="L96" s="7">
        <v>0.40800002293874699</v>
      </c>
      <c r="M96" s="7">
        <v>0.76650003885961093</v>
      </c>
      <c r="N96" s="7">
        <v>0.84459985675268701</v>
      </c>
      <c r="O96" s="14" t="s">
        <v>89</v>
      </c>
      <c r="P96" s="14" t="s">
        <v>88</v>
      </c>
      <c r="Q96" s="12" t="s">
        <v>44</v>
      </c>
      <c r="R96">
        <v>8130972</v>
      </c>
      <c r="S96">
        <v>6098229</v>
      </c>
      <c r="T96">
        <v>2484463</v>
      </c>
      <c r="U96">
        <v>5872368</v>
      </c>
      <c r="V96" s="27">
        <v>-9.5237584774265915E-3</v>
      </c>
      <c r="W96" s="27">
        <v>-9.5238389141488744E-3</v>
      </c>
      <c r="X96" s="27">
        <v>-9.523782945934256E-3</v>
      </c>
      <c r="Y96" s="27">
        <v>-9.5237966729708745E-3</v>
      </c>
      <c r="Z96" t="s">
        <v>102</v>
      </c>
      <c r="AA96" t="s">
        <v>101</v>
      </c>
      <c r="AB96">
        <v>388271</v>
      </c>
      <c r="AC96">
        <v>0.18</v>
      </c>
      <c r="AD96">
        <v>34</v>
      </c>
      <c r="AE96">
        <v>17</v>
      </c>
      <c r="AF96">
        <v>28</v>
      </c>
      <c r="AG96">
        <v>361</v>
      </c>
      <c r="AH96">
        <v>36</v>
      </c>
      <c r="AI96">
        <v>0.95</v>
      </c>
      <c r="AN96" s="3">
        <v>43574</v>
      </c>
      <c r="AO96" s="4">
        <v>7974607</v>
      </c>
      <c r="AP96" s="4">
        <v>5980955</v>
      </c>
      <c r="AQ96" s="4">
        <v>2436685</v>
      </c>
      <c r="AR96" s="4">
        <v>5759438</v>
      </c>
      <c r="AS96" s="10">
        <v>7.3684217612520309E-2</v>
      </c>
      <c r="AT96" s="10">
        <v>7.3684269105611211E-2</v>
      </c>
      <c r="AU96" s="10">
        <v>7.3683983252418317E-2</v>
      </c>
      <c r="AV96" s="10">
        <v>7.3684100635641903E-2</v>
      </c>
      <c r="AW96" s="13" t="s">
        <v>103</v>
      </c>
      <c r="AX96" s="13" t="s">
        <v>104</v>
      </c>
      <c r="AY96" t="s">
        <v>46</v>
      </c>
      <c r="AZ96" s="11" t="s">
        <v>89</v>
      </c>
      <c r="BA96" s="11" t="s">
        <v>88</v>
      </c>
    </row>
    <row r="97" spans="1:53" hidden="1" x14ac:dyDescent="0.25">
      <c r="A97" s="3">
        <v>43561</v>
      </c>
      <c r="B97" s="4">
        <v>46685340</v>
      </c>
      <c r="C97" s="4">
        <v>9999999</v>
      </c>
      <c r="D97" s="4">
        <v>3434000</v>
      </c>
      <c r="E97" s="4">
        <v>2288417</v>
      </c>
      <c r="F97" s="4">
        <v>1856364</v>
      </c>
      <c r="G97" s="7">
        <v>3.9763317563929063E-2</v>
      </c>
      <c r="H97" s="10">
        <v>6.1529171460528609E-2</v>
      </c>
      <c r="I97" s="10">
        <v>4.0000000000000036E-2</v>
      </c>
      <c r="J97" s="10">
        <v>2.0701126404354619E-2</v>
      </c>
      <c r="K97" s="7">
        <v>0.2141999822642397</v>
      </c>
      <c r="L97" s="7">
        <v>0.34340003434000343</v>
      </c>
      <c r="M97" s="7">
        <v>0.66639982527664532</v>
      </c>
      <c r="N97" s="7">
        <v>0.81120005663303496</v>
      </c>
      <c r="O97" s="14" t="s">
        <v>85</v>
      </c>
      <c r="P97" s="14" t="s">
        <v>88</v>
      </c>
      <c r="Q97" s="12" t="s">
        <v>44</v>
      </c>
      <c r="R97">
        <v>16806722</v>
      </c>
      <c r="S97">
        <v>12605042</v>
      </c>
      <c r="T97">
        <v>5135387</v>
      </c>
      <c r="U97">
        <v>12138188</v>
      </c>
      <c r="V97" s="27">
        <v>3.9999975247999586E-2</v>
      </c>
      <c r="W97" s="27">
        <v>4.0000059404803556E-2</v>
      </c>
      <c r="X97" s="27">
        <v>4.0000024301966475E-2</v>
      </c>
      <c r="Y97" s="27">
        <v>3.9999965727999465E-2</v>
      </c>
      <c r="Z97" t="s">
        <v>102</v>
      </c>
      <c r="AA97" t="s">
        <v>104</v>
      </c>
      <c r="AB97">
        <v>403590</v>
      </c>
      <c r="AC97">
        <v>0.17</v>
      </c>
      <c r="AD97">
        <v>30</v>
      </c>
      <c r="AE97">
        <v>18</v>
      </c>
      <c r="AF97">
        <v>25</v>
      </c>
      <c r="AG97">
        <v>363</v>
      </c>
      <c r="AH97">
        <v>30</v>
      </c>
      <c r="AI97">
        <v>0.91</v>
      </c>
      <c r="AN97" s="3">
        <v>43575</v>
      </c>
      <c r="AO97" s="4">
        <v>15998707</v>
      </c>
      <c r="AP97" s="4">
        <v>11999030</v>
      </c>
      <c r="AQ97" s="4">
        <v>4888493</v>
      </c>
      <c r="AR97" s="4">
        <v>11554621</v>
      </c>
      <c r="AS97" s="10">
        <v>3.1250046329429626E-2</v>
      </c>
      <c r="AT97" s="10">
        <v>3.1250002685764056E-2</v>
      </c>
      <c r="AU97" s="10">
        <v>3.1249967038347481E-2</v>
      </c>
      <c r="AV97" s="10">
        <v>3.1249997210937241E-2</v>
      </c>
      <c r="AW97" s="13" t="s">
        <v>103</v>
      </c>
      <c r="AX97" s="13" t="s">
        <v>104</v>
      </c>
      <c r="AY97" t="s">
        <v>44</v>
      </c>
      <c r="AZ97" s="11" t="s">
        <v>85</v>
      </c>
      <c r="BA97" s="11" t="s">
        <v>88</v>
      </c>
    </row>
    <row r="98" spans="1:53" x14ac:dyDescent="0.25">
      <c r="A98" s="3">
        <v>43562</v>
      </c>
      <c r="B98" s="4">
        <v>43094160</v>
      </c>
      <c r="C98" s="4">
        <v>8687782</v>
      </c>
      <c r="D98" s="4">
        <v>2983384</v>
      </c>
      <c r="E98" s="4">
        <v>1947553</v>
      </c>
      <c r="F98" s="4">
        <v>1503900</v>
      </c>
      <c r="G98" s="7">
        <v>3.4898000100245602E-2</v>
      </c>
      <c r="H98" s="10">
        <v>-8.3514783877319365E-2</v>
      </c>
      <c r="I98" s="10">
        <v>1.0526303941424953E-2</v>
      </c>
      <c r="J98" s="10">
        <v>-9.306149424507737E-2</v>
      </c>
      <c r="K98" s="7">
        <v>0.20159998477751973</v>
      </c>
      <c r="L98" s="7">
        <v>0.3433999610027047</v>
      </c>
      <c r="M98" s="7">
        <v>0.6527999747937242</v>
      </c>
      <c r="N98" s="7">
        <v>0.77219978095589692</v>
      </c>
      <c r="O98" s="14" t="s">
        <v>87</v>
      </c>
      <c r="P98" s="14" t="s">
        <v>88</v>
      </c>
      <c r="Q98" s="12" t="s">
        <v>44</v>
      </c>
      <c r="R98">
        <v>15513897</v>
      </c>
      <c r="S98">
        <v>11635423</v>
      </c>
      <c r="T98">
        <v>4740357</v>
      </c>
      <c r="U98">
        <v>11204481</v>
      </c>
      <c r="V98" s="27">
        <v>1.052630961861456E-2</v>
      </c>
      <c r="W98" s="27">
        <v>1.052628744923334E-2</v>
      </c>
      <c r="X98" s="27">
        <v>1.0526376376098989E-2</v>
      </c>
      <c r="Y98" s="27">
        <v>1.0526284460497415E-2</v>
      </c>
      <c r="Z98" t="s">
        <v>102</v>
      </c>
      <c r="AA98" t="s">
        <v>104</v>
      </c>
      <c r="AB98">
        <v>403770</v>
      </c>
      <c r="AC98">
        <v>0.18</v>
      </c>
      <c r="AD98">
        <v>37</v>
      </c>
      <c r="AE98">
        <v>22</v>
      </c>
      <c r="AF98">
        <v>27</v>
      </c>
      <c r="AG98">
        <v>391</v>
      </c>
      <c r="AH98">
        <v>31</v>
      </c>
      <c r="AI98">
        <v>0.95</v>
      </c>
      <c r="AN98" s="3">
        <v>43577</v>
      </c>
      <c r="AO98" s="4">
        <v>7505512</v>
      </c>
      <c r="AP98" s="4">
        <v>5629134</v>
      </c>
      <c r="AQ98" s="4">
        <v>2293351</v>
      </c>
      <c r="AR98" s="4">
        <v>5420648</v>
      </c>
      <c r="AS98" s="10">
        <v>-1.0309354476940369E-2</v>
      </c>
      <c r="AT98" s="10">
        <v>-1.0309310976127528E-2</v>
      </c>
      <c r="AU98" s="10">
        <v>-1.0309247207885286E-2</v>
      </c>
      <c r="AV98" s="10">
        <v>-1.0309263292541115E-2</v>
      </c>
      <c r="AW98" s="13" t="s">
        <v>103</v>
      </c>
      <c r="AX98" s="13" t="s">
        <v>101</v>
      </c>
      <c r="AY98" t="s">
        <v>44</v>
      </c>
      <c r="AZ98" s="11" t="s">
        <v>82</v>
      </c>
      <c r="BA98" s="11" t="s">
        <v>88</v>
      </c>
    </row>
    <row r="99" spans="1:53" x14ac:dyDescent="0.25">
      <c r="A99" s="3">
        <v>43563</v>
      </c>
      <c r="B99" s="4">
        <v>21500167</v>
      </c>
      <c r="C99" s="4">
        <v>5536293</v>
      </c>
      <c r="D99" s="4">
        <v>2170226</v>
      </c>
      <c r="E99" s="4">
        <v>1520894</v>
      </c>
      <c r="F99" s="4">
        <v>1259605</v>
      </c>
      <c r="G99" s="7">
        <v>5.8585824007785614E-2</v>
      </c>
      <c r="H99" s="10">
        <v>-7.6010929963872487E-2</v>
      </c>
      <c r="I99" s="10">
        <v>2.0618565999329652E-2</v>
      </c>
      <c r="J99" s="10">
        <v>-9.46773840710885E-2</v>
      </c>
      <c r="K99" s="7">
        <v>0.25749999988372185</v>
      </c>
      <c r="L99" s="7">
        <v>0.39199984538390581</v>
      </c>
      <c r="M99" s="7">
        <v>0.70079982453440337</v>
      </c>
      <c r="N99" s="7">
        <v>0.82820038740372437</v>
      </c>
      <c r="O99" s="14" t="s">
        <v>82</v>
      </c>
      <c r="P99" s="14" t="s">
        <v>88</v>
      </c>
      <c r="Q99" s="12" t="s">
        <v>44</v>
      </c>
      <c r="R99">
        <v>7740060</v>
      </c>
      <c r="S99">
        <v>5805045</v>
      </c>
      <c r="T99">
        <v>2365018</v>
      </c>
      <c r="U99">
        <v>5590043</v>
      </c>
      <c r="V99" s="27">
        <v>2.0618577092037516E-2</v>
      </c>
      <c r="W99" s="27">
        <v>2.0618621952255056E-2</v>
      </c>
      <c r="X99" s="27">
        <v>2.0618494415770572E-2</v>
      </c>
      <c r="Y99" s="27">
        <v>2.0618526585082231E-2</v>
      </c>
      <c r="Z99" t="s">
        <v>102</v>
      </c>
      <c r="AA99" t="s">
        <v>104</v>
      </c>
      <c r="AB99">
        <v>390761</v>
      </c>
      <c r="AC99">
        <v>0.19</v>
      </c>
      <c r="AD99">
        <v>32</v>
      </c>
      <c r="AE99">
        <v>21</v>
      </c>
      <c r="AF99">
        <v>27</v>
      </c>
      <c r="AG99">
        <v>387</v>
      </c>
      <c r="AH99">
        <v>34</v>
      </c>
      <c r="AI99">
        <v>0.92</v>
      </c>
      <c r="AN99" s="3">
        <v>43578</v>
      </c>
      <c r="AO99" s="4">
        <v>7427330</v>
      </c>
      <c r="AP99" s="4">
        <v>5570497</v>
      </c>
      <c r="AQ99" s="4">
        <v>2269462</v>
      </c>
      <c r="AR99" s="4">
        <v>5364183</v>
      </c>
      <c r="AS99" s="10">
        <v>-8.6538485189716519E-2</v>
      </c>
      <c r="AT99" s="10">
        <v>-8.6538567180733938E-2</v>
      </c>
      <c r="AU99" s="10">
        <v>-8.6538217715457999E-2</v>
      </c>
      <c r="AV99" s="10">
        <v>-8.6538343646038518E-2</v>
      </c>
      <c r="AW99" s="13" t="s">
        <v>103</v>
      </c>
      <c r="AX99" s="13" t="s">
        <v>101</v>
      </c>
      <c r="AY99" t="s">
        <v>44</v>
      </c>
      <c r="AZ99" s="11" t="s">
        <v>83</v>
      </c>
      <c r="BA99" s="11" t="s">
        <v>88</v>
      </c>
    </row>
    <row r="100" spans="1:53" x14ac:dyDescent="0.25">
      <c r="A100" s="3">
        <v>43564</v>
      </c>
      <c r="B100" s="4">
        <v>21717340</v>
      </c>
      <c r="C100" s="4">
        <v>5592215</v>
      </c>
      <c r="D100" s="4">
        <v>2214517</v>
      </c>
      <c r="E100" s="4">
        <v>1535767</v>
      </c>
      <c r="F100" s="4">
        <v>1322295</v>
      </c>
      <c r="G100" s="7">
        <v>6.088660029266936E-2</v>
      </c>
      <c r="H100" s="10">
        <v>9.8032926600166714E-3</v>
      </c>
      <c r="I100" s="10">
        <v>-4.7619047619047672E-2</v>
      </c>
      <c r="J100" s="10">
        <v>6.0293457293017383E-2</v>
      </c>
      <c r="K100" s="7">
        <v>0.25749999769769227</v>
      </c>
      <c r="L100" s="7">
        <v>0.39599997496519718</v>
      </c>
      <c r="M100" s="7">
        <v>0.69349975638028516</v>
      </c>
      <c r="N100" s="7">
        <v>0.86099974800864976</v>
      </c>
      <c r="O100" s="14" t="s">
        <v>83</v>
      </c>
      <c r="P100" s="14" t="s">
        <v>88</v>
      </c>
      <c r="Q100" s="12" t="s">
        <v>44</v>
      </c>
      <c r="R100">
        <v>7818242</v>
      </c>
      <c r="S100">
        <v>5863681</v>
      </c>
      <c r="T100">
        <v>2388907</v>
      </c>
      <c r="U100">
        <v>5646508</v>
      </c>
      <c r="V100" s="27">
        <v>-4.7619036017596983E-2</v>
      </c>
      <c r="W100" s="27">
        <v>-4.7619194570744261E-2</v>
      </c>
      <c r="X100" s="27">
        <v>-4.7618914729671169E-2</v>
      </c>
      <c r="Y100" s="27">
        <v>-4.7618983364854484E-2</v>
      </c>
      <c r="Z100" t="s">
        <v>102</v>
      </c>
      <c r="AA100" t="s">
        <v>101</v>
      </c>
      <c r="AB100">
        <v>395003</v>
      </c>
      <c r="AC100">
        <v>0.19</v>
      </c>
      <c r="AD100">
        <v>34</v>
      </c>
      <c r="AE100">
        <v>22</v>
      </c>
      <c r="AF100">
        <v>25</v>
      </c>
      <c r="AG100">
        <v>400</v>
      </c>
      <c r="AH100">
        <v>34</v>
      </c>
      <c r="AI100">
        <v>0.95</v>
      </c>
      <c r="AN100" s="3">
        <v>43579</v>
      </c>
      <c r="AO100" s="4">
        <v>7818242</v>
      </c>
      <c r="AP100" s="4">
        <v>5863681</v>
      </c>
      <c r="AQ100" s="4">
        <v>2388907</v>
      </c>
      <c r="AR100" s="4">
        <v>5646508</v>
      </c>
      <c r="AS100" s="10">
        <v>-9.9009374369968262E-3</v>
      </c>
      <c r="AT100" s="10">
        <v>-9.9010218633988067E-3</v>
      </c>
      <c r="AU100" s="10">
        <v>-9.9009613742728764E-3</v>
      </c>
      <c r="AV100" s="10">
        <v>-9.9009762101276433E-3</v>
      </c>
      <c r="AW100" s="13" t="s">
        <v>103</v>
      </c>
      <c r="AX100" s="13" t="s">
        <v>101</v>
      </c>
      <c r="AY100" t="s">
        <v>44</v>
      </c>
      <c r="AZ100" s="11" t="s">
        <v>94</v>
      </c>
      <c r="BA100" s="11" t="s">
        <v>88</v>
      </c>
    </row>
    <row r="101" spans="1:53" hidden="1" x14ac:dyDescent="0.25">
      <c r="A101" s="3">
        <v>43565</v>
      </c>
      <c r="B101" s="4">
        <v>21500167</v>
      </c>
      <c r="C101" s="4">
        <v>5375041</v>
      </c>
      <c r="D101" s="4">
        <v>2064016</v>
      </c>
      <c r="E101" s="4">
        <v>1521799</v>
      </c>
      <c r="F101" s="4">
        <v>1210438</v>
      </c>
      <c r="G101" s="7">
        <v>5.6299004561220382E-2</v>
      </c>
      <c r="H101" s="10">
        <v>-9.3912999215507775E-2</v>
      </c>
      <c r="I101" s="10">
        <v>-3.8834924980530983E-2</v>
      </c>
      <c r="J101" s="10">
        <v>-5.7303449393291017E-2</v>
      </c>
      <c r="K101" s="7">
        <v>0.24999996511655004</v>
      </c>
      <c r="L101" s="7">
        <v>0.38400004762754369</v>
      </c>
      <c r="M101" s="7">
        <v>0.73730000155037556</v>
      </c>
      <c r="N101" s="7">
        <v>0.79539939242961788</v>
      </c>
      <c r="O101" s="14" t="s">
        <v>94</v>
      </c>
      <c r="P101" s="14" t="s">
        <v>88</v>
      </c>
      <c r="Q101" s="12" t="s">
        <v>44</v>
      </c>
      <c r="R101">
        <v>7740060</v>
      </c>
      <c r="S101">
        <v>5805045</v>
      </c>
      <c r="T101">
        <v>2365018</v>
      </c>
      <c r="U101">
        <v>5590043</v>
      </c>
      <c r="V101" s="27">
        <v>-3.8834868267379141E-2</v>
      </c>
      <c r="W101" s="27">
        <v>-3.8834908053391737E-2</v>
      </c>
      <c r="X101" s="27">
        <v>-3.8834840976129992E-2</v>
      </c>
      <c r="Y101" s="27">
        <v>-3.8834898037329757E-2</v>
      </c>
      <c r="Z101" t="s">
        <v>102</v>
      </c>
      <c r="AA101" t="s">
        <v>101</v>
      </c>
      <c r="AB101">
        <v>395190</v>
      </c>
      <c r="AC101">
        <v>0.19</v>
      </c>
      <c r="AD101">
        <v>32</v>
      </c>
      <c r="AE101">
        <v>20</v>
      </c>
      <c r="AF101">
        <v>25</v>
      </c>
      <c r="AG101">
        <v>384</v>
      </c>
      <c r="AH101">
        <v>30</v>
      </c>
      <c r="AI101">
        <v>0.95</v>
      </c>
      <c r="AN101" s="3">
        <v>43582</v>
      </c>
      <c r="AO101" s="4">
        <v>16968325</v>
      </c>
      <c r="AP101" s="4">
        <v>12726244</v>
      </c>
      <c r="AQ101" s="4">
        <v>5184766</v>
      </c>
      <c r="AR101" s="4">
        <v>12254901</v>
      </c>
      <c r="AS101" s="10">
        <v>6.0606022724211339E-2</v>
      </c>
      <c r="AT101" s="10">
        <v>6.0606065656974017E-2</v>
      </c>
      <c r="AU101" s="10">
        <v>6.0606203179589313E-2</v>
      </c>
      <c r="AV101" s="10">
        <v>6.060605536088115E-2</v>
      </c>
      <c r="AW101" s="13" t="s">
        <v>103</v>
      </c>
      <c r="AX101" s="13" t="s">
        <v>104</v>
      </c>
      <c r="AY101" t="s">
        <v>44</v>
      </c>
      <c r="AZ101" s="11" t="s">
        <v>85</v>
      </c>
      <c r="BA101" s="11" t="s">
        <v>88</v>
      </c>
    </row>
    <row r="102" spans="1:53" x14ac:dyDescent="0.25">
      <c r="A102" s="3">
        <v>43566</v>
      </c>
      <c r="B102" s="4">
        <v>20631473</v>
      </c>
      <c r="C102" s="4">
        <v>5106289</v>
      </c>
      <c r="D102" s="4">
        <v>1981240</v>
      </c>
      <c r="E102" s="4">
        <v>1504157</v>
      </c>
      <c r="F102" s="4">
        <v>1208741</v>
      </c>
      <c r="G102" s="7">
        <v>5.8587237081908793E-2</v>
      </c>
      <c r="H102" s="10">
        <v>0.9239043412518404</v>
      </c>
      <c r="I102" s="10">
        <v>-6.8627459389436152E-2</v>
      </c>
      <c r="J102" s="10">
        <v>1.0656657324153227</v>
      </c>
      <c r="K102" s="7">
        <v>0.24749997249348119</v>
      </c>
      <c r="L102" s="7">
        <v>0.38799997414952425</v>
      </c>
      <c r="M102" s="7">
        <v>0.75919979406836124</v>
      </c>
      <c r="N102" s="7">
        <v>0.80360028906556957</v>
      </c>
      <c r="O102" s="14" t="s">
        <v>80</v>
      </c>
      <c r="P102" s="14" t="s">
        <v>88</v>
      </c>
      <c r="Q102" s="12" t="s">
        <v>46</v>
      </c>
      <c r="R102">
        <v>7427330</v>
      </c>
      <c r="S102">
        <v>5570497</v>
      </c>
      <c r="T102">
        <v>2269462</v>
      </c>
      <c r="U102">
        <v>5364183</v>
      </c>
      <c r="V102" s="27">
        <v>-6.8627457127354408E-2</v>
      </c>
      <c r="W102" s="27">
        <v>-6.8627501795281876E-2</v>
      </c>
      <c r="X102" s="27">
        <v>-6.8627253830511492E-2</v>
      </c>
      <c r="Y102" s="27">
        <v>-6.8627355655187183E-2</v>
      </c>
      <c r="Z102" t="s">
        <v>102</v>
      </c>
      <c r="AA102" t="s">
        <v>101</v>
      </c>
      <c r="AB102">
        <v>394581</v>
      </c>
      <c r="AC102">
        <v>0.18</v>
      </c>
      <c r="AD102">
        <v>35</v>
      </c>
      <c r="AE102">
        <v>19</v>
      </c>
      <c r="AF102">
        <v>25</v>
      </c>
      <c r="AG102">
        <v>387</v>
      </c>
      <c r="AH102">
        <v>36</v>
      </c>
      <c r="AI102">
        <v>0.91</v>
      </c>
      <c r="AN102" s="3">
        <v>43583</v>
      </c>
      <c r="AO102" s="4">
        <v>16645119</v>
      </c>
      <c r="AP102" s="4">
        <v>12483839</v>
      </c>
      <c r="AQ102" s="4">
        <v>5086008</v>
      </c>
      <c r="AR102" s="4">
        <v>12021475</v>
      </c>
      <c r="AS102" s="10">
        <v>-9.6153788942305862E-3</v>
      </c>
      <c r="AT102" s="10">
        <v>-9.6154380128206096E-3</v>
      </c>
      <c r="AU102" s="10">
        <v>-9.6154389143408014E-3</v>
      </c>
      <c r="AV102" s="10">
        <v>-9.6153560976317554E-3</v>
      </c>
      <c r="AW102" s="13" t="s">
        <v>103</v>
      </c>
      <c r="AX102" s="13" t="s">
        <v>101</v>
      </c>
      <c r="AY102" t="s">
        <v>44</v>
      </c>
      <c r="AZ102" s="11" t="s">
        <v>87</v>
      </c>
      <c r="BA102" s="11" t="s">
        <v>88</v>
      </c>
    </row>
    <row r="103" spans="1:53" x14ac:dyDescent="0.25">
      <c r="A103" s="3">
        <v>43567</v>
      </c>
      <c r="B103" s="4">
        <v>20631473</v>
      </c>
      <c r="C103" s="4">
        <v>5054710</v>
      </c>
      <c r="D103" s="4">
        <v>1920790</v>
      </c>
      <c r="E103" s="4">
        <v>1402176</v>
      </c>
      <c r="F103" s="4">
        <v>1138287</v>
      </c>
      <c r="G103" s="7">
        <v>5.5172357300906243E-2</v>
      </c>
      <c r="H103" s="10">
        <v>-0.27312591355188975</v>
      </c>
      <c r="I103" s="10">
        <v>-8.6538477715919493E-2</v>
      </c>
      <c r="J103" s="10">
        <v>-0.20426414390111858</v>
      </c>
      <c r="K103" s="7">
        <v>0.24499995710437156</v>
      </c>
      <c r="L103" s="7">
        <v>0.38000003956705725</v>
      </c>
      <c r="M103" s="7">
        <v>0.72999963556661585</v>
      </c>
      <c r="N103" s="7">
        <v>0.8118003731343284</v>
      </c>
      <c r="O103" s="14" t="s">
        <v>89</v>
      </c>
      <c r="P103" s="14" t="s">
        <v>88</v>
      </c>
      <c r="Q103" s="12" t="s">
        <v>45</v>
      </c>
      <c r="R103">
        <v>7427330</v>
      </c>
      <c r="S103">
        <v>5570497</v>
      </c>
      <c r="T103">
        <v>2269462</v>
      </c>
      <c r="U103">
        <v>5364183</v>
      </c>
      <c r="V103" s="27">
        <v>-8.6538485189716519E-2</v>
      </c>
      <c r="W103" s="27">
        <v>-8.6538567180733938E-2</v>
      </c>
      <c r="X103" s="27">
        <v>-8.6538217715457999E-2</v>
      </c>
      <c r="Y103" s="27">
        <v>-8.6538343646038518E-2</v>
      </c>
      <c r="Z103" t="s">
        <v>102</v>
      </c>
      <c r="AA103" t="s">
        <v>101</v>
      </c>
      <c r="AB103">
        <v>406144</v>
      </c>
      <c r="AC103">
        <v>0.17</v>
      </c>
      <c r="AD103">
        <v>32</v>
      </c>
      <c r="AE103">
        <v>17</v>
      </c>
      <c r="AF103">
        <v>28</v>
      </c>
      <c r="AG103">
        <v>360</v>
      </c>
      <c r="AH103">
        <v>32</v>
      </c>
      <c r="AI103">
        <v>0.95</v>
      </c>
      <c r="AN103" s="3">
        <v>43584</v>
      </c>
      <c r="AO103" s="4">
        <v>7427330</v>
      </c>
      <c r="AP103" s="4">
        <v>5570497</v>
      </c>
      <c r="AQ103" s="4">
        <v>2269462</v>
      </c>
      <c r="AR103" s="4">
        <v>5364183</v>
      </c>
      <c r="AS103" s="10">
        <v>-1.0416611151910726E-2</v>
      </c>
      <c r="AT103" s="10">
        <v>-1.0416699975520194E-2</v>
      </c>
      <c r="AU103" s="10">
        <v>-1.0416634871853403E-2</v>
      </c>
      <c r="AV103" s="10">
        <v>-1.0416651293350898E-2</v>
      </c>
      <c r="AW103" s="13" t="s">
        <v>103</v>
      </c>
      <c r="AX103" s="13" t="s">
        <v>101</v>
      </c>
      <c r="AY103" t="s">
        <v>44</v>
      </c>
      <c r="AZ103" s="11" t="s">
        <v>82</v>
      </c>
      <c r="BA103" s="11" t="s">
        <v>88</v>
      </c>
    </row>
    <row r="104" spans="1:53" hidden="1" x14ac:dyDescent="0.25">
      <c r="A104" s="3">
        <v>43568</v>
      </c>
      <c r="B104" s="4">
        <v>43094160</v>
      </c>
      <c r="C104" s="4">
        <v>9140271</v>
      </c>
      <c r="D104" s="4">
        <v>3107692</v>
      </c>
      <c r="E104" s="4">
        <v>2113230</v>
      </c>
      <c r="F104" s="4">
        <v>1598870</v>
      </c>
      <c r="G104" s="7">
        <v>3.7101778988150598E-2</v>
      </c>
      <c r="H104" s="10">
        <v>-0.13870878771620221</v>
      </c>
      <c r="I104" s="10">
        <v>-7.6923076923076872E-2</v>
      </c>
      <c r="J104" s="10">
        <v>-6.6934520025885735E-2</v>
      </c>
      <c r="K104" s="7">
        <v>0.21209999220311987</v>
      </c>
      <c r="L104" s="7">
        <v>0.3399999846831675</v>
      </c>
      <c r="M104" s="7">
        <v>0.67999981980196234</v>
      </c>
      <c r="N104" s="7">
        <v>0.75660008612408491</v>
      </c>
      <c r="O104" s="14" t="s">
        <v>85</v>
      </c>
      <c r="P104" s="14" t="s">
        <v>88</v>
      </c>
      <c r="Q104" s="12" t="s">
        <v>44</v>
      </c>
      <c r="R104">
        <v>15513897</v>
      </c>
      <c r="S104">
        <v>11635423</v>
      </c>
      <c r="T104">
        <v>4740357</v>
      </c>
      <c r="U104">
        <v>11204481</v>
      </c>
      <c r="V104" s="27">
        <v>-7.6923090653846726E-2</v>
      </c>
      <c r="W104" s="27">
        <v>-7.6923107435897475E-2</v>
      </c>
      <c r="X104" s="27">
        <v>-7.6923121860144161E-2</v>
      </c>
      <c r="Y104" s="27">
        <v>-7.69230959349122E-2</v>
      </c>
      <c r="Z104" t="s">
        <v>102</v>
      </c>
      <c r="AA104" t="s">
        <v>101</v>
      </c>
      <c r="AB104">
        <v>381621</v>
      </c>
      <c r="AC104">
        <v>0.17</v>
      </c>
      <c r="AD104">
        <v>31</v>
      </c>
      <c r="AE104">
        <v>21</v>
      </c>
      <c r="AF104">
        <v>25</v>
      </c>
      <c r="AG104">
        <v>366</v>
      </c>
      <c r="AH104">
        <v>32</v>
      </c>
      <c r="AI104">
        <v>0.91</v>
      </c>
      <c r="AN104" s="3">
        <v>43585</v>
      </c>
      <c r="AO104" s="4">
        <v>7583695</v>
      </c>
      <c r="AP104" s="4">
        <v>5687771</v>
      </c>
      <c r="AQ104" s="4">
        <v>2317240</v>
      </c>
      <c r="AR104" s="4">
        <v>5477113</v>
      </c>
      <c r="AS104" s="10">
        <v>2.1052652837560748E-2</v>
      </c>
      <c r="AT104" s="10">
        <v>2.1052699606516345E-2</v>
      </c>
      <c r="AU104" s="10">
        <v>2.1052566643548154E-2</v>
      </c>
      <c r="AV104" s="10">
        <v>2.1052600181612036E-2</v>
      </c>
      <c r="AW104" s="13" t="s">
        <v>103</v>
      </c>
      <c r="AX104" s="13" t="s">
        <v>104</v>
      </c>
      <c r="AY104" t="s">
        <v>44</v>
      </c>
      <c r="AZ104" s="11" t="s">
        <v>83</v>
      </c>
      <c r="BA104" s="11" t="s">
        <v>88</v>
      </c>
    </row>
    <row r="105" spans="1:53" hidden="1" x14ac:dyDescent="0.25">
      <c r="A105" s="3">
        <v>43569</v>
      </c>
      <c r="B105" s="4">
        <v>46685340</v>
      </c>
      <c r="C105" s="4">
        <v>9803921</v>
      </c>
      <c r="D105" s="4">
        <v>3466666</v>
      </c>
      <c r="E105" s="4">
        <v>2357333</v>
      </c>
      <c r="F105" s="4">
        <v>1930656</v>
      </c>
      <c r="G105" s="7">
        <v>4.1354652231300019E-2</v>
      </c>
      <c r="H105" s="10">
        <v>0.28376620785956508</v>
      </c>
      <c r="I105" s="10">
        <v>8.3333333333333259E-2</v>
      </c>
      <c r="J105" s="10">
        <v>0.18501496110113713</v>
      </c>
      <c r="K105" s="7">
        <v>0.20999999143199985</v>
      </c>
      <c r="L105" s="7">
        <v>0.35359995250879722</v>
      </c>
      <c r="M105" s="7">
        <v>0.68000003461539127</v>
      </c>
      <c r="N105" s="7">
        <v>0.81900011580883991</v>
      </c>
      <c r="O105" s="14" t="s">
        <v>87</v>
      </c>
      <c r="P105" s="14" t="s">
        <v>88</v>
      </c>
      <c r="Q105" s="12" t="s">
        <v>46</v>
      </c>
      <c r="R105">
        <v>16806722</v>
      </c>
      <c r="S105">
        <v>12605042</v>
      </c>
      <c r="T105">
        <v>5135387</v>
      </c>
      <c r="U105">
        <v>12138188</v>
      </c>
      <c r="V105" s="27">
        <v>8.3333349447917593E-2</v>
      </c>
      <c r="W105" s="27">
        <v>8.3333369143519853E-2</v>
      </c>
      <c r="X105" s="27">
        <v>8.3333386071977378E-2</v>
      </c>
      <c r="Y105" s="27">
        <v>8.3333355645834883E-2</v>
      </c>
      <c r="Z105" t="s">
        <v>102</v>
      </c>
      <c r="AA105" t="s">
        <v>104</v>
      </c>
      <c r="AB105">
        <v>396665</v>
      </c>
      <c r="AC105">
        <v>0.17</v>
      </c>
      <c r="AD105">
        <v>38</v>
      </c>
      <c r="AE105">
        <v>22</v>
      </c>
      <c r="AF105">
        <v>29</v>
      </c>
      <c r="AG105">
        <v>395</v>
      </c>
      <c r="AH105">
        <v>35</v>
      </c>
      <c r="AI105">
        <v>0.95</v>
      </c>
      <c r="AN105" s="3">
        <v>43586</v>
      </c>
      <c r="AO105" s="4">
        <v>8209154</v>
      </c>
      <c r="AP105" s="4">
        <v>6156866</v>
      </c>
      <c r="AQ105" s="4">
        <v>2508352</v>
      </c>
      <c r="AR105" s="4">
        <v>5928833</v>
      </c>
      <c r="AS105" s="10">
        <v>4.9999987209400798E-2</v>
      </c>
      <c r="AT105" s="10">
        <v>5.0000162014270488E-2</v>
      </c>
      <c r="AU105" s="10">
        <v>4.9999853489482771E-2</v>
      </c>
      <c r="AV105" s="10">
        <v>4.9999929159756817E-2</v>
      </c>
      <c r="AW105" s="13" t="s">
        <v>103</v>
      </c>
      <c r="AX105" s="13" t="s">
        <v>104</v>
      </c>
      <c r="AY105" t="s">
        <v>44</v>
      </c>
      <c r="AZ105" s="11" t="s">
        <v>94</v>
      </c>
      <c r="BA105" s="11" t="s">
        <v>100</v>
      </c>
    </row>
    <row r="106" spans="1:53" x14ac:dyDescent="0.25">
      <c r="A106" s="3">
        <v>43570</v>
      </c>
      <c r="B106" s="4">
        <v>21065820</v>
      </c>
      <c r="C106" s="4">
        <v>5477113</v>
      </c>
      <c r="D106" s="4">
        <v>2256570</v>
      </c>
      <c r="E106" s="4">
        <v>1729661</v>
      </c>
      <c r="F106" s="4">
        <v>1418322</v>
      </c>
      <c r="G106" s="7">
        <v>6.732811730091684E-2</v>
      </c>
      <c r="H106" s="10">
        <v>0.12600537470079898</v>
      </c>
      <c r="I106" s="10">
        <v>-2.0202029128424948E-2</v>
      </c>
      <c r="J106" s="10">
        <v>0.14922199083466747</v>
      </c>
      <c r="K106" s="7">
        <v>0.25999999050594758</v>
      </c>
      <c r="L106" s="7">
        <v>0.41199989848666624</v>
      </c>
      <c r="M106" s="7">
        <v>0.76650004209929223</v>
      </c>
      <c r="N106" s="7">
        <v>0.81999998843704058</v>
      </c>
      <c r="O106" s="14" t="s">
        <v>82</v>
      </c>
      <c r="P106" s="14" t="s">
        <v>88</v>
      </c>
      <c r="Q106" s="12" t="s">
        <v>44</v>
      </c>
      <c r="R106">
        <v>7583695</v>
      </c>
      <c r="S106">
        <v>5687771</v>
      </c>
      <c r="T106">
        <v>2317240</v>
      </c>
      <c r="U106">
        <v>5477113</v>
      </c>
      <c r="V106" s="27">
        <v>-2.0202039777469372E-2</v>
      </c>
      <c r="W106" s="27">
        <v>-2.0202082843457703E-2</v>
      </c>
      <c r="X106" s="27">
        <v>-2.0201960407912334E-2</v>
      </c>
      <c r="Y106" s="27">
        <v>-2.0201991290585752E-2</v>
      </c>
      <c r="Z106" t="s">
        <v>102</v>
      </c>
      <c r="AA106" t="s">
        <v>101</v>
      </c>
      <c r="AB106">
        <v>406139</v>
      </c>
      <c r="AC106">
        <v>0.17</v>
      </c>
      <c r="AD106">
        <v>31</v>
      </c>
      <c r="AE106">
        <v>17</v>
      </c>
      <c r="AF106">
        <v>26</v>
      </c>
      <c r="AG106">
        <v>360</v>
      </c>
      <c r="AH106">
        <v>35</v>
      </c>
      <c r="AI106">
        <v>0.94</v>
      </c>
      <c r="AN106" s="3">
        <v>43587</v>
      </c>
      <c r="AO106" s="4">
        <v>7661877</v>
      </c>
      <c r="AP106" s="4">
        <v>5746408</v>
      </c>
      <c r="AQ106" s="4">
        <v>2341129</v>
      </c>
      <c r="AR106" s="4">
        <v>5533578</v>
      </c>
      <c r="AS106" s="10">
        <v>-6.6666674787682179E-2</v>
      </c>
      <c r="AT106" s="10">
        <v>-6.6666709978745686E-2</v>
      </c>
      <c r="AU106" s="10">
        <v>-6.666648062153957E-2</v>
      </c>
      <c r="AV106" s="10">
        <v>-6.6666576710796233E-2</v>
      </c>
      <c r="AW106" s="13" t="s">
        <v>103</v>
      </c>
      <c r="AX106" s="13" t="s">
        <v>101</v>
      </c>
      <c r="AY106" t="s">
        <v>44</v>
      </c>
      <c r="AZ106" s="11" t="s">
        <v>80</v>
      </c>
      <c r="BA106" s="11" t="s">
        <v>100</v>
      </c>
    </row>
    <row r="107" spans="1:53" x14ac:dyDescent="0.25">
      <c r="A107" s="3">
        <v>43571</v>
      </c>
      <c r="B107" s="4">
        <v>22586034</v>
      </c>
      <c r="C107" s="4">
        <v>5872368</v>
      </c>
      <c r="D107" s="4">
        <v>2254989</v>
      </c>
      <c r="E107" s="4">
        <v>1596758</v>
      </c>
      <c r="F107" s="4">
        <v>1296248</v>
      </c>
      <c r="G107" s="7">
        <v>5.7391572154721807E-2</v>
      </c>
      <c r="H107" s="10">
        <v>-1.9698327529031001E-2</v>
      </c>
      <c r="I107" s="10">
        <v>4.0000018418461902E-2</v>
      </c>
      <c r="J107" s="10">
        <v>-5.7402254702145883E-2</v>
      </c>
      <c r="K107" s="7">
        <v>0.25999996280887561</v>
      </c>
      <c r="L107" s="7">
        <v>0.3839999468698147</v>
      </c>
      <c r="M107" s="7">
        <v>0.70810012820461654</v>
      </c>
      <c r="N107" s="7">
        <v>0.81179990956675963</v>
      </c>
      <c r="O107" s="14" t="s">
        <v>83</v>
      </c>
      <c r="P107" s="14" t="s">
        <v>88</v>
      </c>
      <c r="Q107" s="12" t="s">
        <v>44</v>
      </c>
      <c r="R107">
        <v>8130972</v>
      </c>
      <c r="S107">
        <v>6098229</v>
      </c>
      <c r="T107">
        <v>2484463</v>
      </c>
      <c r="U107">
        <v>5872368</v>
      </c>
      <c r="V107" s="27">
        <v>4.0000040929917491E-2</v>
      </c>
      <c r="W107" s="27">
        <v>4.0000129611416524E-2</v>
      </c>
      <c r="X107" s="27">
        <v>3.9999882791586172E-2</v>
      </c>
      <c r="Y107" s="27">
        <v>3.9999943327805543E-2</v>
      </c>
      <c r="Z107" t="s">
        <v>102</v>
      </c>
      <c r="AA107" t="s">
        <v>104</v>
      </c>
      <c r="AB107">
        <v>400491</v>
      </c>
      <c r="AC107">
        <v>0.18</v>
      </c>
      <c r="AD107">
        <v>33</v>
      </c>
      <c r="AE107">
        <v>22</v>
      </c>
      <c r="AF107">
        <v>25</v>
      </c>
      <c r="AG107">
        <v>394</v>
      </c>
      <c r="AH107">
        <v>30</v>
      </c>
      <c r="AI107">
        <v>0.92</v>
      </c>
      <c r="AN107" s="3">
        <v>43588</v>
      </c>
      <c r="AO107" s="4">
        <v>7505512</v>
      </c>
      <c r="AP107" s="4">
        <v>5629134</v>
      </c>
      <c r="AQ107" s="4">
        <v>2293351</v>
      </c>
      <c r="AR107" s="4">
        <v>5420648</v>
      </c>
      <c r="AS107" s="10">
        <v>-5.8823588422601936E-2</v>
      </c>
      <c r="AT107" s="10">
        <v>-5.8823549082044568E-2</v>
      </c>
      <c r="AU107" s="10">
        <v>-5.8823360426152771E-2</v>
      </c>
      <c r="AV107" s="10">
        <v>-5.8823447704446141E-2</v>
      </c>
      <c r="AW107" s="13" t="s">
        <v>103</v>
      </c>
      <c r="AX107" s="13" t="s">
        <v>101</v>
      </c>
      <c r="AY107" t="s">
        <v>44</v>
      </c>
      <c r="AZ107" s="11" t="s">
        <v>89</v>
      </c>
      <c r="BA107" s="11" t="s">
        <v>100</v>
      </c>
    </row>
    <row r="108" spans="1:53" x14ac:dyDescent="0.25">
      <c r="A108" s="3">
        <v>43572</v>
      </c>
      <c r="B108" s="4">
        <v>21934513</v>
      </c>
      <c r="C108" s="4">
        <v>5319119</v>
      </c>
      <c r="D108" s="4">
        <v>2191477</v>
      </c>
      <c r="E108" s="4">
        <v>1551785</v>
      </c>
      <c r="F108" s="4">
        <v>1336086</v>
      </c>
      <c r="G108" s="7">
        <v>6.0912498946295274E-2</v>
      </c>
      <c r="H108" s="10">
        <v>0.10380374707337348</v>
      </c>
      <c r="I108" s="10">
        <v>2.0201982617158221E-2</v>
      </c>
      <c r="J108" s="10">
        <v>8.1946286990884687E-2</v>
      </c>
      <c r="K108" s="7">
        <v>0.24249998164992312</v>
      </c>
      <c r="L108" s="7">
        <v>0.41199999473597038</v>
      </c>
      <c r="M108" s="7">
        <v>0.70810006219549648</v>
      </c>
      <c r="N108" s="7">
        <v>0.86099942968903553</v>
      </c>
      <c r="O108" s="14" t="s">
        <v>94</v>
      </c>
      <c r="P108" s="14" t="s">
        <v>88</v>
      </c>
      <c r="Q108" s="12" t="s">
        <v>44</v>
      </c>
      <c r="R108">
        <v>7896424</v>
      </c>
      <c r="S108">
        <v>5922318</v>
      </c>
      <c r="T108">
        <v>2412796</v>
      </c>
      <c r="U108">
        <v>5702973</v>
      </c>
      <c r="V108" s="27">
        <v>2.0201910579504601E-2</v>
      </c>
      <c r="W108" s="27">
        <v>2.0201910579504601E-2</v>
      </c>
      <c r="X108" s="27">
        <v>2.0201960407912223E-2</v>
      </c>
      <c r="Y108" s="27">
        <v>2.0201991290585752E-2</v>
      </c>
      <c r="Z108" t="s">
        <v>102</v>
      </c>
      <c r="AA108" t="s">
        <v>104</v>
      </c>
      <c r="AB108">
        <v>400313</v>
      </c>
      <c r="AC108">
        <v>0.18</v>
      </c>
      <c r="AD108">
        <v>31</v>
      </c>
      <c r="AE108">
        <v>17</v>
      </c>
      <c r="AF108">
        <v>30</v>
      </c>
      <c r="AG108">
        <v>387</v>
      </c>
      <c r="AH108">
        <v>35</v>
      </c>
      <c r="AI108">
        <v>0.92</v>
      </c>
      <c r="AN108" s="3">
        <v>43589</v>
      </c>
      <c r="AO108" s="4">
        <v>15513897</v>
      </c>
      <c r="AP108" s="4">
        <v>11635423</v>
      </c>
      <c r="AQ108" s="4">
        <v>4740357</v>
      </c>
      <c r="AR108" s="4">
        <v>11204481</v>
      </c>
      <c r="AS108" s="10">
        <v>-8.5714294133333757E-2</v>
      </c>
      <c r="AT108" s="10">
        <v>-8.5714292449523999E-2</v>
      </c>
      <c r="AU108" s="10">
        <v>-8.5714379395328555E-2</v>
      </c>
      <c r="AV108" s="10">
        <v>-8.5714278719999482E-2</v>
      </c>
      <c r="AW108" s="13" t="s">
        <v>103</v>
      </c>
      <c r="AX108" s="13" t="s">
        <v>101</v>
      </c>
      <c r="AY108" t="s">
        <v>44</v>
      </c>
      <c r="AZ108" s="11" t="s">
        <v>85</v>
      </c>
      <c r="BA108" s="11" t="s">
        <v>100</v>
      </c>
    </row>
    <row r="109" spans="1:53" x14ac:dyDescent="0.25">
      <c r="A109" s="3">
        <v>43573</v>
      </c>
      <c r="B109" s="4">
        <v>22803207</v>
      </c>
      <c r="C109" s="4">
        <v>5415761</v>
      </c>
      <c r="D109" s="4">
        <v>3639391</v>
      </c>
      <c r="E109" s="4">
        <v>2656756</v>
      </c>
      <c r="F109" s="4">
        <v>2091398</v>
      </c>
      <c r="G109" s="7">
        <v>9.1715082005789803E-2</v>
      </c>
      <c r="H109" s="10">
        <v>0.7302283946685022</v>
      </c>
      <c r="I109" s="10">
        <v>0.10526315789473695</v>
      </c>
      <c r="J109" s="10">
        <v>0.56544473803340667</v>
      </c>
      <c r="K109" s="7">
        <v>0.23749997094706898</v>
      </c>
      <c r="L109" s="7">
        <v>0.67199992761866711</v>
      </c>
      <c r="M109" s="7">
        <v>0.73000015661961026</v>
      </c>
      <c r="N109" s="7">
        <v>0.78719987834787986</v>
      </c>
      <c r="O109" s="14" t="s">
        <v>80</v>
      </c>
      <c r="P109" s="14" t="s">
        <v>88</v>
      </c>
      <c r="Q109" s="12" t="s">
        <v>46</v>
      </c>
      <c r="R109">
        <v>8209154</v>
      </c>
      <c r="S109">
        <v>6156866</v>
      </c>
      <c r="T109">
        <v>2508352</v>
      </c>
      <c r="U109">
        <v>5928833</v>
      </c>
      <c r="V109" s="27">
        <v>0.10526312954991912</v>
      </c>
      <c r="W109" s="27">
        <v>0.10526331851538551</v>
      </c>
      <c r="X109" s="27">
        <v>0.10526283321774055</v>
      </c>
      <c r="Y109" s="27">
        <v>0.10526300090805996</v>
      </c>
      <c r="Z109" t="s">
        <v>102</v>
      </c>
      <c r="AA109" t="s">
        <v>104</v>
      </c>
      <c r="AB109">
        <v>389107</v>
      </c>
      <c r="AC109">
        <v>0.28999999999999998</v>
      </c>
      <c r="AD109">
        <v>32</v>
      </c>
      <c r="AE109">
        <v>18</v>
      </c>
      <c r="AF109">
        <v>28</v>
      </c>
      <c r="AG109">
        <v>364</v>
      </c>
      <c r="AH109">
        <v>40</v>
      </c>
      <c r="AI109">
        <v>0.91</v>
      </c>
      <c r="AN109" s="3">
        <v>43590</v>
      </c>
      <c r="AO109" s="4">
        <v>15837104</v>
      </c>
      <c r="AP109" s="4">
        <v>11877828</v>
      </c>
      <c r="AQ109" s="4">
        <v>4839115</v>
      </c>
      <c r="AR109" s="4">
        <v>11437908</v>
      </c>
      <c r="AS109" s="10">
        <v>-4.8543660156469937E-2</v>
      </c>
      <c r="AT109" s="10">
        <v>-4.8543641102708923E-2</v>
      </c>
      <c r="AU109" s="10">
        <v>-4.8543572876802443E-2</v>
      </c>
      <c r="AV109" s="10">
        <v>-4.8543710318409317E-2</v>
      </c>
      <c r="AW109" s="13" t="s">
        <v>103</v>
      </c>
      <c r="AX109" s="13" t="s">
        <v>101</v>
      </c>
      <c r="AY109" t="s">
        <v>44</v>
      </c>
      <c r="AZ109" s="11" t="s">
        <v>87</v>
      </c>
      <c r="BA109" s="11" t="s">
        <v>100</v>
      </c>
    </row>
    <row r="110" spans="1:53" hidden="1" x14ac:dyDescent="0.25">
      <c r="A110" s="3">
        <v>43574</v>
      </c>
      <c r="B110" s="4">
        <v>22151687</v>
      </c>
      <c r="C110" s="4">
        <v>5537921</v>
      </c>
      <c r="D110" s="4">
        <v>2281623</v>
      </c>
      <c r="E110" s="4">
        <v>1748864</v>
      </c>
      <c r="F110" s="4">
        <v>1419728</v>
      </c>
      <c r="G110" s="7">
        <v>6.409119088762856E-2</v>
      </c>
      <c r="H110" s="10">
        <v>0.2472495952251057</v>
      </c>
      <c r="I110" s="10">
        <v>7.3684220220243013E-2</v>
      </c>
      <c r="J110" s="10">
        <v>0.16165402428030418</v>
      </c>
      <c r="K110" s="7">
        <v>0.24999996614253353</v>
      </c>
      <c r="L110" s="7">
        <v>0.41199991838092309</v>
      </c>
      <c r="M110" s="7">
        <v>0.76649998707060718</v>
      </c>
      <c r="N110" s="7">
        <v>0.81180011710458899</v>
      </c>
      <c r="O110" s="14" t="s">
        <v>89</v>
      </c>
      <c r="P110" s="14" t="s">
        <v>88</v>
      </c>
      <c r="Q110" s="12" t="s">
        <v>46</v>
      </c>
      <c r="R110">
        <v>7974607</v>
      </c>
      <c r="S110">
        <v>5980955</v>
      </c>
      <c r="T110">
        <v>2436685</v>
      </c>
      <c r="U110">
        <v>5759438</v>
      </c>
      <c r="V110" s="27">
        <v>7.3684217612520309E-2</v>
      </c>
      <c r="W110" s="27">
        <v>7.3684269105611211E-2</v>
      </c>
      <c r="X110" s="27">
        <v>7.3683983252418317E-2</v>
      </c>
      <c r="Y110" s="27">
        <v>7.3684100635641903E-2</v>
      </c>
      <c r="Z110" t="s">
        <v>102</v>
      </c>
      <c r="AA110" t="s">
        <v>104</v>
      </c>
      <c r="AB110">
        <v>384879</v>
      </c>
      <c r="AC110">
        <v>0.18</v>
      </c>
      <c r="AD110">
        <v>39</v>
      </c>
      <c r="AE110">
        <v>17</v>
      </c>
      <c r="AF110">
        <v>27</v>
      </c>
      <c r="AG110">
        <v>351</v>
      </c>
      <c r="AH110">
        <v>36</v>
      </c>
      <c r="AI110">
        <v>0.95</v>
      </c>
      <c r="AN110" s="3">
        <v>43591</v>
      </c>
      <c r="AO110" s="4">
        <v>7818242</v>
      </c>
      <c r="AP110" s="4">
        <v>5863681</v>
      </c>
      <c r="AQ110" s="4">
        <v>2388907</v>
      </c>
      <c r="AR110" s="4">
        <v>5646508</v>
      </c>
      <c r="AS110" s="10">
        <v>5.2631564774959561E-2</v>
      </c>
      <c r="AT110" s="10">
        <v>5.2631569499094866E-2</v>
      </c>
      <c r="AU110" s="10">
        <v>5.2631416608870385E-2</v>
      </c>
      <c r="AV110" s="10">
        <v>5.2631500454030089E-2</v>
      </c>
      <c r="AW110" s="13" t="s">
        <v>103</v>
      </c>
      <c r="AX110" s="13" t="s">
        <v>104</v>
      </c>
      <c r="AY110" t="s">
        <v>44</v>
      </c>
      <c r="AZ110" s="11" t="s">
        <v>82</v>
      </c>
      <c r="BA110" s="11" t="s">
        <v>100</v>
      </c>
    </row>
    <row r="111" spans="1:53" hidden="1" x14ac:dyDescent="0.25">
      <c r="A111" s="3">
        <v>43575</v>
      </c>
      <c r="B111" s="4">
        <v>44440853</v>
      </c>
      <c r="C111" s="4">
        <v>9612556</v>
      </c>
      <c r="D111" s="4">
        <v>3300951</v>
      </c>
      <c r="E111" s="4">
        <v>2132414</v>
      </c>
      <c r="F111" s="4">
        <v>1596752</v>
      </c>
      <c r="G111" s="7">
        <v>3.5929823399204329E-2</v>
      </c>
      <c r="H111" s="10">
        <v>-1.3246855591761975E-3</v>
      </c>
      <c r="I111" s="10">
        <v>3.1250011602500294E-2</v>
      </c>
      <c r="J111" s="10">
        <v>-3.1587584771085031E-2</v>
      </c>
      <c r="K111" s="7">
        <v>0.21629998866133376</v>
      </c>
      <c r="L111" s="7">
        <v>0.34339992401604735</v>
      </c>
      <c r="M111" s="7">
        <v>0.64599989518172185</v>
      </c>
      <c r="N111" s="7">
        <v>0.74880018608018895</v>
      </c>
      <c r="O111" s="14" t="s">
        <v>85</v>
      </c>
      <c r="P111" s="14" t="s">
        <v>88</v>
      </c>
      <c r="Q111" s="12" t="s">
        <v>44</v>
      </c>
      <c r="R111">
        <v>15998707</v>
      </c>
      <c r="S111">
        <v>11999030</v>
      </c>
      <c r="T111">
        <v>4888493</v>
      </c>
      <c r="U111">
        <v>11554621</v>
      </c>
      <c r="V111" s="27">
        <v>3.1250046329429626E-2</v>
      </c>
      <c r="W111" s="27">
        <v>3.1250002685764056E-2</v>
      </c>
      <c r="X111" s="27">
        <v>3.1249967038347481E-2</v>
      </c>
      <c r="Y111" s="27">
        <v>3.1249997210937241E-2</v>
      </c>
      <c r="Z111" t="s">
        <v>102</v>
      </c>
      <c r="AA111" t="s">
        <v>104</v>
      </c>
      <c r="AB111">
        <v>384256</v>
      </c>
      <c r="AC111">
        <v>0.18</v>
      </c>
      <c r="AD111">
        <v>35</v>
      </c>
      <c r="AE111">
        <v>17</v>
      </c>
      <c r="AF111">
        <v>29</v>
      </c>
      <c r="AG111">
        <v>395</v>
      </c>
      <c r="AH111">
        <v>34</v>
      </c>
      <c r="AI111">
        <v>0.94</v>
      </c>
      <c r="AN111" s="3">
        <v>43592</v>
      </c>
      <c r="AO111" s="4">
        <v>7974607</v>
      </c>
      <c r="AP111" s="4">
        <v>5980955</v>
      </c>
      <c r="AQ111" s="4">
        <v>2436685</v>
      </c>
      <c r="AR111" s="4">
        <v>5759438</v>
      </c>
      <c r="AS111" s="10">
        <v>5.15463767991724E-2</v>
      </c>
      <c r="AT111" s="10">
        <v>5.1546379064839387E-2</v>
      </c>
      <c r="AU111" s="10">
        <v>5.1546236039426319E-2</v>
      </c>
      <c r="AV111" s="10">
        <v>5.154631646270591E-2</v>
      </c>
      <c r="AW111" s="13" t="s">
        <v>103</v>
      </c>
      <c r="AX111" s="13" t="s">
        <v>104</v>
      </c>
      <c r="AY111" t="s">
        <v>44</v>
      </c>
      <c r="AZ111" s="11" t="s">
        <v>83</v>
      </c>
      <c r="BA111" s="11" t="s">
        <v>100</v>
      </c>
    </row>
    <row r="112" spans="1:53" x14ac:dyDescent="0.25">
      <c r="A112" s="3">
        <v>43576</v>
      </c>
      <c r="B112" s="4">
        <v>46685340</v>
      </c>
      <c r="C112" s="4">
        <v>10098039</v>
      </c>
      <c r="D112" s="4">
        <v>3536333</v>
      </c>
      <c r="E112" s="4">
        <v>2356612</v>
      </c>
      <c r="F112" s="4">
        <v>1930065</v>
      </c>
      <c r="G112" s="7">
        <v>4.1341993011082281E-2</v>
      </c>
      <c r="H112" s="10">
        <v>-3.0611356968823777E-4</v>
      </c>
      <c r="I112" s="10">
        <v>0</v>
      </c>
      <c r="J112" s="10">
        <v>-3.0611356968823777E-4</v>
      </c>
      <c r="K112" s="7">
        <v>0.21629999910035999</v>
      </c>
      <c r="L112" s="7">
        <v>0.35019997447029072</v>
      </c>
      <c r="M112" s="7">
        <v>0.66639991199923765</v>
      </c>
      <c r="N112" s="7">
        <v>0.81899990325093819</v>
      </c>
      <c r="O112" s="14" t="s">
        <v>87</v>
      </c>
      <c r="P112" s="14" t="s">
        <v>88</v>
      </c>
      <c r="Q112" s="12" t="s">
        <v>44</v>
      </c>
      <c r="R112">
        <v>16806722</v>
      </c>
      <c r="S112">
        <v>12605042</v>
      </c>
      <c r="T112">
        <v>5135387</v>
      </c>
      <c r="U112">
        <v>12138188</v>
      </c>
      <c r="V112" s="27">
        <v>0</v>
      </c>
      <c r="W112" s="27">
        <v>0</v>
      </c>
      <c r="X112" s="27">
        <v>0</v>
      </c>
      <c r="Y112" s="27">
        <v>0</v>
      </c>
      <c r="Z112" t="s">
        <v>37</v>
      </c>
      <c r="AA112" t="s">
        <v>101</v>
      </c>
      <c r="AB112">
        <v>405625</v>
      </c>
      <c r="AC112">
        <v>0.17</v>
      </c>
      <c r="AD112">
        <v>34</v>
      </c>
      <c r="AE112">
        <v>18</v>
      </c>
      <c r="AF112">
        <v>25</v>
      </c>
      <c r="AG112">
        <v>380</v>
      </c>
      <c r="AH112">
        <v>34</v>
      </c>
      <c r="AI112">
        <v>0.94</v>
      </c>
      <c r="AN112" s="3">
        <v>43594</v>
      </c>
      <c r="AO112" s="4">
        <v>7583695</v>
      </c>
      <c r="AP112" s="4">
        <v>5687771</v>
      </c>
      <c r="AQ112" s="4">
        <v>2317240</v>
      </c>
      <c r="AR112" s="4">
        <v>5477113</v>
      </c>
      <c r="AS112" s="10">
        <v>-1.0204027028886009E-2</v>
      </c>
      <c r="AT112" s="10">
        <v>-1.0204113595832398E-2</v>
      </c>
      <c r="AU112" s="10">
        <v>-1.0204051122343127E-2</v>
      </c>
      <c r="AV112" s="10">
        <v>-1.0204066880416196E-2</v>
      </c>
      <c r="AW112" s="13" t="s">
        <v>103</v>
      </c>
      <c r="AX112" s="13" t="s">
        <v>101</v>
      </c>
      <c r="AY112" t="s">
        <v>44</v>
      </c>
      <c r="AZ112" s="11" t="s">
        <v>80</v>
      </c>
      <c r="BA112" s="11" t="s">
        <v>100</v>
      </c>
    </row>
    <row r="113" spans="1:53" hidden="1" x14ac:dyDescent="0.25">
      <c r="A113" s="3">
        <v>43577</v>
      </c>
      <c r="B113" s="4">
        <v>20848646</v>
      </c>
      <c r="C113" s="4">
        <v>5368526</v>
      </c>
      <c r="D113" s="4">
        <v>2211832</v>
      </c>
      <c r="E113" s="4">
        <v>1695369</v>
      </c>
      <c r="F113" s="4">
        <v>1459713</v>
      </c>
      <c r="G113" s="7">
        <v>7.0014762589378707E-2</v>
      </c>
      <c r="H113" s="10">
        <v>2.9183076903552152E-2</v>
      </c>
      <c r="I113" s="10">
        <v>-1.030930673479602E-2</v>
      </c>
      <c r="J113" s="10">
        <v>3.9903763779018941E-2</v>
      </c>
      <c r="K113" s="7">
        <v>0.2574999834521628</v>
      </c>
      <c r="L113" s="7">
        <v>0.41199986737514172</v>
      </c>
      <c r="M113" s="7">
        <v>0.76649989691802989</v>
      </c>
      <c r="N113" s="7">
        <v>0.86100017164404918</v>
      </c>
      <c r="O113" s="14" t="s">
        <v>82</v>
      </c>
      <c r="P113" s="14" t="s">
        <v>88</v>
      </c>
      <c r="Q113" s="12" t="s">
        <v>44</v>
      </c>
      <c r="R113">
        <v>7505512</v>
      </c>
      <c r="S113">
        <v>5629134</v>
      </c>
      <c r="T113">
        <v>2293351</v>
      </c>
      <c r="U113">
        <v>5420648</v>
      </c>
      <c r="V113" s="27">
        <v>-1.0309354476940369E-2</v>
      </c>
      <c r="W113" s="27">
        <v>-1.0309310976127528E-2</v>
      </c>
      <c r="X113" s="27">
        <v>-1.0309247207885286E-2</v>
      </c>
      <c r="Y113" s="27">
        <v>-1.0309263292541115E-2</v>
      </c>
      <c r="Z113" t="s">
        <v>102</v>
      </c>
      <c r="AA113" t="s">
        <v>101</v>
      </c>
      <c r="AB113">
        <v>385119</v>
      </c>
      <c r="AC113">
        <v>0.19</v>
      </c>
      <c r="AD113">
        <v>31</v>
      </c>
      <c r="AE113">
        <v>17</v>
      </c>
      <c r="AF113">
        <v>26</v>
      </c>
      <c r="AG113">
        <v>383</v>
      </c>
      <c r="AH113">
        <v>33</v>
      </c>
      <c r="AI113">
        <v>0.95</v>
      </c>
      <c r="AN113" s="3">
        <v>43595</v>
      </c>
      <c r="AO113" s="4">
        <v>7583695</v>
      </c>
      <c r="AP113" s="4">
        <v>5687771</v>
      </c>
      <c r="AQ113" s="4">
        <v>2317240</v>
      </c>
      <c r="AR113" s="4">
        <v>5477113</v>
      </c>
      <c r="AS113" s="10">
        <v>1.0416744387324872E-2</v>
      </c>
      <c r="AT113" s="10">
        <v>1.0416699975520194E-2</v>
      </c>
      <c r="AU113" s="10">
        <v>1.0416634871853514E-2</v>
      </c>
      <c r="AV113" s="10">
        <v>1.0416651293351009E-2</v>
      </c>
      <c r="AW113" s="13" t="s">
        <v>103</v>
      </c>
      <c r="AX113" s="13" t="s">
        <v>104</v>
      </c>
      <c r="AY113" t="s">
        <v>44</v>
      </c>
      <c r="AZ113" s="11" t="s">
        <v>89</v>
      </c>
      <c r="BA113" s="11" t="s">
        <v>100</v>
      </c>
    </row>
    <row r="114" spans="1:53" hidden="1" x14ac:dyDescent="0.25">
      <c r="A114" s="3">
        <v>43578</v>
      </c>
      <c r="B114" s="4">
        <v>20631473</v>
      </c>
      <c r="C114" s="4">
        <v>4899974</v>
      </c>
      <c r="D114" s="4">
        <v>1881590</v>
      </c>
      <c r="E114" s="4">
        <v>1414767</v>
      </c>
      <c r="F114" s="4">
        <v>1148508</v>
      </c>
      <c r="G114" s="7">
        <v>5.5667765457173127E-2</v>
      </c>
      <c r="H114" s="10">
        <v>-0.11397510352957152</v>
      </c>
      <c r="I114" s="10">
        <v>-8.6538477715919493E-2</v>
      </c>
      <c r="J114" s="10">
        <v>-3.0035885633198478E-2</v>
      </c>
      <c r="K114" s="7">
        <v>0.23749995940667931</v>
      </c>
      <c r="L114" s="7">
        <v>0.38399999673467655</v>
      </c>
      <c r="M114" s="7">
        <v>0.75189972310652164</v>
      </c>
      <c r="N114" s="7">
        <v>0.81180010560042748</v>
      </c>
      <c r="O114" s="14" t="s">
        <v>83</v>
      </c>
      <c r="P114" s="14" t="s">
        <v>88</v>
      </c>
      <c r="Q114" s="12" t="s">
        <v>44</v>
      </c>
      <c r="R114">
        <v>7427330</v>
      </c>
      <c r="S114">
        <v>5570497</v>
      </c>
      <c r="T114">
        <v>2269462</v>
      </c>
      <c r="U114">
        <v>5364183</v>
      </c>
      <c r="V114" s="27">
        <v>-8.6538485189716519E-2</v>
      </c>
      <c r="W114" s="27">
        <v>-8.6538567180733938E-2</v>
      </c>
      <c r="X114" s="27">
        <v>-8.6538217715457999E-2</v>
      </c>
      <c r="Y114" s="27">
        <v>-8.6538343646038518E-2</v>
      </c>
      <c r="Z114" t="s">
        <v>102</v>
      </c>
      <c r="AA114" t="s">
        <v>101</v>
      </c>
      <c r="AB114">
        <v>392946</v>
      </c>
      <c r="AC114">
        <v>0.18</v>
      </c>
      <c r="AD114">
        <v>38</v>
      </c>
      <c r="AE114">
        <v>21</v>
      </c>
      <c r="AF114">
        <v>27</v>
      </c>
      <c r="AG114">
        <v>390</v>
      </c>
      <c r="AH114">
        <v>37</v>
      </c>
      <c r="AI114">
        <v>0.93</v>
      </c>
      <c r="AN114" s="3">
        <v>43596</v>
      </c>
      <c r="AO114" s="4">
        <v>16483516</v>
      </c>
      <c r="AP114" s="4">
        <v>12362637</v>
      </c>
      <c r="AQ114" s="4">
        <v>5036630</v>
      </c>
      <c r="AR114" s="4">
        <v>11904761</v>
      </c>
      <c r="AS114" s="10">
        <v>6.2500028200522362E-2</v>
      </c>
      <c r="AT114" s="10">
        <v>6.2500005371527889E-2</v>
      </c>
      <c r="AU114" s="10">
        <v>6.2500145031270771E-2</v>
      </c>
      <c r="AV114" s="10">
        <v>6.2499994421874705E-2</v>
      </c>
      <c r="AW114" s="13" t="s">
        <v>103</v>
      </c>
      <c r="AX114" s="13" t="s">
        <v>104</v>
      </c>
      <c r="AY114" t="s">
        <v>44</v>
      </c>
      <c r="AZ114" s="11" t="s">
        <v>85</v>
      </c>
      <c r="BA114" s="11" t="s">
        <v>100</v>
      </c>
    </row>
    <row r="115" spans="1:53" x14ac:dyDescent="0.25">
      <c r="A115" s="3">
        <v>43579</v>
      </c>
      <c r="B115" s="4">
        <v>21717340</v>
      </c>
      <c r="C115" s="4">
        <v>5700801</v>
      </c>
      <c r="D115" s="4">
        <v>2325927</v>
      </c>
      <c r="E115" s="4">
        <v>1765843</v>
      </c>
      <c r="F115" s="4">
        <v>1476951</v>
      </c>
      <c r="G115" s="7">
        <v>6.8007914413091106E-2</v>
      </c>
      <c r="H115" s="10">
        <v>0.10543108751981545</v>
      </c>
      <c r="I115" s="10">
        <v>-9.9009720434640736E-3</v>
      </c>
      <c r="J115" s="10">
        <v>0.11648537803467307</v>
      </c>
      <c r="K115" s="7">
        <v>0.2624999654653839</v>
      </c>
      <c r="L115" s="7">
        <v>0.40800003367947768</v>
      </c>
      <c r="M115" s="7">
        <v>0.7591996653377342</v>
      </c>
      <c r="N115" s="7">
        <v>0.83639995175108994</v>
      </c>
      <c r="O115" s="14" t="s">
        <v>94</v>
      </c>
      <c r="P115" s="14" t="s">
        <v>88</v>
      </c>
      <c r="Q115" s="12" t="s">
        <v>44</v>
      </c>
      <c r="R115">
        <v>7818242</v>
      </c>
      <c r="S115">
        <v>5863681</v>
      </c>
      <c r="T115">
        <v>2388907</v>
      </c>
      <c r="U115">
        <v>5646508</v>
      </c>
      <c r="V115" s="27">
        <v>-9.9009374369968262E-3</v>
      </c>
      <c r="W115" s="27">
        <v>-9.9010218633988067E-3</v>
      </c>
      <c r="X115" s="27">
        <v>-9.9009613742728764E-3</v>
      </c>
      <c r="Y115" s="27">
        <v>-9.9009762101276433E-3</v>
      </c>
      <c r="Z115" t="s">
        <v>102</v>
      </c>
      <c r="AA115" t="s">
        <v>101</v>
      </c>
      <c r="AB115">
        <v>394455</v>
      </c>
      <c r="AC115">
        <v>0.17</v>
      </c>
      <c r="AD115">
        <v>37</v>
      </c>
      <c r="AE115">
        <v>18</v>
      </c>
      <c r="AF115">
        <v>25</v>
      </c>
      <c r="AG115">
        <v>383</v>
      </c>
      <c r="AH115">
        <v>39</v>
      </c>
      <c r="AI115">
        <v>0.94</v>
      </c>
      <c r="AN115" s="3">
        <v>43597</v>
      </c>
      <c r="AO115" s="4">
        <v>15352294</v>
      </c>
      <c r="AP115" s="4">
        <v>11514221</v>
      </c>
      <c r="AQ115" s="4">
        <v>4690978</v>
      </c>
      <c r="AR115" s="4">
        <v>11087768</v>
      </c>
      <c r="AS115" s="10">
        <v>-3.061228871137045E-2</v>
      </c>
      <c r="AT115" s="10">
        <v>-3.0612246616132155E-2</v>
      </c>
      <c r="AU115" s="10">
        <v>-3.061241569997819E-2</v>
      </c>
      <c r="AV115" s="10">
        <v>-3.0612241329445955E-2</v>
      </c>
      <c r="AW115" s="13" t="s">
        <v>103</v>
      </c>
      <c r="AX115" s="13" t="s">
        <v>101</v>
      </c>
      <c r="AY115" t="s">
        <v>44</v>
      </c>
      <c r="AZ115" s="11" t="s">
        <v>87</v>
      </c>
      <c r="BA115" s="11" t="s">
        <v>100</v>
      </c>
    </row>
    <row r="116" spans="1:53" x14ac:dyDescent="0.25">
      <c r="A116" s="3">
        <v>43580</v>
      </c>
      <c r="B116" s="4">
        <v>22803207</v>
      </c>
      <c r="C116" s="4">
        <v>5700801</v>
      </c>
      <c r="D116" s="4">
        <v>2189107</v>
      </c>
      <c r="E116" s="4">
        <v>1518146</v>
      </c>
      <c r="F116" s="4">
        <v>1282226</v>
      </c>
      <c r="G116" s="7">
        <v>5.6230073252415767E-2</v>
      </c>
      <c r="H116" s="10">
        <v>-0.38690483590402214</v>
      </c>
      <c r="I116" s="10">
        <v>0</v>
      </c>
      <c r="J116" s="10">
        <v>-0.38690483590402214</v>
      </c>
      <c r="K116" s="7">
        <v>0.24999996710988942</v>
      </c>
      <c r="L116" s="7">
        <v>0.38399989755825542</v>
      </c>
      <c r="M116" s="7">
        <v>0.69350013498654928</v>
      </c>
      <c r="N116" s="7">
        <v>0.84459992648928361</v>
      </c>
      <c r="O116" s="14" t="s">
        <v>80</v>
      </c>
      <c r="P116" s="14" t="s">
        <v>88</v>
      </c>
      <c r="Q116" s="12" t="s">
        <v>45</v>
      </c>
      <c r="R116">
        <v>8209154</v>
      </c>
      <c r="S116">
        <v>6156866</v>
      </c>
      <c r="T116">
        <v>2508352</v>
      </c>
      <c r="U116">
        <v>5928833</v>
      </c>
      <c r="V116" s="27">
        <v>0</v>
      </c>
      <c r="W116" s="27">
        <v>0</v>
      </c>
      <c r="X116" s="61">
        <v>0</v>
      </c>
      <c r="Y116" s="27">
        <v>0</v>
      </c>
      <c r="Z116" t="s">
        <v>37</v>
      </c>
      <c r="AA116" t="s">
        <v>101</v>
      </c>
      <c r="AB116">
        <v>393483</v>
      </c>
      <c r="AC116">
        <v>0.17</v>
      </c>
      <c r="AD116">
        <v>30</v>
      </c>
      <c r="AE116">
        <v>17</v>
      </c>
      <c r="AF116">
        <v>28</v>
      </c>
      <c r="AG116">
        <v>383</v>
      </c>
      <c r="AH116">
        <v>38</v>
      </c>
      <c r="AI116">
        <v>0.91</v>
      </c>
      <c r="AN116" s="3">
        <v>43598</v>
      </c>
      <c r="AO116" s="4">
        <v>7505512</v>
      </c>
      <c r="AP116" s="4">
        <v>5629134</v>
      </c>
      <c r="AQ116" s="4">
        <v>2293351</v>
      </c>
      <c r="AR116" s="4">
        <v>5420648</v>
      </c>
      <c r="AS116" s="10">
        <v>-4.0000040929917491E-2</v>
      </c>
      <c r="AT116" s="10">
        <v>-3.9999959070079028E-2</v>
      </c>
      <c r="AU116" s="10">
        <v>-3.9999882791586283E-2</v>
      </c>
      <c r="AV116" s="10">
        <v>-3.9999943327805432E-2</v>
      </c>
      <c r="AW116" s="13" t="s">
        <v>103</v>
      </c>
      <c r="AX116" s="13" t="s">
        <v>101</v>
      </c>
      <c r="AY116" t="s">
        <v>44</v>
      </c>
      <c r="AZ116" s="11" t="s">
        <v>82</v>
      </c>
      <c r="BA116" s="11" t="s">
        <v>100</v>
      </c>
    </row>
    <row r="117" spans="1:53" hidden="1" x14ac:dyDescent="0.25">
      <c r="A117" s="3">
        <v>43581</v>
      </c>
      <c r="B117" s="4">
        <v>22151687</v>
      </c>
      <c r="C117" s="4">
        <v>5759438</v>
      </c>
      <c r="D117" s="4">
        <v>2188586</v>
      </c>
      <c r="E117" s="4">
        <v>1533761</v>
      </c>
      <c r="F117" s="4">
        <v>1307991</v>
      </c>
      <c r="G117" s="7">
        <v>5.9047015245385151E-2</v>
      </c>
      <c r="H117" s="10">
        <v>-7.8703103693101739E-2</v>
      </c>
      <c r="I117" s="10">
        <v>0</v>
      </c>
      <c r="J117" s="10">
        <v>-7.8703103693101739E-2</v>
      </c>
      <c r="K117" s="7">
        <v>0.25999997201116104</v>
      </c>
      <c r="L117" s="7">
        <v>0.37999992360365714</v>
      </c>
      <c r="M117" s="7">
        <v>0.70079996856417792</v>
      </c>
      <c r="N117" s="7">
        <v>0.85279975172142208</v>
      </c>
      <c r="O117" s="14" t="s">
        <v>89</v>
      </c>
      <c r="P117" s="14" t="s">
        <v>88</v>
      </c>
      <c r="Q117" s="12" t="s">
        <v>44</v>
      </c>
      <c r="R117">
        <v>7974607</v>
      </c>
      <c r="S117">
        <v>5980955</v>
      </c>
      <c r="T117">
        <v>2436685</v>
      </c>
      <c r="U117">
        <v>5759438</v>
      </c>
      <c r="V117" s="27">
        <v>0</v>
      </c>
      <c r="W117" s="27">
        <v>0</v>
      </c>
      <c r="X117" s="27">
        <v>0</v>
      </c>
      <c r="Y117" s="27">
        <v>0</v>
      </c>
      <c r="Z117" t="s">
        <v>37</v>
      </c>
      <c r="AA117" t="s">
        <v>101</v>
      </c>
      <c r="AB117">
        <v>387973</v>
      </c>
      <c r="AC117">
        <v>0.17</v>
      </c>
      <c r="AD117">
        <v>38</v>
      </c>
      <c r="AE117">
        <v>19</v>
      </c>
      <c r="AF117">
        <v>30</v>
      </c>
      <c r="AG117">
        <v>367</v>
      </c>
      <c r="AH117">
        <v>30</v>
      </c>
      <c r="AI117">
        <v>0.94</v>
      </c>
      <c r="AN117" s="3">
        <v>43599</v>
      </c>
      <c r="AO117" s="4">
        <v>8209154</v>
      </c>
      <c r="AP117" s="4">
        <v>6156866</v>
      </c>
      <c r="AQ117" s="4">
        <v>2508352</v>
      </c>
      <c r="AR117" s="4">
        <v>5928833</v>
      </c>
      <c r="AS117" s="10">
        <v>2.9411731512286376E-2</v>
      </c>
      <c r="AT117" s="10">
        <v>2.9411858139711811E-2</v>
      </c>
      <c r="AU117" s="10">
        <v>2.9411680213076385E-2</v>
      </c>
      <c r="AV117" s="10">
        <v>2.9411723852223126E-2</v>
      </c>
      <c r="AW117" s="13" t="s">
        <v>103</v>
      </c>
      <c r="AX117" s="13" t="s">
        <v>104</v>
      </c>
      <c r="AY117" t="s">
        <v>44</v>
      </c>
      <c r="AZ117" s="11" t="s">
        <v>83</v>
      </c>
      <c r="BA117" s="11" t="s">
        <v>100</v>
      </c>
    </row>
    <row r="118" spans="1:53" x14ac:dyDescent="0.25">
      <c r="A118" s="3">
        <v>43582</v>
      </c>
      <c r="B118" s="4">
        <v>47134238</v>
      </c>
      <c r="C118" s="4">
        <v>9997171</v>
      </c>
      <c r="D118" s="4">
        <v>3297067</v>
      </c>
      <c r="E118" s="4">
        <v>2354106</v>
      </c>
      <c r="F118" s="4">
        <v>1744392</v>
      </c>
      <c r="G118" s="7">
        <v>3.7009020915963468E-2</v>
      </c>
      <c r="H118" s="10">
        <v>9.246269927953743E-2</v>
      </c>
      <c r="I118" s="10">
        <v>6.0606059924187328E-2</v>
      </c>
      <c r="J118" s="10">
        <v>3.0036259982926472E-2</v>
      </c>
      <c r="K118" s="7">
        <v>0.21209998133416308</v>
      </c>
      <c r="L118" s="7">
        <v>0.32980000042011887</v>
      </c>
      <c r="M118" s="7">
        <v>0.71400004913457926</v>
      </c>
      <c r="N118" s="7">
        <v>0.74099976806481949</v>
      </c>
      <c r="O118" s="14" t="s">
        <v>85</v>
      </c>
      <c r="P118" s="14" t="s">
        <v>88</v>
      </c>
      <c r="Q118" s="12" t="s">
        <v>44</v>
      </c>
      <c r="R118">
        <v>16968325</v>
      </c>
      <c r="S118">
        <v>12726244</v>
      </c>
      <c r="T118">
        <v>5184766</v>
      </c>
      <c r="U118">
        <v>12254901</v>
      </c>
      <c r="V118" s="27">
        <v>6.0606022724211339E-2</v>
      </c>
      <c r="W118" s="27">
        <v>6.0606065656974017E-2</v>
      </c>
      <c r="X118" s="27">
        <v>6.0606203179589313E-2</v>
      </c>
      <c r="Y118" s="27">
        <v>6.060605536088115E-2</v>
      </c>
      <c r="Z118" t="s">
        <v>102</v>
      </c>
      <c r="AA118" t="s">
        <v>104</v>
      </c>
      <c r="AB118">
        <v>388059</v>
      </c>
      <c r="AC118">
        <v>0.19</v>
      </c>
      <c r="AD118">
        <v>31</v>
      </c>
      <c r="AE118">
        <v>20</v>
      </c>
      <c r="AF118">
        <v>29</v>
      </c>
      <c r="AG118">
        <v>366</v>
      </c>
      <c r="AH118">
        <v>36</v>
      </c>
      <c r="AI118">
        <v>0.94</v>
      </c>
      <c r="AN118" s="3">
        <v>43600</v>
      </c>
      <c r="AO118" s="4">
        <v>7896424</v>
      </c>
      <c r="AP118" s="4">
        <v>5922318</v>
      </c>
      <c r="AQ118" s="4">
        <v>2412796</v>
      </c>
      <c r="AR118" s="4">
        <v>5702973</v>
      </c>
      <c r="AS118" s="10">
        <v>-3.8095277540170391E-2</v>
      </c>
      <c r="AT118" s="10">
        <v>-3.8095355656595387E-2</v>
      </c>
      <c r="AU118" s="10">
        <v>-3.8095131783736913E-2</v>
      </c>
      <c r="AV118" s="10">
        <v>-3.8095186691883498E-2</v>
      </c>
      <c r="AW118" s="13" t="s">
        <v>103</v>
      </c>
      <c r="AX118" s="13" t="s">
        <v>101</v>
      </c>
      <c r="AY118" t="s">
        <v>44</v>
      </c>
      <c r="AZ118" s="11" t="s">
        <v>94</v>
      </c>
      <c r="BA118" s="11" t="s">
        <v>100</v>
      </c>
    </row>
    <row r="119" spans="1:53" x14ac:dyDescent="0.25">
      <c r="A119" s="3">
        <v>43583</v>
      </c>
      <c r="B119" s="4">
        <v>46236443</v>
      </c>
      <c r="C119" s="4">
        <v>9224170</v>
      </c>
      <c r="D119" s="4">
        <v>3261666</v>
      </c>
      <c r="E119" s="4">
        <v>2151395</v>
      </c>
      <c r="F119" s="4">
        <v>1644526</v>
      </c>
      <c r="G119" s="7">
        <v>3.5567744690048933E-2</v>
      </c>
      <c r="H119" s="10">
        <v>-0.14794268586809256</v>
      </c>
      <c r="I119" s="10">
        <v>-9.6153739053844722E-3</v>
      </c>
      <c r="J119" s="10">
        <v>-0.13967029406360465</v>
      </c>
      <c r="K119" s="7">
        <v>0.19949999181381664</v>
      </c>
      <c r="L119" s="7">
        <v>0.3535999444936509</v>
      </c>
      <c r="M119" s="7">
        <v>0.65960003262136591</v>
      </c>
      <c r="N119" s="7">
        <v>0.76439984289263474</v>
      </c>
      <c r="O119" s="14" t="s">
        <v>87</v>
      </c>
      <c r="P119" s="14" t="s">
        <v>88</v>
      </c>
      <c r="Q119" s="12" t="s">
        <v>44</v>
      </c>
      <c r="R119">
        <v>16645119</v>
      </c>
      <c r="S119">
        <v>12483839</v>
      </c>
      <c r="T119">
        <v>5086008</v>
      </c>
      <c r="U119">
        <v>12021475</v>
      </c>
      <c r="V119" s="27">
        <v>-9.6153788942305862E-3</v>
      </c>
      <c r="W119" s="27">
        <v>-9.6154380128206096E-3</v>
      </c>
      <c r="X119" s="27">
        <v>-9.6154389143408014E-3</v>
      </c>
      <c r="Y119" s="27">
        <v>-9.6153560976317554E-3</v>
      </c>
      <c r="Z119" t="s">
        <v>102</v>
      </c>
      <c r="AA119" t="s">
        <v>101</v>
      </c>
      <c r="AB119">
        <v>394554</v>
      </c>
      <c r="AC119">
        <v>0.18</v>
      </c>
      <c r="AD119">
        <v>30</v>
      </c>
      <c r="AE119">
        <v>20</v>
      </c>
      <c r="AF119">
        <v>29</v>
      </c>
      <c r="AG119">
        <v>389</v>
      </c>
      <c r="AH119">
        <v>31</v>
      </c>
      <c r="AI119">
        <v>0.93</v>
      </c>
      <c r="AN119" s="3">
        <v>43602</v>
      </c>
      <c r="AO119" s="4">
        <v>7427330</v>
      </c>
      <c r="AP119" s="4">
        <v>5570497</v>
      </c>
      <c r="AQ119" s="4">
        <v>2269462</v>
      </c>
      <c r="AR119" s="4">
        <v>5364183</v>
      </c>
      <c r="AS119" s="10">
        <v>-2.0618577092037627E-2</v>
      </c>
      <c r="AT119" s="10">
        <v>-2.0618621952255056E-2</v>
      </c>
      <c r="AU119" s="10">
        <v>-2.0618494415770461E-2</v>
      </c>
      <c r="AV119" s="10">
        <v>-2.0618526585082342E-2</v>
      </c>
      <c r="AW119" s="13" t="s">
        <v>103</v>
      </c>
      <c r="AX119" s="13" t="s">
        <v>101</v>
      </c>
      <c r="AY119" t="s">
        <v>44</v>
      </c>
      <c r="AZ119" s="11" t="s">
        <v>89</v>
      </c>
      <c r="BA119" s="11" t="s">
        <v>100</v>
      </c>
    </row>
    <row r="120" spans="1:53" x14ac:dyDescent="0.25">
      <c r="A120" s="3">
        <v>43584</v>
      </c>
      <c r="B120" s="4">
        <v>20631473</v>
      </c>
      <c r="C120" s="4">
        <v>5209447</v>
      </c>
      <c r="D120" s="4">
        <v>2062941</v>
      </c>
      <c r="E120" s="4">
        <v>1475828</v>
      </c>
      <c r="F120" s="4">
        <v>1210178</v>
      </c>
      <c r="G120" s="7">
        <v>5.8656887949784291E-2</v>
      </c>
      <c r="H120" s="10">
        <v>-0.17094798772087394</v>
      </c>
      <c r="I120" s="10">
        <v>-1.041664768062156E-2</v>
      </c>
      <c r="J120" s="10">
        <v>-0.16222114050726522</v>
      </c>
      <c r="K120" s="7">
        <v>0.25250000327170047</v>
      </c>
      <c r="L120" s="7">
        <v>0.39599999769649252</v>
      </c>
      <c r="M120" s="7">
        <v>0.71540000416880556</v>
      </c>
      <c r="N120" s="7">
        <v>0.81999934951769449</v>
      </c>
      <c r="O120" s="14" t="s">
        <v>82</v>
      </c>
      <c r="P120" s="14" t="s">
        <v>88</v>
      </c>
      <c r="Q120" s="12" t="s">
        <v>44</v>
      </c>
      <c r="R120">
        <v>7427330</v>
      </c>
      <c r="S120">
        <v>5570497</v>
      </c>
      <c r="T120">
        <v>2269462</v>
      </c>
      <c r="U120">
        <v>5364183</v>
      </c>
      <c r="V120" s="27">
        <v>-1.0416611151910726E-2</v>
      </c>
      <c r="W120" s="27">
        <v>-1.0416699975520194E-2</v>
      </c>
      <c r="X120" s="27">
        <v>-1.0416634871853403E-2</v>
      </c>
      <c r="Y120" s="27">
        <v>-1.0416651293350898E-2</v>
      </c>
      <c r="Z120" t="s">
        <v>102</v>
      </c>
      <c r="AA120" t="s">
        <v>101</v>
      </c>
      <c r="AB120">
        <v>395744</v>
      </c>
      <c r="AC120">
        <v>0.18</v>
      </c>
      <c r="AD120">
        <v>38</v>
      </c>
      <c r="AE120">
        <v>20</v>
      </c>
      <c r="AF120">
        <v>27</v>
      </c>
      <c r="AG120">
        <v>366</v>
      </c>
      <c r="AH120">
        <v>31</v>
      </c>
      <c r="AI120">
        <v>0.91</v>
      </c>
      <c r="AN120" s="3">
        <v>43603</v>
      </c>
      <c r="AO120" s="4">
        <v>16160310</v>
      </c>
      <c r="AP120" s="4">
        <v>12120232</v>
      </c>
      <c r="AQ120" s="4">
        <v>4937872</v>
      </c>
      <c r="AR120" s="4">
        <v>11671335</v>
      </c>
      <c r="AS120" s="10">
        <v>-1.9607831241829743E-2</v>
      </c>
      <c r="AT120" s="10">
        <v>-1.9607871686275313E-2</v>
      </c>
      <c r="AU120" s="10">
        <v>-1.9607952142603247E-2</v>
      </c>
      <c r="AV120" s="10">
        <v>-1.9607785490191709E-2</v>
      </c>
      <c r="AW120" s="13" t="s">
        <v>103</v>
      </c>
      <c r="AX120" s="13" t="s">
        <v>101</v>
      </c>
      <c r="AY120" t="s">
        <v>44</v>
      </c>
      <c r="AZ120" s="11" t="s">
        <v>85</v>
      </c>
      <c r="BA120" s="11" t="s">
        <v>100</v>
      </c>
    </row>
    <row r="121" spans="1:53" hidden="1" x14ac:dyDescent="0.25">
      <c r="A121" s="3">
        <v>43585</v>
      </c>
      <c r="B121" s="4">
        <v>21065820</v>
      </c>
      <c r="C121" s="4">
        <v>5319119</v>
      </c>
      <c r="D121" s="4">
        <v>2148924</v>
      </c>
      <c r="E121" s="4">
        <v>1490279</v>
      </c>
      <c r="F121" s="4">
        <v>1246469</v>
      </c>
      <c r="G121" s="7">
        <v>5.9170210321743945E-2</v>
      </c>
      <c r="H121" s="10">
        <v>8.5294138133996444E-2</v>
      </c>
      <c r="I121" s="10">
        <v>2.105264127287465E-2</v>
      </c>
      <c r="J121" s="10">
        <v>6.2916929318195036E-2</v>
      </c>
      <c r="K121" s="7">
        <v>0.25249997389135576</v>
      </c>
      <c r="L121" s="7">
        <v>0.40399998571191958</v>
      </c>
      <c r="M121" s="7">
        <v>0.69350009586192907</v>
      </c>
      <c r="N121" s="7">
        <v>0.83639976138696182</v>
      </c>
      <c r="O121" s="14" t="s">
        <v>83</v>
      </c>
      <c r="P121" s="14" t="s">
        <v>88</v>
      </c>
      <c r="Q121" s="12" t="s">
        <v>44</v>
      </c>
      <c r="R121">
        <v>7583695</v>
      </c>
      <c r="S121">
        <v>5687771</v>
      </c>
      <c r="T121">
        <v>2317240</v>
      </c>
      <c r="U121">
        <v>5477113</v>
      </c>
      <c r="V121" s="27">
        <v>2.1052652837560748E-2</v>
      </c>
      <c r="W121" s="27">
        <v>2.1052699606516345E-2</v>
      </c>
      <c r="X121" s="27">
        <v>2.1052566643548154E-2</v>
      </c>
      <c r="Y121" s="27">
        <v>2.1052600181612036E-2</v>
      </c>
      <c r="Z121" t="s">
        <v>102</v>
      </c>
      <c r="AA121" t="s">
        <v>104</v>
      </c>
      <c r="AB121">
        <v>405172</v>
      </c>
      <c r="AC121">
        <v>0.17</v>
      </c>
      <c r="AD121">
        <v>33</v>
      </c>
      <c r="AE121">
        <v>19</v>
      </c>
      <c r="AF121">
        <v>27</v>
      </c>
      <c r="AG121">
        <v>380</v>
      </c>
      <c r="AH121">
        <v>34</v>
      </c>
      <c r="AI121">
        <v>0.94</v>
      </c>
      <c r="AN121" s="3">
        <v>43604</v>
      </c>
      <c r="AO121" s="4">
        <v>16968325</v>
      </c>
      <c r="AP121" s="4">
        <v>12726244</v>
      </c>
      <c r="AQ121" s="4">
        <v>5184766</v>
      </c>
      <c r="AR121" s="4">
        <v>12254901</v>
      </c>
      <c r="AS121" s="10">
        <v>0.10526316132299196</v>
      </c>
      <c r="AT121" s="10">
        <v>0.10526313503970441</v>
      </c>
      <c r="AU121" s="10">
        <v>0.10526333741066352</v>
      </c>
      <c r="AV121" s="10">
        <v>0.10526311517340559</v>
      </c>
      <c r="AW121" s="13" t="s">
        <v>103</v>
      </c>
      <c r="AX121" s="13" t="s">
        <v>104</v>
      </c>
      <c r="AY121" t="s">
        <v>44</v>
      </c>
      <c r="AZ121" s="11" t="s">
        <v>87</v>
      </c>
      <c r="BA121" s="11" t="s">
        <v>100</v>
      </c>
    </row>
    <row r="122" spans="1:53" hidden="1" x14ac:dyDescent="0.25">
      <c r="A122" s="3">
        <v>43586</v>
      </c>
      <c r="B122" s="4">
        <v>22803207</v>
      </c>
      <c r="C122" s="4">
        <v>5529777</v>
      </c>
      <c r="D122" s="4">
        <v>2278268</v>
      </c>
      <c r="E122" s="4">
        <v>1696398</v>
      </c>
      <c r="F122" s="4">
        <v>1460599</v>
      </c>
      <c r="G122" s="7">
        <v>6.4052350180393486E-2</v>
      </c>
      <c r="H122" s="10">
        <v>-1.1071457346926161E-2</v>
      </c>
      <c r="I122" s="10">
        <v>5.0000000000000044E-2</v>
      </c>
      <c r="J122" s="10">
        <v>-5.8163292711358228E-2</v>
      </c>
      <c r="K122" s="7">
        <v>0.24249996941219715</v>
      </c>
      <c r="L122" s="7">
        <v>0.41199997757594925</v>
      </c>
      <c r="M122" s="7">
        <v>0.7445998451455228</v>
      </c>
      <c r="N122" s="7">
        <v>0.86100018981394699</v>
      </c>
      <c r="O122" s="14" t="s">
        <v>94</v>
      </c>
      <c r="P122" s="14" t="s">
        <v>100</v>
      </c>
      <c r="Q122" s="12" t="s">
        <v>44</v>
      </c>
      <c r="R122">
        <v>8209154</v>
      </c>
      <c r="S122">
        <v>6156866</v>
      </c>
      <c r="T122">
        <v>2508352</v>
      </c>
      <c r="U122">
        <v>5928833</v>
      </c>
      <c r="V122" s="27">
        <v>4.9999987209400798E-2</v>
      </c>
      <c r="W122" s="27">
        <v>5.0000162014270488E-2</v>
      </c>
      <c r="X122" s="27">
        <v>4.9999853489482771E-2</v>
      </c>
      <c r="Y122" s="27">
        <v>4.9999929159756817E-2</v>
      </c>
      <c r="Z122" t="s">
        <v>102</v>
      </c>
      <c r="AA122" t="s">
        <v>104</v>
      </c>
      <c r="AB122">
        <v>410255</v>
      </c>
      <c r="AC122">
        <v>0.18</v>
      </c>
      <c r="AD122">
        <v>40</v>
      </c>
      <c r="AE122">
        <v>18</v>
      </c>
      <c r="AF122">
        <v>27</v>
      </c>
      <c r="AG122">
        <v>378</v>
      </c>
      <c r="AH122">
        <v>35</v>
      </c>
      <c r="AI122">
        <v>0.94</v>
      </c>
      <c r="AN122" s="3">
        <v>43605</v>
      </c>
      <c r="AO122" s="4">
        <v>8052789</v>
      </c>
      <c r="AP122" s="4">
        <v>6039592</v>
      </c>
      <c r="AQ122" s="4">
        <v>2460574</v>
      </c>
      <c r="AR122" s="4">
        <v>5815903</v>
      </c>
      <c r="AS122" s="10">
        <v>7.2916677769617744E-2</v>
      </c>
      <c r="AT122" s="10">
        <v>7.2916722181422644E-2</v>
      </c>
      <c r="AU122" s="10">
        <v>7.2916444102974154E-2</v>
      </c>
      <c r="AV122" s="10">
        <v>7.2916559053456398E-2</v>
      </c>
      <c r="AW122" s="13" t="s">
        <v>103</v>
      </c>
      <c r="AX122" s="13" t="s">
        <v>104</v>
      </c>
      <c r="AY122" t="s">
        <v>44</v>
      </c>
      <c r="AZ122" s="11" t="s">
        <v>82</v>
      </c>
      <c r="BA122" s="11" t="s">
        <v>100</v>
      </c>
    </row>
    <row r="123" spans="1:53" x14ac:dyDescent="0.25">
      <c r="A123" s="3">
        <v>43587</v>
      </c>
      <c r="B123" s="4">
        <v>21282993</v>
      </c>
      <c r="C123" s="4">
        <v>5533578</v>
      </c>
      <c r="D123" s="4">
        <v>2169162</v>
      </c>
      <c r="E123" s="4">
        <v>1615158</v>
      </c>
      <c r="F123" s="4">
        <v>1284697</v>
      </c>
      <c r="G123" s="7">
        <v>6.0362609713774752E-2</v>
      </c>
      <c r="H123" s="10">
        <v>1.9271173724444424E-3</v>
      </c>
      <c r="I123" s="10">
        <v>-6.6666675437362821E-2</v>
      </c>
      <c r="J123" s="10">
        <v>7.3493350129709034E-2</v>
      </c>
      <c r="K123" s="7">
        <v>0.25999999154254289</v>
      </c>
      <c r="L123" s="7">
        <v>0.39199989590821704</v>
      </c>
      <c r="M123" s="7">
        <v>0.74459998838261043</v>
      </c>
      <c r="N123" s="7">
        <v>0.79540020233314634</v>
      </c>
      <c r="O123" s="14" t="s">
        <v>80</v>
      </c>
      <c r="P123" s="14" t="s">
        <v>100</v>
      </c>
      <c r="Q123" s="12" t="s">
        <v>44</v>
      </c>
      <c r="R123">
        <v>7661877</v>
      </c>
      <c r="S123">
        <v>5746408</v>
      </c>
      <c r="T123">
        <v>2341129</v>
      </c>
      <c r="U123">
        <v>5533578</v>
      </c>
      <c r="V123" s="27">
        <v>-6.6666674787682179E-2</v>
      </c>
      <c r="W123" s="27">
        <v>-6.6666709978745686E-2</v>
      </c>
      <c r="X123" s="27">
        <v>-6.666648062153957E-2</v>
      </c>
      <c r="Y123" s="27">
        <v>-6.6666576710796233E-2</v>
      </c>
      <c r="Z123" t="s">
        <v>102</v>
      </c>
      <c r="AA123" t="s">
        <v>101</v>
      </c>
      <c r="AB123">
        <v>390331</v>
      </c>
      <c r="AC123">
        <v>0.19</v>
      </c>
      <c r="AD123">
        <v>31</v>
      </c>
      <c r="AE123">
        <v>18</v>
      </c>
      <c r="AF123">
        <v>30</v>
      </c>
      <c r="AG123">
        <v>378</v>
      </c>
      <c r="AH123">
        <v>36</v>
      </c>
      <c r="AI123">
        <v>0.95</v>
      </c>
      <c r="AN123" s="3">
        <v>43606</v>
      </c>
      <c r="AO123" s="4">
        <v>8052789</v>
      </c>
      <c r="AP123" s="4">
        <v>6039592</v>
      </c>
      <c r="AQ123" s="4">
        <v>2460574</v>
      </c>
      <c r="AR123" s="4">
        <v>5815903</v>
      </c>
      <c r="AS123" s="10">
        <v>-1.9047638770085196E-2</v>
      </c>
      <c r="AT123" s="10">
        <v>-1.9047677828297749E-2</v>
      </c>
      <c r="AU123" s="10">
        <v>-1.9047565891868401E-2</v>
      </c>
      <c r="AV123" s="10">
        <v>-1.9047593345941749E-2</v>
      </c>
      <c r="AW123" s="13" t="s">
        <v>103</v>
      </c>
      <c r="AX123" s="13" t="s">
        <v>101</v>
      </c>
      <c r="AY123" t="s">
        <v>44</v>
      </c>
      <c r="AZ123" s="11" t="s">
        <v>83</v>
      </c>
      <c r="BA123" s="11" t="s">
        <v>100</v>
      </c>
    </row>
    <row r="124" spans="1:53" hidden="1" x14ac:dyDescent="0.25">
      <c r="A124" s="3">
        <v>43588</v>
      </c>
      <c r="B124" s="4">
        <v>20848646</v>
      </c>
      <c r="C124" s="4">
        <v>5264283</v>
      </c>
      <c r="D124" s="4">
        <v>2147827</v>
      </c>
      <c r="E124" s="4">
        <v>1552235</v>
      </c>
      <c r="F124" s="4">
        <v>1260104</v>
      </c>
      <c r="G124" s="7">
        <v>6.0440567699216532E-2</v>
      </c>
      <c r="H124" s="10">
        <v>-3.6611108180407914E-2</v>
      </c>
      <c r="I124" s="10">
        <v>-5.8823555966640351E-2</v>
      </c>
      <c r="J124" s="10">
        <v>2.3600726438755881E-2</v>
      </c>
      <c r="K124" s="7">
        <v>0.25249999448405425</v>
      </c>
      <c r="L124" s="7">
        <v>0.40799991185884193</v>
      </c>
      <c r="M124" s="7">
        <v>0.72270019885214221</v>
      </c>
      <c r="N124" s="7">
        <v>0.81179975970133389</v>
      </c>
      <c r="O124" s="14" t="s">
        <v>89</v>
      </c>
      <c r="P124" s="14" t="s">
        <v>100</v>
      </c>
      <c r="Q124" s="12" t="s">
        <v>44</v>
      </c>
      <c r="R124">
        <v>7505512</v>
      </c>
      <c r="S124">
        <v>5629134</v>
      </c>
      <c r="T124">
        <v>2293351</v>
      </c>
      <c r="U124">
        <v>5420648</v>
      </c>
      <c r="V124" s="27">
        <v>-5.8823588422601936E-2</v>
      </c>
      <c r="W124" s="27">
        <v>-5.8823549082044568E-2</v>
      </c>
      <c r="X124" s="27">
        <v>-5.8823360426152771E-2</v>
      </c>
      <c r="Y124" s="27">
        <v>-5.8823447704446141E-2</v>
      </c>
      <c r="Z124" t="s">
        <v>102</v>
      </c>
      <c r="AA124" t="s">
        <v>101</v>
      </c>
      <c r="AB124">
        <v>400375</v>
      </c>
      <c r="AC124">
        <v>0.18</v>
      </c>
      <c r="AD124">
        <v>37</v>
      </c>
      <c r="AE124">
        <v>18</v>
      </c>
      <c r="AF124">
        <v>27</v>
      </c>
      <c r="AG124">
        <v>365</v>
      </c>
      <c r="AH124">
        <v>37</v>
      </c>
      <c r="AI124">
        <v>0.93</v>
      </c>
      <c r="AN124" s="3">
        <v>43609</v>
      </c>
      <c r="AO124" s="4">
        <v>8052789</v>
      </c>
      <c r="AP124" s="4">
        <v>6039592</v>
      </c>
      <c r="AQ124" s="4">
        <v>2460574</v>
      </c>
      <c r="AR124" s="4">
        <v>5815903</v>
      </c>
      <c r="AS124" s="10">
        <v>8.4210476712358373E-2</v>
      </c>
      <c r="AT124" s="10">
        <v>8.4210618908869384E-2</v>
      </c>
      <c r="AU124" s="10">
        <v>8.4210266574192394E-2</v>
      </c>
      <c r="AV124" s="10">
        <v>8.421040072644792E-2</v>
      </c>
      <c r="AW124" s="13" t="s">
        <v>103</v>
      </c>
      <c r="AX124" s="13" t="s">
        <v>104</v>
      </c>
      <c r="AY124" t="s">
        <v>44</v>
      </c>
      <c r="AZ124" s="11" t="s">
        <v>89</v>
      </c>
      <c r="BA124" s="11" t="s">
        <v>100</v>
      </c>
    </row>
    <row r="125" spans="1:53" hidden="1" x14ac:dyDescent="0.25">
      <c r="A125" s="3">
        <v>43589</v>
      </c>
      <c r="B125" s="4">
        <v>43094160</v>
      </c>
      <c r="C125" s="4">
        <v>9321266</v>
      </c>
      <c r="D125" s="4">
        <v>3042461</v>
      </c>
      <c r="E125" s="4">
        <v>1986118</v>
      </c>
      <c r="F125" s="4">
        <v>1487205</v>
      </c>
      <c r="G125" s="7">
        <v>3.4510592618582192E-2</v>
      </c>
      <c r="H125" s="10">
        <v>-0.14743647070153953</v>
      </c>
      <c r="I125" s="10">
        <v>-8.5714295413028663E-2</v>
      </c>
      <c r="J125" s="10">
        <v>-6.750862993794049E-2</v>
      </c>
      <c r="K125" s="7">
        <v>0.21629998125035968</v>
      </c>
      <c r="L125" s="7">
        <v>0.32639997614058003</v>
      </c>
      <c r="M125" s="7">
        <v>0.65279982224915944</v>
      </c>
      <c r="N125" s="7">
        <v>0.74879992024643049</v>
      </c>
      <c r="O125" s="14" t="s">
        <v>85</v>
      </c>
      <c r="P125" s="14" t="s">
        <v>100</v>
      </c>
      <c r="Q125" s="12" t="s">
        <v>44</v>
      </c>
      <c r="R125">
        <v>15513897</v>
      </c>
      <c r="S125">
        <v>11635423</v>
      </c>
      <c r="T125">
        <v>4740357</v>
      </c>
      <c r="U125">
        <v>11204481</v>
      </c>
      <c r="V125" s="27">
        <v>-8.5714294133333757E-2</v>
      </c>
      <c r="W125" s="27">
        <v>-8.5714292449523999E-2</v>
      </c>
      <c r="X125" s="27">
        <v>-8.5714379395328555E-2</v>
      </c>
      <c r="Y125" s="27">
        <v>-8.5714278719999482E-2</v>
      </c>
      <c r="Z125" t="s">
        <v>102</v>
      </c>
      <c r="AA125" t="s">
        <v>101</v>
      </c>
      <c r="AB125">
        <v>400472</v>
      </c>
      <c r="AC125">
        <v>0.19</v>
      </c>
      <c r="AD125">
        <v>39</v>
      </c>
      <c r="AE125">
        <v>19</v>
      </c>
      <c r="AF125">
        <v>30</v>
      </c>
      <c r="AG125">
        <v>370</v>
      </c>
      <c r="AH125">
        <v>40</v>
      </c>
      <c r="AI125">
        <v>0.94</v>
      </c>
      <c r="AN125" s="3">
        <v>43610</v>
      </c>
      <c r="AO125" s="4">
        <v>16968325</v>
      </c>
      <c r="AP125" s="4">
        <v>12726244</v>
      </c>
      <c r="AQ125" s="4">
        <v>5184766</v>
      </c>
      <c r="AR125" s="4">
        <v>12254901</v>
      </c>
      <c r="AS125" s="10">
        <v>4.9999969059999483E-2</v>
      </c>
      <c r="AT125" s="10">
        <v>5.0000033002668642E-2</v>
      </c>
      <c r="AU125" s="10">
        <v>5.0000081006555064E-2</v>
      </c>
      <c r="AV125" s="10">
        <v>4.9999935739998946E-2</v>
      </c>
      <c r="AW125" s="13" t="s">
        <v>103</v>
      </c>
      <c r="AX125" s="13" t="s">
        <v>104</v>
      </c>
      <c r="AY125" t="s">
        <v>44</v>
      </c>
      <c r="AZ125" s="11" t="s">
        <v>85</v>
      </c>
      <c r="BA125" s="11" t="s">
        <v>100</v>
      </c>
    </row>
    <row r="126" spans="1:53" x14ac:dyDescent="0.25">
      <c r="A126" s="3">
        <v>43590</v>
      </c>
      <c r="B126" s="4">
        <v>43991955</v>
      </c>
      <c r="C126" s="4">
        <v>8868778</v>
      </c>
      <c r="D126" s="4">
        <v>3136000</v>
      </c>
      <c r="E126" s="4">
        <v>2068505</v>
      </c>
      <c r="F126" s="4">
        <v>1532762</v>
      </c>
      <c r="G126" s="7">
        <v>3.4841870519280171E-2</v>
      </c>
      <c r="H126" s="10">
        <v>-6.796122408523797E-2</v>
      </c>
      <c r="I126" s="10">
        <v>-4.8543699609418511E-2</v>
      </c>
      <c r="J126" s="10">
        <v>-2.040821472079013E-2</v>
      </c>
      <c r="K126" s="7">
        <v>0.2015999970903771</v>
      </c>
      <c r="L126" s="7">
        <v>0.35360001118530648</v>
      </c>
      <c r="M126" s="7">
        <v>0.65959980867346935</v>
      </c>
      <c r="N126" s="7">
        <v>0.74099990089460743</v>
      </c>
      <c r="O126" s="14" t="s">
        <v>87</v>
      </c>
      <c r="P126" s="14" t="s">
        <v>100</v>
      </c>
      <c r="Q126" s="12" t="s">
        <v>44</v>
      </c>
      <c r="R126">
        <v>15837104</v>
      </c>
      <c r="S126">
        <v>11877828</v>
      </c>
      <c r="T126">
        <v>4839115</v>
      </c>
      <c r="U126">
        <v>11437908</v>
      </c>
      <c r="V126" s="27">
        <v>-4.8543660156469937E-2</v>
      </c>
      <c r="W126" s="27">
        <v>-4.8543641102708923E-2</v>
      </c>
      <c r="X126" s="27">
        <v>-4.8543572876802443E-2</v>
      </c>
      <c r="Y126" s="27">
        <v>-4.8543710318409317E-2</v>
      </c>
      <c r="Z126" t="s">
        <v>102</v>
      </c>
      <c r="AA126" t="s">
        <v>101</v>
      </c>
      <c r="AB126">
        <v>387617</v>
      </c>
      <c r="AC126">
        <v>0.18</v>
      </c>
      <c r="AD126">
        <v>34</v>
      </c>
      <c r="AE126">
        <v>21</v>
      </c>
      <c r="AF126">
        <v>28</v>
      </c>
      <c r="AG126">
        <v>397</v>
      </c>
      <c r="AH126">
        <v>36</v>
      </c>
      <c r="AI126">
        <v>0.93</v>
      </c>
      <c r="AN126" s="3">
        <v>43612</v>
      </c>
      <c r="AO126" s="4">
        <v>7583695</v>
      </c>
      <c r="AP126" s="4">
        <v>5687771</v>
      </c>
      <c r="AQ126" s="4">
        <v>2317240</v>
      </c>
      <c r="AR126" s="4">
        <v>5477113</v>
      </c>
      <c r="AS126" s="10">
        <v>-5.8252364491358177E-2</v>
      </c>
      <c r="AT126" s="10">
        <v>-5.8252444867136766E-2</v>
      </c>
      <c r="AU126" s="10">
        <v>-5.8252261464194932E-2</v>
      </c>
      <c r="AV126" s="10">
        <v>-5.825234705599458E-2</v>
      </c>
      <c r="AW126" s="13" t="s">
        <v>103</v>
      </c>
      <c r="AX126" s="13" t="s">
        <v>101</v>
      </c>
      <c r="AY126" t="s">
        <v>44</v>
      </c>
      <c r="AZ126" s="11" t="s">
        <v>82</v>
      </c>
      <c r="BA126" s="11" t="s">
        <v>100</v>
      </c>
    </row>
    <row r="127" spans="1:53" hidden="1" x14ac:dyDescent="0.25">
      <c r="A127" s="3">
        <v>43591</v>
      </c>
      <c r="B127" s="4">
        <v>21717340</v>
      </c>
      <c r="C127" s="4">
        <v>5157868</v>
      </c>
      <c r="D127" s="4">
        <v>1959989</v>
      </c>
      <c r="E127" s="4">
        <v>1430792</v>
      </c>
      <c r="F127" s="4">
        <v>1161517</v>
      </c>
      <c r="G127" s="7">
        <v>5.3483391612416623E-2</v>
      </c>
      <c r="H127" s="10">
        <v>-4.0209787320542922E-2</v>
      </c>
      <c r="I127" s="10">
        <v>5.2631578947368363E-2</v>
      </c>
      <c r="J127" s="10">
        <v>-8.8199297954515754E-2</v>
      </c>
      <c r="K127" s="7">
        <v>0.23749998848846129</v>
      </c>
      <c r="L127" s="7">
        <v>0.37999983714201296</v>
      </c>
      <c r="M127" s="7">
        <v>0.73000001530620839</v>
      </c>
      <c r="N127" s="7">
        <v>0.81180003802090028</v>
      </c>
      <c r="O127" s="14" t="s">
        <v>82</v>
      </c>
      <c r="P127" s="14" t="s">
        <v>100</v>
      </c>
      <c r="Q127" s="12" t="s">
        <v>44</v>
      </c>
      <c r="R127">
        <v>7818242</v>
      </c>
      <c r="S127">
        <v>5863681</v>
      </c>
      <c r="T127">
        <v>2388907</v>
      </c>
      <c r="U127">
        <v>5646508</v>
      </c>
      <c r="V127" s="27">
        <v>5.2631564774959561E-2</v>
      </c>
      <c r="W127" s="27">
        <v>5.2631569499094866E-2</v>
      </c>
      <c r="X127" s="27">
        <v>5.2631416608870385E-2</v>
      </c>
      <c r="Y127" s="27">
        <v>5.2631500454030089E-2</v>
      </c>
      <c r="Z127" t="s">
        <v>102</v>
      </c>
      <c r="AA127" t="s">
        <v>104</v>
      </c>
      <c r="AB127">
        <v>388170</v>
      </c>
      <c r="AC127">
        <v>0.18</v>
      </c>
      <c r="AD127">
        <v>32</v>
      </c>
      <c r="AE127">
        <v>18</v>
      </c>
      <c r="AF127">
        <v>29</v>
      </c>
      <c r="AG127">
        <v>359</v>
      </c>
      <c r="AH127">
        <v>35</v>
      </c>
      <c r="AI127">
        <v>0.93</v>
      </c>
      <c r="AN127" s="3">
        <v>43613</v>
      </c>
      <c r="AO127" s="4">
        <v>8130972</v>
      </c>
      <c r="AP127" s="4">
        <v>6098229</v>
      </c>
      <c r="AQ127" s="4">
        <v>2484463</v>
      </c>
      <c r="AR127" s="4">
        <v>5872368</v>
      </c>
      <c r="AS127" s="10">
        <v>9.7088102022790945E-3</v>
      </c>
      <c r="AT127" s="10">
        <v>9.7087684068726254E-3</v>
      </c>
      <c r="AU127" s="10">
        <v>9.7087102440325257E-3</v>
      </c>
      <c r="AV127" s="10">
        <v>9.708724509332356E-3</v>
      </c>
      <c r="AW127" s="13" t="s">
        <v>103</v>
      </c>
      <c r="AX127" s="13" t="s">
        <v>104</v>
      </c>
      <c r="AY127" t="s">
        <v>44</v>
      </c>
      <c r="AZ127" s="11" t="s">
        <v>83</v>
      </c>
      <c r="BA127" s="11" t="s">
        <v>100</v>
      </c>
    </row>
    <row r="128" spans="1:53" x14ac:dyDescent="0.25">
      <c r="A128" s="3">
        <v>43592</v>
      </c>
      <c r="B128" s="4">
        <v>22151687</v>
      </c>
      <c r="C128" s="4">
        <v>5814817</v>
      </c>
      <c r="D128" s="4">
        <v>2372445</v>
      </c>
      <c r="E128" s="4">
        <v>1679928</v>
      </c>
      <c r="F128" s="4">
        <v>1308664</v>
      </c>
      <c r="G128" s="7">
        <v>5.9077396678636714E-2</v>
      </c>
      <c r="H128" s="10">
        <v>4.9896948901256177E-2</v>
      </c>
      <c r="I128" s="10">
        <v>5.154639126319327E-2</v>
      </c>
      <c r="J128" s="10">
        <v>-1.5685873449249321E-3</v>
      </c>
      <c r="K128" s="7">
        <v>0.26249996219249577</v>
      </c>
      <c r="L128" s="7">
        <v>0.4079999422165822</v>
      </c>
      <c r="M128" s="7">
        <v>0.70809987165139765</v>
      </c>
      <c r="N128" s="7">
        <v>0.77900005238319736</v>
      </c>
      <c r="O128" s="14" t="s">
        <v>83</v>
      </c>
      <c r="P128" s="14" t="s">
        <v>100</v>
      </c>
      <c r="Q128" s="12" t="s">
        <v>44</v>
      </c>
      <c r="R128">
        <v>7974607</v>
      </c>
      <c r="S128">
        <v>5980955</v>
      </c>
      <c r="T128">
        <v>2436685</v>
      </c>
      <c r="U128">
        <v>5759438</v>
      </c>
      <c r="V128" s="27">
        <v>5.15463767991724E-2</v>
      </c>
      <c r="W128" s="27">
        <v>5.1546379064839387E-2</v>
      </c>
      <c r="X128" s="27">
        <v>5.1546236039426319E-2</v>
      </c>
      <c r="Y128" s="27">
        <v>5.154631646270591E-2</v>
      </c>
      <c r="Z128" t="s">
        <v>102</v>
      </c>
      <c r="AA128" t="s">
        <v>104</v>
      </c>
      <c r="AB128">
        <v>404780</v>
      </c>
      <c r="AC128">
        <v>0.18</v>
      </c>
      <c r="AD128">
        <v>37</v>
      </c>
      <c r="AE128">
        <v>22</v>
      </c>
      <c r="AF128">
        <v>29</v>
      </c>
      <c r="AG128">
        <v>360</v>
      </c>
      <c r="AH128">
        <v>31</v>
      </c>
      <c r="AI128">
        <v>0.95</v>
      </c>
      <c r="AN128" s="3">
        <v>43614</v>
      </c>
      <c r="AO128" s="4">
        <v>7427330</v>
      </c>
      <c r="AP128" s="4">
        <v>5570497</v>
      </c>
      <c r="AQ128" s="4">
        <v>2269462</v>
      </c>
      <c r="AR128" s="4">
        <v>5364183</v>
      </c>
      <c r="AS128" s="10">
        <v>-5.9405877901186677E-2</v>
      </c>
      <c r="AT128" s="10">
        <v>-5.9405962327588657E-2</v>
      </c>
      <c r="AU128" s="10">
        <v>-5.9405768245637036E-2</v>
      </c>
      <c r="AV128" s="10">
        <v>-5.9405857260765527E-2</v>
      </c>
      <c r="AW128" s="13" t="s">
        <v>103</v>
      </c>
      <c r="AX128" s="13" t="s">
        <v>101</v>
      </c>
      <c r="AY128" t="s">
        <v>44</v>
      </c>
      <c r="AZ128" s="11" t="s">
        <v>94</v>
      </c>
      <c r="BA128" s="11" t="s">
        <v>100</v>
      </c>
    </row>
    <row r="129" spans="1:53" hidden="1" x14ac:dyDescent="0.25">
      <c r="A129" s="3">
        <v>43593</v>
      </c>
      <c r="B129" s="4">
        <v>22803207</v>
      </c>
      <c r="C129" s="4">
        <v>5757809</v>
      </c>
      <c r="D129" s="4">
        <v>2187967</v>
      </c>
      <c r="E129" s="4">
        <v>1565272</v>
      </c>
      <c r="F129" s="4">
        <v>1334864</v>
      </c>
      <c r="G129" s="7">
        <v>5.8538432773951488E-2</v>
      </c>
      <c r="H129" s="10">
        <v>-8.6084544765537951E-2</v>
      </c>
      <c r="I129" s="10">
        <v>0</v>
      </c>
      <c r="J129" s="10">
        <v>-8.6084544765537951E-2</v>
      </c>
      <c r="K129" s="7">
        <v>0.25249996634245347</v>
      </c>
      <c r="L129" s="7">
        <v>0.37999992705558661</v>
      </c>
      <c r="M129" s="7">
        <v>0.71540018656588511</v>
      </c>
      <c r="N129" s="7">
        <v>0.85280002453247739</v>
      </c>
      <c r="O129" s="14" t="s">
        <v>94</v>
      </c>
      <c r="P129" s="14" t="s">
        <v>100</v>
      </c>
      <c r="Q129" s="12" t="s">
        <v>44</v>
      </c>
      <c r="R129">
        <v>8209154</v>
      </c>
      <c r="S129">
        <v>6156866</v>
      </c>
      <c r="T129">
        <v>2508352</v>
      </c>
      <c r="U129">
        <v>5928833</v>
      </c>
      <c r="V129" s="27">
        <v>0</v>
      </c>
      <c r="W129" s="27">
        <v>0</v>
      </c>
      <c r="X129" s="27">
        <v>0</v>
      </c>
      <c r="Y129" s="27">
        <v>0</v>
      </c>
      <c r="Z129" t="s">
        <v>37</v>
      </c>
      <c r="AA129" t="s">
        <v>101</v>
      </c>
      <c r="AB129">
        <v>384639</v>
      </c>
      <c r="AC129">
        <v>0.17</v>
      </c>
      <c r="AD129">
        <v>35</v>
      </c>
      <c r="AE129">
        <v>20</v>
      </c>
      <c r="AF129">
        <v>29</v>
      </c>
      <c r="AG129">
        <v>390</v>
      </c>
      <c r="AH129">
        <v>38</v>
      </c>
      <c r="AI129">
        <v>0.91</v>
      </c>
      <c r="AN129" s="3">
        <v>43615</v>
      </c>
      <c r="AO129" s="4">
        <v>7740060</v>
      </c>
      <c r="AP129" s="4">
        <v>5805045</v>
      </c>
      <c r="AQ129" s="4">
        <v>2365018</v>
      </c>
      <c r="AR129" s="4">
        <v>5590043</v>
      </c>
      <c r="AS129" s="10">
        <v>2.0618577092037516E-2</v>
      </c>
      <c r="AT129" s="10">
        <v>2.0618621952255056E-2</v>
      </c>
      <c r="AU129" s="10">
        <v>2.0618494415770572E-2</v>
      </c>
      <c r="AV129" s="10">
        <v>2.0618526585082231E-2</v>
      </c>
      <c r="AW129" s="13" t="s">
        <v>103</v>
      </c>
      <c r="AX129" s="13" t="s">
        <v>104</v>
      </c>
      <c r="AY129" t="s">
        <v>44</v>
      </c>
      <c r="AZ129" s="11" t="s">
        <v>80</v>
      </c>
      <c r="BA129" s="11" t="s">
        <v>100</v>
      </c>
    </row>
    <row r="130" spans="1:53" x14ac:dyDescent="0.25">
      <c r="A130" s="3">
        <v>43594</v>
      </c>
      <c r="B130" s="4">
        <v>21065820</v>
      </c>
      <c r="C130" s="4">
        <v>5108461</v>
      </c>
      <c r="D130" s="4">
        <v>2063818</v>
      </c>
      <c r="E130" s="4">
        <v>1506587</v>
      </c>
      <c r="F130" s="4">
        <v>1210693</v>
      </c>
      <c r="G130" s="7">
        <v>5.7471914219337297E-2</v>
      </c>
      <c r="H130" s="10">
        <v>-5.7604244424950046E-2</v>
      </c>
      <c r="I130" s="10">
        <v>-1.0204062934193514E-2</v>
      </c>
      <c r="J130" s="10">
        <v>-4.7888842250930708E-2</v>
      </c>
      <c r="K130" s="7">
        <v>0.24249998338540821</v>
      </c>
      <c r="L130" s="7">
        <v>0.40399995223610397</v>
      </c>
      <c r="M130" s="7">
        <v>0.72999993216456105</v>
      </c>
      <c r="N130" s="7">
        <v>0.80359979211290156</v>
      </c>
      <c r="O130" s="14" t="s">
        <v>80</v>
      </c>
      <c r="P130" s="14" t="s">
        <v>100</v>
      </c>
      <c r="Q130" s="12" t="s">
        <v>44</v>
      </c>
      <c r="R130">
        <v>7583695</v>
      </c>
      <c r="S130">
        <v>5687771</v>
      </c>
      <c r="T130">
        <v>2317240</v>
      </c>
      <c r="U130">
        <v>5477113</v>
      </c>
      <c r="V130" s="27">
        <v>-1.0204027028886009E-2</v>
      </c>
      <c r="W130" s="27">
        <v>-1.0204113595832398E-2</v>
      </c>
      <c r="X130" s="27">
        <v>-1.0204051122343127E-2</v>
      </c>
      <c r="Y130" s="27">
        <v>-1.0204066880416196E-2</v>
      </c>
      <c r="Z130" t="s">
        <v>102</v>
      </c>
      <c r="AA130" t="s">
        <v>101</v>
      </c>
      <c r="AB130">
        <v>403290</v>
      </c>
      <c r="AC130">
        <v>0.18</v>
      </c>
      <c r="AD130">
        <v>32</v>
      </c>
      <c r="AE130">
        <v>19</v>
      </c>
      <c r="AF130">
        <v>26</v>
      </c>
      <c r="AG130">
        <v>385</v>
      </c>
      <c r="AH130">
        <v>40</v>
      </c>
      <c r="AI130">
        <v>0.95</v>
      </c>
      <c r="AN130" s="3">
        <v>43617</v>
      </c>
      <c r="AO130" s="4">
        <v>16806722</v>
      </c>
      <c r="AP130" s="4">
        <v>12605042</v>
      </c>
      <c r="AQ130" s="4">
        <v>5135387</v>
      </c>
      <c r="AR130" s="4">
        <v>12138188</v>
      </c>
      <c r="AS130" s="10">
        <v>-9.5238039111108508E-3</v>
      </c>
      <c r="AT130" s="10">
        <v>-9.523784079575992E-3</v>
      </c>
      <c r="AU130" s="10">
        <v>-9.5238627934220998E-3</v>
      </c>
      <c r="AV130" s="10">
        <v>-9.5237815466644449E-3</v>
      </c>
      <c r="AW130" s="13" t="s">
        <v>103</v>
      </c>
      <c r="AX130" s="13" t="s">
        <v>101</v>
      </c>
      <c r="AY130" t="s">
        <v>44</v>
      </c>
      <c r="AZ130" s="11" t="s">
        <v>85</v>
      </c>
      <c r="BA130" s="11" t="s">
        <v>90</v>
      </c>
    </row>
    <row r="131" spans="1:53" x14ac:dyDescent="0.25">
      <c r="A131" s="3">
        <v>43595</v>
      </c>
      <c r="B131" s="4">
        <v>21065820</v>
      </c>
      <c r="C131" s="4">
        <v>5213790</v>
      </c>
      <c r="D131" s="4">
        <v>2168936</v>
      </c>
      <c r="E131" s="4">
        <v>1583323</v>
      </c>
      <c r="F131" s="4">
        <v>1337275</v>
      </c>
      <c r="G131" s="7">
        <v>6.3480794955999814E-2</v>
      </c>
      <c r="H131" s="10">
        <v>6.1241770520528371E-2</v>
      </c>
      <c r="I131" s="10">
        <v>1.0416695645367069E-2</v>
      </c>
      <c r="J131" s="10">
        <v>5.030110358845441E-2</v>
      </c>
      <c r="K131" s="7">
        <v>0.247499978638382</v>
      </c>
      <c r="L131" s="7">
        <v>0.41599987724860416</v>
      </c>
      <c r="M131" s="7">
        <v>0.72999987090444352</v>
      </c>
      <c r="N131" s="7">
        <v>0.84460024897004593</v>
      </c>
      <c r="O131" s="14" t="s">
        <v>89</v>
      </c>
      <c r="P131" s="14" t="s">
        <v>100</v>
      </c>
      <c r="Q131" s="12" t="s">
        <v>44</v>
      </c>
      <c r="R131">
        <v>7583695</v>
      </c>
      <c r="S131">
        <v>5687771</v>
      </c>
      <c r="T131">
        <v>2317240</v>
      </c>
      <c r="U131">
        <v>5477113</v>
      </c>
      <c r="V131" s="27">
        <v>1.0416744387324872E-2</v>
      </c>
      <c r="W131" s="27">
        <v>1.0416699975520194E-2</v>
      </c>
      <c r="X131" s="27">
        <v>1.0416634871853514E-2</v>
      </c>
      <c r="Y131" s="27">
        <v>1.0416651293351009E-2</v>
      </c>
      <c r="Z131" t="s">
        <v>102</v>
      </c>
      <c r="AA131" t="s">
        <v>104</v>
      </c>
      <c r="AB131">
        <v>406517</v>
      </c>
      <c r="AC131">
        <v>0.19</v>
      </c>
      <c r="AD131">
        <v>40</v>
      </c>
      <c r="AE131">
        <v>21</v>
      </c>
      <c r="AF131">
        <v>25</v>
      </c>
      <c r="AG131">
        <v>377</v>
      </c>
      <c r="AH131">
        <v>39</v>
      </c>
      <c r="AI131">
        <v>0.92</v>
      </c>
      <c r="AN131" s="3">
        <v>43618</v>
      </c>
      <c r="AO131" s="4">
        <v>15675500</v>
      </c>
      <c r="AP131" s="4">
        <v>11756625</v>
      </c>
      <c r="AQ131" s="4">
        <v>4789736</v>
      </c>
      <c r="AR131" s="4">
        <v>11321195</v>
      </c>
      <c r="AS131" s="10">
        <v>-7.6190490222222906E-2</v>
      </c>
      <c r="AT131" s="10">
        <v>-7.6190508369948007E-2</v>
      </c>
      <c r="AU131" s="10">
        <v>-7.6190516601906455E-2</v>
      </c>
      <c r="AV131" s="10">
        <v>-7.6190415573328618E-2</v>
      </c>
      <c r="AW131" s="13" t="s">
        <v>103</v>
      </c>
      <c r="AX131" s="13" t="s">
        <v>101</v>
      </c>
      <c r="AY131" t="s">
        <v>44</v>
      </c>
      <c r="AZ131" s="11" t="s">
        <v>87</v>
      </c>
      <c r="BA131" s="11" t="s">
        <v>90</v>
      </c>
    </row>
    <row r="132" spans="1:53" hidden="1" x14ac:dyDescent="0.25">
      <c r="A132" s="3">
        <v>43596</v>
      </c>
      <c r="B132" s="4">
        <v>45787545</v>
      </c>
      <c r="C132" s="4">
        <v>10096153</v>
      </c>
      <c r="D132" s="4">
        <v>3398365</v>
      </c>
      <c r="E132" s="4">
        <v>2218452</v>
      </c>
      <c r="F132" s="4">
        <v>1678481</v>
      </c>
      <c r="G132" s="7">
        <v>3.6658025670518041E-2</v>
      </c>
      <c r="H132" s="10">
        <v>0.12861441428720322</v>
      </c>
      <c r="I132" s="10">
        <v>6.25E-2</v>
      </c>
      <c r="J132" s="10">
        <v>6.2225331093838321E-2</v>
      </c>
      <c r="K132" s="7">
        <v>0.22049998531259976</v>
      </c>
      <c r="L132" s="7">
        <v>0.33659999011504677</v>
      </c>
      <c r="M132" s="7">
        <v>0.6527998022578505</v>
      </c>
      <c r="N132" s="7">
        <v>0.75660009772580161</v>
      </c>
      <c r="O132" s="14" t="s">
        <v>85</v>
      </c>
      <c r="P132" s="14" t="s">
        <v>100</v>
      </c>
      <c r="Q132" s="12" t="s">
        <v>44</v>
      </c>
      <c r="R132">
        <v>16483516</v>
      </c>
      <c r="S132">
        <v>12362637</v>
      </c>
      <c r="T132">
        <v>5036630</v>
      </c>
      <c r="U132">
        <v>11904761</v>
      </c>
      <c r="V132" s="27">
        <v>6.2500028200522362E-2</v>
      </c>
      <c r="W132" s="27">
        <v>6.2500005371527889E-2</v>
      </c>
      <c r="X132" s="27">
        <v>6.2500145031270771E-2</v>
      </c>
      <c r="Y132" s="27">
        <v>6.2499994421874705E-2</v>
      </c>
      <c r="Z132" t="s">
        <v>102</v>
      </c>
      <c r="AA132" t="s">
        <v>104</v>
      </c>
      <c r="AB132">
        <v>398563</v>
      </c>
      <c r="AC132">
        <v>0.17</v>
      </c>
      <c r="AD132">
        <v>39</v>
      </c>
      <c r="AE132">
        <v>17</v>
      </c>
      <c r="AF132">
        <v>28</v>
      </c>
      <c r="AG132">
        <v>367</v>
      </c>
      <c r="AH132">
        <v>33</v>
      </c>
      <c r="AI132">
        <v>0.91</v>
      </c>
      <c r="AN132" s="3">
        <v>43619</v>
      </c>
      <c r="AO132" s="4">
        <v>7740060</v>
      </c>
      <c r="AP132" s="4">
        <v>5805045</v>
      </c>
      <c r="AQ132" s="4">
        <v>2365018</v>
      </c>
      <c r="AR132" s="4">
        <v>5590043</v>
      </c>
      <c r="AS132" s="10">
        <v>2.0618577092037516E-2</v>
      </c>
      <c r="AT132" s="10">
        <v>2.0618621952255056E-2</v>
      </c>
      <c r="AU132" s="10">
        <v>2.0618494415770572E-2</v>
      </c>
      <c r="AV132" s="10">
        <v>2.0618526585082231E-2</v>
      </c>
      <c r="AW132" s="13" t="s">
        <v>103</v>
      </c>
      <c r="AX132" s="13" t="s">
        <v>104</v>
      </c>
      <c r="AY132" t="s">
        <v>44</v>
      </c>
      <c r="AZ132" s="11" t="s">
        <v>82</v>
      </c>
      <c r="BA132" s="11" t="s">
        <v>90</v>
      </c>
    </row>
    <row r="133" spans="1:53" x14ac:dyDescent="0.25">
      <c r="A133" s="3">
        <v>43597</v>
      </c>
      <c r="B133" s="4">
        <v>42645263</v>
      </c>
      <c r="C133" s="4">
        <v>8955505</v>
      </c>
      <c r="D133" s="4">
        <v>3166666</v>
      </c>
      <c r="E133" s="4">
        <v>2088733</v>
      </c>
      <c r="F133" s="4">
        <v>1564043</v>
      </c>
      <c r="G133" s="7">
        <v>3.6675656098075889E-2</v>
      </c>
      <c r="H133" s="10">
        <v>2.0408256467735919E-2</v>
      </c>
      <c r="I133" s="10">
        <v>-3.0612233532244737E-2</v>
      </c>
      <c r="J133" s="10">
        <v>5.2631662751314368E-2</v>
      </c>
      <c r="K133" s="7">
        <v>0.20999999460666943</v>
      </c>
      <c r="L133" s="7">
        <v>0.35359993657532435</v>
      </c>
      <c r="M133" s="7">
        <v>0.65960003360000707</v>
      </c>
      <c r="N133" s="7">
        <v>0.74879987054353048</v>
      </c>
      <c r="O133" s="14" t="s">
        <v>87</v>
      </c>
      <c r="P133" s="14" t="s">
        <v>100</v>
      </c>
      <c r="Q133" s="12" t="s">
        <v>44</v>
      </c>
      <c r="R133">
        <v>15352294</v>
      </c>
      <c r="S133">
        <v>11514221</v>
      </c>
      <c r="T133">
        <v>4690978</v>
      </c>
      <c r="U133">
        <v>11087768</v>
      </c>
      <c r="V133" s="27">
        <v>-3.061228871137045E-2</v>
      </c>
      <c r="W133" s="27">
        <v>-3.0612246616132155E-2</v>
      </c>
      <c r="X133" s="27">
        <v>-3.061241569997819E-2</v>
      </c>
      <c r="Y133" s="27">
        <v>-3.0612241329445955E-2</v>
      </c>
      <c r="Z133" t="s">
        <v>102</v>
      </c>
      <c r="AA133" t="s">
        <v>101</v>
      </c>
      <c r="AB133">
        <v>398790</v>
      </c>
      <c r="AC133">
        <v>0.17</v>
      </c>
      <c r="AD133">
        <v>34</v>
      </c>
      <c r="AE133">
        <v>22</v>
      </c>
      <c r="AF133">
        <v>27</v>
      </c>
      <c r="AG133">
        <v>350</v>
      </c>
      <c r="AH133">
        <v>30</v>
      </c>
      <c r="AI133">
        <v>0.94</v>
      </c>
      <c r="AN133" s="3">
        <v>43620</v>
      </c>
      <c r="AO133" s="4">
        <v>8052789</v>
      </c>
      <c r="AP133" s="4">
        <v>6039592</v>
      </c>
      <c r="AQ133" s="4">
        <v>2460574</v>
      </c>
      <c r="AR133" s="4">
        <v>5815903</v>
      </c>
      <c r="AS133" s="10">
        <v>-9.6154555691496668E-3</v>
      </c>
      <c r="AT133" s="10">
        <v>-9.6154145736410124E-3</v>
      </c>
      <c r="AU133" s="10">
        <v>-9.615357523939827E-3</v>
      </c>
      <c r="AV133" s="10">
        <v>-9.6153715162264897E-3</v>
      </c>
      <c r="AW133" s="13" t="s">
        <v>103</v>
      </c>
      <c r="AX133" s="13" t="s">
        <v>101</v>
      </c>
      <c r="AY133" t="s">
        <v>44</v>
      </c>
      <c r="AZ133" s="11" t="s">
        <v>83</v>
      </c>
      <c r="BA133" s="11" t="s">
        <v>90</v>
      </c>
    </row>
    <row r="134" spans="1:53" hidden="1" x14ac:dyDescent="0.25">
      <c r="A134" s="3">
        <v>43598</v>
      </c>
      <c r="B134" s="4">
        <v>20848646</v>
      </c>
      <c r="C134" s="4">
        <v>5420648</v>
      </c>
      <c r="D134" s="4">
        <v>2059846</v>
      </c>
      <c r="E134" s="4">
        <v>1428503</v>
      </c>
      <c r="F134" s="4">
        <v>1229941</v>
      </c>
      <c r="G134" s="7">
        <v>5.8993807079845854E-2</v>
      </c>
      <c r="H134" s="10">
        <v>5.8909167924360961E-2</v>
      </c>
      <c r="I134" s="10">
        <v>-4.0000018418461902E-2</v>
      </c>
      <c r="J134" s="10">
        <v>0.10303040441717126</v>
      </c>
      <c r="K134" s="7">
        <v>0.2600000019185898</v>
      </c>
      <c r="L134" s="7">
        <v>0.37999995572485062</v>
      </c>
      <c r="M134" s="7">
        <v>0.69349990241988968</v>
      </c>
      <c r="N134" s="7">
        <v>0.86099994189721685</v>
      </c>
      <c r="O134" s="14" t="s">
        <v>82</v>
      </c>
      <c r="P134" s="14" t="s">
        <v>100</v>
      </c>
      <c r="Q134" s="12" t="s">
        <v>44</v>
      </c>
      <c r="R134">
        <v>7505512</v>
      </c>
      <c r="S134">
        <v>5629134</v>
      </c>
      <c r="T134">
        <v>2293351</v>
      </c>
      <c r="U134">
        <v>5420648</v>
      </c>
      <c r="V134" s="27">
        <v>-4.0000040929917491E-2</v>
      </c>
      <c r="W134" s="27">
        <v>-3.9999959070079028E-2</v>
      </c>
      <c r="X134" s="27">
        <v>-3.9999882791586283E-2</v>
      </c>
      <c r="Y134" s="27">
        <v>-3.9999943327805432E-2</v>
      </c>
      <c r="Z134" t="s">
        <v>102</v>
      </c>
      <c r="AA134" t="s">
        <v>101</v>
      </c>
      <c r="AB134">
        <v>385035</v>
      </c>
      <c r="AC134">
        <v>0.17</v>
      </c>
      <c r="AD134">
        <v>37</v>
      </c>
      <c r="AE134">
        <v>19</v>
      </c>
      <c r="AF134">
        <v>25</v>
      </c>
      <c r="AG134">
        <v>395</v>
      </c>
      <c r="AH134">
        <v>33</v>
      </c>
      <c r="AI134">
        <v>0.93</v>
      </c>
      <c r="AN134" s="3">
        <v>43621</v>
      </c>
      <c r="AO134" s="4">
        <v>8052789</v>
      </c>
      <c r="AP134" s="4">
        <v>6039592</v>
      </c>
      <c r="AQ134" s="4">
        <v>2460574</v>
      </c>
      <c r="AR134" s="4">
        <v>5815903</v>
      </c>
      <c r="AS134" s="10">
        <v>8.4210476712358373E-2</v>
      </c>
      <c r="AT134" s="10">
        <v>8.4210618908869384E-2</v>
      </c>
      <c r="AU134" s="10">
        <v>8.4210266574192394E-2</v>
      </c>
      <c r="AV134" s="10">
        <v>8.421040072644792E-2</v>
      </c>
      <c r="AW134" s="13" t="s">
        <v>103</v>
      </c>
      <c r="AX134" s="13" t="s">
        <v>104</v>
      </c>
      <c r="AY134" t="s">
        <v>44</v>
      </c>
      <c r="AZ134" s="11" t="s">
        <v>94</v>
      </c>
      <c r="BA134" s="11" t="s">
        <v>90</v>
      </c>
    </row>
    <row r="135" spans="1:53" hidden="1" x14ac:dyDescent="0.25">
      <c r="A135" s="3">
        <v>43599</v>
      </c>
      <c r="B135" s="4">
        <v>22803207</v>
      </c>
      <c r="C135" s="4">
        <v>5700801</v>
      </c>
      <c r="D135" s="4">
        <v>2280320</v>
      </c>
      <c r="E135" s="4">
        <v>1731219</v>
      </c>
      <c r="F135" s="4">
        <v>1433796</v>
      </c>
      <c r="G135" s="7">
        <v>6.287694533492591E-2</v>
      </c>
      <c r="H135" s="10">
        <v>9.5618126577945217E-2</v>
      </c>
      <c r="I135" s="10">
        <v>2.9411755411675955E-2</v>
      </c>
      <c r="J135" s="10">
        <v>6.4314761142194588E-2</v>
      </c>
      <c r="K135" s="7">
        <v>0.24999996710988942</v>
      </c>
      <c r="L135" s="7">
        <v>0.39999992983442151</v>
      </c>
      <c r="M135" s="7">
        <v>0.75920002455795677</v>
      </c>
      <c r="N135" s="7">
        <v>0.82820024502965828</v>
      </c>
      <c r="O135" s="14" t="s">
        <v>83</v>
      </c>
      <c r="P135" s="14" t="s">
        <v>100</v>
      </c>
      <c r="Q135" s="12" t="s">
        <v>44</v>
      </c>
      <c r="R135">
        <v>8209154</v>
      </c>
      <c r="S135">
        <v>6156866</v>
      </c>
      <c r="T135">
        <v>2508352</v>
      </c>
      <c r="U135">
        <v>5928833</v>
      </c>
      <c r="V135" s="27">
        <v>2.9411731512286376E-2</v>
      </c>
      <c r="W135" s="27">
        <v>2.9411858139711811E-2</v>
      </c>
      <c r="X135" s="27">
        <v>2.9411680213076385E-2</v>
      </c>
      <c r="Y135" s="27">
        <v>2.9411723852223126E-2</v>
      </c>
      <c r="Z135" t="s">
        <v>102</v>
      </c>
      <c r="AA135" t="s">
        <v>104</v>
      </c>
      <c r="AB135">
        <v>387454</v>
      </c>
      <c r="AC135">
        <v>0.17</v>
      </c>
      <c r="AD135">
        <v>35</v>
      </c>
      <c r="AE135">
        <v>20</v>
      </c>
      <c r="AF135">
        <v>27</v>
      </c>
      <c r="AG135">
        <v>389</v>
      </c>
      <c r="AH135">
        <v>35</v>
      </c>
      <c r="AI135">
        <v>0.91</v>
      </c>
      <c r="AN135" s="3">
        <v>43622</v>
      </c>
      <c r="AO135" s="4">
        <v>8052789</v>
      </c>
      <c r="AP135" s="4">
        <v>6039592</v>
      </c>
      <c r="AQ135" s="4">
        <v>2460574</v>
      </c>
      <c r="AR135" s="4">
        <v>5815903</v>
      </c>
      <c r="AS135" s="10">
        <v>4.0403950356973972E-2</v>
      </c>
      <c r="AT135" s="10">
        <v>4.0403993422962303E-2</v>
      </c>
      <c r="AU135" s="10">
        <v>4.0403920815824668E-2</v>
      </c>
      <c r="AV135" s="10">
        <v>4.0403982581171505E-2</v>
      </c>
      <c r="AW135" s="13" t="s">
        <v>103</v>
      </c>
      <c r="AX135" s="13" t="s">
        <v>104</v>
      </c>
      <c r="AY135" t="s">
        <v>44</v>
      </c>
      <c r="AZ135" s="11" t="s">
        <v>80</v>
      </c>
      <c r="BA135" s="11" t="s">
        <v>90</v>
      </c>
    </row>
    <row r="136" spans="1:53" x14ac:dyDescent="0.25">
      <c r="A136" s="3">
        <v>43600</v>
      </c>
      <c r="B136" s="4">
        <v>21934513</v>
      </c>
      <c r="C136" s="4">
        <v>5483628</v>
      </c>
      <c r="D136" s="4">
        <v>2303123</v>
      </c>
      <c r="E136" s="4">
        <v>1647654</v>
      </c>
      <c r="F136" s="4">
        <v>1283523</v>
      </c>
      <c r="G136" s="7">
        <v>5.8516138470911118E-2</v>
      </c>
      <c r="H136" s="10">
        <v>-3.8461596087691285E-2</v>
      </c>
      <c r="I136" s="10">
        <v>-3.809525563663041E-2</v>
      </c>
      <c r="J136" s="10">
        <v>-3.808489907213275E-4</v>
      </c>
      <c r="K136" s="7">
        <v>0.24999998860243672</v>
      </c>
      <c r="L136" s="7">
        <v>0.41999986140562418</v>
      </c>
      <c r="M136" s="7">
        <v>0.71539991567970973</v>
      </c>
      <c r="N136" s="7">
        <v>0.7790003240971709</v>
      </c>
      <c r="O136" s="14" t="s">
        <v>94</v>
      </c>
      <c r="P136" s="14" t="s">
        <v>100</v>
      </c>
      <c r="Q136" s="12" t="s">
        <v>44</v>
      </c>
      <c r="R136">
        <v>7896424</v>
      </c>
      <c r="S136">
        <v>5922318</v>
      </c>
      <c r="T136">
        <v>2412796</v>
      </c>
      <c r="U136">
        <v>5702973</v>
      </c>
      <c r="V136" s="27">
        <v>-3.8095277540170391E-2</v>
      </c>
      <c r="W136" s="27">
        <v>-3.8095355656595387E-2</v>
      </c>
      <c r="X136" s="27">
        <v>-3.8095131783736913E-2</v>
      </c>
      <c r="Y136" s="27">
        <v>-3.8095186691883498E-2</v>
      </c>
      <c r="Z136" t="s">
        <v>102</v>
      </c>
      <c r="AA136" t="s">
        <v>101</v>
      </c>
      <c r="AB136">
        <v>381343</v>
      </c>
      <c r="AC136">
        <v>0.17</v>
      </c>
      <c r="AD136">
        <v>37</v>
      </c>
      <c r="AE136">
        <v>20</v>
      </c>
      <c r="AF136">
        <v>29</v>
      </c>
      <c r="AG136">
        <v>399</v>
      </c>
      <c r="AH136">
        <v>36</v>
      </c>
      <c r="AI136">
        <v>0.95</v>
      </c>
      <c r="AN136" s="3">
        <v>43623</v>
      </c>
      <c r="AO136" s="4">
        <v>7583695</v>
      </c>
      <c r="AP136" s="4">
        <v>5687771</v>
      </c>
      <c r="AQ136" s="4">
        <v>2317240</v>
      </c>
      <c r="AR136" s="4">
        <v>5477113</v>
      </c>
      <c r="AS136" s="10">
        <v>-5.8252364491358177E-2</v>
      </c>
      <c r="AT136" s="10">
        <v>-5.8252444867136766E-2</v>
      </c>
      <c r="AU136" s="10">
        <v>-5.8252261464194932E-2</v>
      </c>
      <c r="AV136" s="10">
        <v>-5.825234705599458E-2</v>
      </c>
      <c r="AW136" s="13" t="s">
        <v>103</v>
      </c>
      <c r="AX136" s="13" t="s">
        <v>101</v>
      </c>
      <c r="AY136" t="s">
        <v>44</v>
      </c>
      <c r="AZ136" s="11" t="s">
        <v>89</v>
      </c>
      <c r="BA136" s="11" t="s">
        <v>90</v>
      </c>
    </row>
    <row r="137" spans="1:53" x14ac:dyDescent="0.25">
      <c r="A137" s="3">
        <v>43601</v>
      </c>
      <c r="B137" s="4">
        <v>21065820</v>
      </c>
      <c r="C137" s="4">
        <v>5424448</v>
      </c>
      <c r="D137" s="4">
        <v>2256570</v>
      </c>
      <c r="E137" s="4">
        <v>1680242</v>
      </c>
      <c r="F137" s="4">
        <v>1377798</v>
      </c>
      <c r="G137" s="7">
        <v>6.5404432393327203E-2</v>
      </c>
      <c r="H137" s="10">
        <v>0.13802425552968423</v>
      </c>
      <c r="I137" s="10">
        <v>0</v>
      </c>
      <c r="J137" s="10">
        <v>0.13802425552968423</v>
      </c>
      <c r="K137" s="7">
        <v>0.25749996914432954</v>
      </c>
      <c r="L137" s="7">
        <v>0.41599993215899572</v>
      </c>
      <c r="M137" s="7">
        <v>0.74459999025069024</v>
      </c>
      <c r="N137" s="7">
        <v>0.81999973813295945</v>
      </c>
      <c r="O137" s="14" t="s">
        <v>80</v>
      </c>
      <c r="P137" s="14" t="s">
        <v>100</v>
      </c>
      <c r="Q137" s="12" t="s">
        <v>44</v>
      </c>
      <c r="R137">
        <v>7583695</v>
      </c>
      <c r="S137">
        <v>5687771</v>
      </c>
      <c r="T137">
        <v>2317240</v>
      </c>
      <c r="U137">
        <v>5477113</v>
      </c>
      <c r="V137" s="27">
        <v>0</v>
      </c>
      <c r="W137" s="27">
        <v>0</v>
      </c>
      <c r="X137" s="27">
        <v>0</v>
      </c>
      <c r="Y137" s="27">
        <v>0</v>
      </c>
      <c r="Z137" t="s">
        <v>37</v>
      </c>
      <c r="AA137" t="s">
        <v>101</v>
      </c>
      <c r="AB137">
        <v>382648</v>
      </c>
      <c r="AC137">
        <v>0.17</v>
      </c>
      <c r="AD137">
        <v>37</v>
      </c>
      <c r="AE137">
        <v>22</v>
      </c>
      <c r="AF137">
        <v>26</v>
      </c>
      <c r="AG137">
        <v>390</v>
      </c>
      <c r="AH137">
        <v>39</v>
      </c>
      <c r="AI137">
        <v>0.93</v>
      </c>
      <c r="AN137" s="3">
        <v>43624</v>
      </c>
      <c r="AO137" s="4">
        <v>15352294</v>
      </c>
      <c r="AP137" s="4">
        <v>11514221</v>
      </c>
      <c r="AQ137" s="4">
        <v>4690978</v>
      </c>
      <c r="AR137" s="4">
        <v>11087768</v>
      </c>
      <c r="AS137" s="10">
        <v>-8.6538469548077201E-2</v>
      </c>
      <c r="AT137" s="10">
        <v>-8.6538466115384627E-2</v>
      </c>
      <c r="AU137" s="10">
        <v>-8.6538560774484963E-2</v>
      </c>
      <c r="AV137" s="10">
        <v>-8.6538452032543955E-2</v>
      </c>
      <c r="AW137" s="13" t="s">
        <v>103</v>
      </c>
      <c r="AX137" s="13" t="s">
        <v>101</v>
      </c>
      <c r="AY137" t="s">
        <v>44</v>
      </c>
      <c r="AZ137" s="11" t="s">
        <v>85</v>
      </c>
      <c r="BA137" s="11" t="s">
        <v>90</v>
      </c>
    </row>
    <row r="138" spans="1:53" hidden="1" x14ac:dyDescent="0.25">
      <c r="A138" s="3">
        <v>43602</v>
      </c>
      <c r="B138" s="4">
        <v>20631473</v>
      </c>
      <c r="C138" s="4">
        <v>5312604</v>
      </c>
      <c r="D138" s="4">
        <v>2082540</v>
      </c>
      <c r="E138" s="4">
        <v>1489849</v>
      </c>
      <c r="F138" s="4">
        <v>1185026</v>
      </c>
      <c r="G138" s="7">
        <v>5.7437779648598045E-2</v>
      </c>
      <c r="H138" s="10">
        <v>-0.11385018040418016</v>
      </c>
      <c r="I138" s="10">
        <v>-2.0618565999329763E-2</v>
      </c>
      <c r="J138" s="10">
        <v>-9.5194386138206633E-2</v>
      </c>
      <c r="K138" s="7">
        <v>0.25749998558028309</v>
      </c>
      <c r="L138" s="7">
        <v>0.39199985543812416</v>
      </c>
      <c r="M138" s="7">
        <v>0.71539994429878895</v>
      </c>
      <c r="N138" s="7">
        <v>0.79540007074542451</v>
      </c>
      <c r="O138" s="14" t="s">
        <v>89</v>
      </c>
      <c r="P138" s="14" t="s">
        <v>100</v>
      </c>
      <c r="Q138" s="12" t="s">
        <v>44</v>
      </c>
      <c r="R138">
        <v>7427330</v>
      </c>
      <c r="S138">
        <v>5570497</v>
      </c>
      <c r="T138">
        <v>2269462</v>
      </c>
      <c r="U138">
        <v>5364183</v>
      </c>
      <c r="V138" s="27">
        <v>-2.0618577092037627E-2</v>
      </c>
      <c r="W138" s="27">
        <v>-2.0618621952255056E-2</v>
      </c>
      <c r="X138" s="27">
        <v>-2.0618494415770461E-2</v>
      </c>
      <c r="Y138" s="27">
        <v>-2.0618526585082342E-2</v>
      </c>
      <c r="Z138" t="s">
        <v>102</v>
      </c>
      <c r="AA138" t="s">
        <v>101</v>
      </c>
      <c r="AB138">
        <v>391140</v>
      </c>
      <c r="AC138">
        <v>0.18</v>
      </c>
      <c r="AD138">
        <v>32</v>
      </c>
      <c r="AE138">
        <v>17</v>
      </c>
      <c r="AF138">
        <v>25</v>
      </c>
      <c r="AG138">
        <v>378</v>
      </c>
      <c r="AH138">
        <v>35</v>
      </c>
      <c r="AI138">
        <v>0.91</v>
      </c>
      <c r="AN138" s="3">
        <v>43625</v>
      </c>
      <c r="AO138" s="4">
        <v>16160310</v>
      </c>
      <c r="AP138" s="4">
        <v>12120232</v>
      </c>
      <c r="AQ138" s="4">
        <v>4937872</v>
      </c>
      <c r="AR138" s="4">
        <v>11671335</v>
      </c>
      <c r="AS138" s="10">
        <v>3.0927881088322451E-2</v>
      </c>
      <c r="AT138" s="10">
        <v>3.0927838559110299E-2</v>
      </c>
      <c r="AU138" s="10">
        <v>3.0927800613645529E-2</v>
      </c>
      <c r="AV138" s="10">
        <v>3.0927830498458819E-2</v>
      </c>
      <c r="AW138" s="13" t="s">
        <v>103</v>
      </c>
      <c r="AX138" s="13" t="s">
        <v>104</v>
      </c>
      <c r="AY138" t="s">
        <v>44</v>
      </c>
      <c r="AZ138" s="11" t="s">
        <v>87</v>
      </c>
      <c r="BA138" s="11" t="s">
        <v>90</v>
      </c>
    </row>
    <row r="139" spans="1:53" hidden="1" x14ac:dyDescent="0.25">
      <c r="A139" s="3">
        <v>43603</v>
      </c>
      <c r="B139" s="4">
        <v>44889750</v>
      </c>
      <c r="C139" s="4">
        <v>9332579</v>
      </c>
      <c r="D139" s="4">
        <v>3331730</v>
      </c>
      <c r="E139" s="4">
        <v>2152298</v>
      </c>
      <c r="F139" s="4">
        <v>1745944</v>
      </c>
      <c r="G139" s="7">
        <v>3.8894045968177589E-2</v>
      </c>
      <c r="H139" s="10">
        <v>4.0192888689237538E-2</v>
      </c>
      <c r="I139" s="10">
        <v>-1.9607843137254943E-2</v>
      </c>
      <c r="J139" s="10">
        <v>6.0996746463022111E-2</v>
      </c>
      <c r="K139" s="7">
        <v>0.20789999944307999</v>
      </c>
      <c r="L139" s="7">
        <v>0.35699992467248337</v>
      </c>
      <c r="M139" s="7">
        <v>0.64600012606063517</v>
      </c>
      <c r="N139" s="7">
        <v>0.81119993606833252</v>
      </c>
      <c r="O139" s="14" t="s">
        <v>85</v>
      </c>
      <c r="P139" s="14" t="s">
        <v>100</v>
      </c>
      <c r="Q139" s="12" t="s">
        <v>44</v>
      </c>
      <c r="R139">
        <v>16160310</v>
      </c>
      <c r="S139">
        <v>12120232</v>
      </c>
      <c r="T139">
        <v>4937872</v>
      </c>
      <c r="U139">
        <v>11671335</v>
      </c>
      <c r="V139" s="27">
        <v>-1.9607831241829743E-2</v>
      </c>
      <c r="W139" s="27">
        <v>-1.9607871686275313E-2</v>
      </c>
      <c r="X139" s="27">
        <v>-1.9607952142603247E-2</v>
      </c>
      <c r="Y139" s="27">
        <v>-1.9607785490191709E-2</v>
      </c>
      <c r="Z139" t="s">
        <v>102</v>
      </c>
      <c r="AA139" t="s">
        <v>101</v>
      </c>
      <c r="AB139">
        <v>389840</v>
      </c>
      <c r="AC139">
        <v>0.17</v>
      </c>
      <c r="AD139">
        <v>35</v>
      </c>
      <c r="AE139">
        <v>22</v>
      </c>
      <c r="AF139">
        <v>26</v>
      </c>
      <c r="AG139">
        <v>377</v>
      </c>
      <c r="AH139">
        <v>35</v>
      </c>
      <c r="AI139">
        <v>0.93</v>
      </c>
      <c r="AN139" s="3">
        <v>43626</v>
      </c>
      <c r="AO139" s="4">
        <v>7896424</v>
      </c>
      <c r="AP139" s="4">
        <v>5922318</v>
      </c>
      <c r="AQ139" s="4">
        <v>2412796</v>
      </c>
      <c r="AR139" s="4">
        <v>5702973</v>
      </c>
      <c r="AS139" s="10">
        <v>2.0201910579504601E-2</v>
      </c>
      <c r="AT139" s="10">
        <v>2.0201910579504601E-2</v>
      </c>
      <c r="AU139" s="10">
        <v>2.0201960407912223E-2</v>
      </c>
      <c r="AV139" s="10">
        <v>2.0201991290585752E-2</v>
      </c>
      <c r="AW139" s="13" t="s">
        <v>103</v>
      </c>
      <c r="AX139" s="13" t="s">
        <v>104</v>
      </c>
      <c r="AY139" t="s">
        <v>44</v>
      </c>
      <c r="AZ139" s="11" t="s">
        <v>82</v>
      </c>
      <c r="BA139" s="11" t="s">
        <v>90</v>
      </c>
    </row>
    <row r="140" spans="1:53" x14ac:dyDescent="0.25">
      <c r="A140" s="3">
        <v>43604</v>
      </c>
      <c r="B140" s="4">
        <v>47134238</v>
      </c>
      <c r="C140" s="4">
        <v>9403280</v>
      </c>
      <c r="D140" s="4">
        <v>3069230</v>
      </c>
      <c r="E140" s="4">
        <v>2066206</v>
      </c>
      <c r="F140" s="4">
        <v>1547175</v>
      </c>
      <c r="G140" s="7">
        <v>3.2824865016381509E-2</v>
      </c>
      <c r="H140" s="10">
        <v>-1.0784869725448676E-2</v>
      </c>
      <c r="I140" s="10">
        <v>0.10526315666056507</v>
      </c>
      <c r="J140" s="10">
        <v>-0.10499583351411135</v>
      </c>
      <c r="K140" s="7">
        <v>0.19949998979510394</v>
      </c>
      <c r="L140" s="7">
        <v>0.32639993704324449</v>
      </c>
      <c r="M140" s="7">
        <v>0.67320011859652096</v>
      </c>
      <c r="N140" s="7">
        <v>0.74879997444591684</v>
      </c>
      <c r="O140" s="14" t="s">
        <v>87</v>
      </c>
      <c r="P140" s="14" t="s">
        <v>100</v>
      </c>
      <c r="Q140" s="12" t="s">
        <v>44</v>
      </c>
      <c r="R140">
        <v>16968325</v>
      </c>
      <c r="S140">
        <v>12726244</v>
      </c>
      <c r="T140">
        <v>5184766</v>
      </c>
      <c r="U140">
        <v>12254901</v>
      </c>
      <c r="V140" s="27">
        <v>0.10526316132299196</v>
      </c>
      <c r="W140" s="27">
        <v>0.10526313503970441</v>
      </c>
      <c r="X140" s="27">
        <v>0.10526333741066352</v>
      </c>
      <c r="Y140" s="27">
        <v>0.10526311517340559</v>
      </c>
      <c r="Z140" t="s">
        <v>102</v>
      </c>
      <c r="AA140" t="s">
        <v>104</v>
      </c>
      <c r="AB140">
        <v>397741</v>
      </c>
      <c r="AC140">
        <v>0.19</v>
      </c>
      <c r="AD140">
        <v>31</v>
      </c>
      <c r="AE140">
        <v>20</v>
      </c>
      <c r="AF140">
        <v>25</v>
      </c>
      <c r="AG140">
        <v>398</v>
      </c>
      <c r="AH140">
        <v>34</v>
      </c>
      <c r="AI140">
        <v>0.92</v>
      </c>
      <c r="AN140" s="3">
        <v>43628</v>
      </c>
      <c r="AO140" s="4">
        <v>7896424</v>
      </c>
      <c r="AP140" s="4">
        <v>5922318</v>
      </c>
      <c r="AQ140" s="4">
        <v>2412796</v>
      </c>
      <c r="AR140" s="4">
        <v>5702973</v>
      </c>
      <c r="AS140" s="10">
        <v>-1.9417496223979036E-2</v>
      </c>
      <c r="AT140" s="10">
        <v>-1.9417536813745029E-2</v>
      </c>
      <c r="AU140" s="10">
        <v>-1.941742048806494E-2</v>
      </c>
      <c r="AV140" s="10">
        <v>-1.9417449018664823E-2</v>
      </c>
      <c r="AW140" s="13" t="s">
        <v>103</v>
      </c>
      <c r="AX140" s="13" t="s">
        <v>101</v>
      </c>
      <c r="AY140" t="s">
        <v>44</v>
      </c>
      <c r="AZ140" s="11" t="s">
        <v>94</v>
      </c>
      <c r="BA140" s="11" t="s">
        <v>90</v>
      </c>
    </row>
    <row r="141" spans="1:53" x14ac:dyDescent="0.25">
      <c r="A141" s="3">
        <v>43605</v>
      </c>
      <c r="B141" s="4">
        <v>22368860</v>
      </c>
      <c r="C141" s="4">
        <v>5480370</v>
      </c>
      <c r="D141" s="4">
        <v>2148305</v>
      </c>
      <c r="E141" s="4">
        <v>1536897</v>
      </c>
      <c r="F141" s="4">
        <v>1310666</v>
      </c>
      <c r="G141" s="7">
        <v>5.8593330192061643E-2</v>
      </c>
      <c r="H141" s="10">
        <v>6.5633229561417927E-2</v>
      </c>
      <c r="I141" s="10">
        <v>7.2916677658587448E-2</v>
      </c>
      <c r="J141" s="10">
        <v>-6.7884564093682043E-3</v>
      </c>
      <c r="K141" s="7">
        <v>0.24499996870649643</v>
      </c>
      <c r="L141" s="7">
        <v>0.39199999270122271</v>
      </c>
      <c r="M141" s="7">
        <v>0.71539981520314855</v>
      </c>
      <c r="N141" s="7">
        <v>0.85280015511774698</v>
      </c>
      <c r="O141" s="14" t="s">
        <v>82</v>
      </c>
      <c r="P141" s="14" t="s">
        <v>100</v>
      </c>
      <c r="Q141" s="12" t="s">
        <v>44</v>
      </c>
      <c r="R141">
        <v>8052789</v>
      </c>
      <c r="S141">
        <v>6039592</v>
      </c>
      <c r="T141">
        <v>2460574</v>
      </c>
      <c r="U141">
        <v>5815903</v>
      </c>
      <c r="V141" s="27">
        <v>7.2916677769617744E-2</v>
      </c>
      <c r="W141" s="27">
        <v>7.2916722181422644E-2</v>
      </c>
      <c r="X141" s="27">
        <v>7.2916444102974154E-2</v>
      </c>
      <c r="Y141" s="27">
        <v>7.2916559053456398E-2</v>
      </c>
      <c r="Z141" t="s">
        <v>102</v>
      </c>
      <c r="AA141" t="s">
        <v>104</v>
      </c>
      <c r="AB141">
        <v>409012</v>
      </c>
      <c r="AC141">
        <v>0.19</v>
      </c>
      <c r="AD141">
        <v>32</v>
      </c>
      <c r="AE141">
        <v>22</v>
      </c>
      <c r="AF141">
        <v>25</v>
      </c>
      <c r="AG141">
        <v>379</v>
      </c>
      <c r="AH141">
        <v>35</v>
      </c>
      <c r="AI141">
        <v>0.93</v>
      </c>
      <c r="AN141" s="3">
        <v>43629</v>
      </c>
      <c r="AO141" s="4">
        <v>7818242</v>
      </c>
      <c r="AP141" s="4">
        <v>5863681</v>
      </c>
      <c r="AQ141" s="4">
        <v>2388907</v>
      </c>
      <c r="AR141" s="4">
        <v>5646508</v>
      </c>
      <c r="AS141" s="10">
        <v>-2.9126182245679089E-2</v>
      </c>
      <c r="AT141" s="10">
        <v>-2.9126305220617543E-2</v>
      </c>
      <c r="AU141" s="10">
        <v>-2.9126130732097466E-2</v>
      </c>
      <c r="AV141" s="10">
        <v>-2.912617352799729E-2</v>
      </c>
      <c r="AW141" s="13" t="s">
        <v>103</v>
      </c>
      <c r="AX141" s="13" t="s">
        <v>101</v>
      </c>
      <c r="AY141" t="s">
        <v>44</v>
      </c>
      <c r="AZ141" s="11" t="s">
        <v>80</v>
      </c>
      <c r="BA141" s="11" t="s">
        <v>90</v>
      </c>
    </row>
    <row r="142" spans="1:53" hidden="1" x14ac:dyDescent="0.25">
      <c r="A142" s="3">
        <v>43606</v>
      </c>
      <c r="B142" s="4">
        <v>22368860</v>
      </c>
      <c r="C142" s="4">
        <v>5424448</v>
      </c>
      <c r="D142" s="4">
        <v>2148081</v>
      </c>
      <c r="E142" s="4">
        <v>1521056</v>
      </c>
      <c r="F142" s="4">
        <v>1234793</v>
      </c>
      <c r="G142" s="7">
        <v>5.5201427341402286E-2</v>
      </c>
      <c r="H142" s="10">
        <v>-0.13879450075185029</v>
      </c>
      <c r="I142" s="10">
        <v>-1.9047627818315149E-2</v>
      </c>
      <c r="J142" s="10">
        <v>-0.12207205602369087</v>
      </c>
      <c r="K142" s="7">
        <v>0.24249997541224722</v>
      </c>
      <c r="L142" s="7">
        <v>0.39599992478497353</v>
      </c>
      <c r="M142" s="7">
        <v>0.7080999273304871</v>
      </c>
      <c r="N142" s="7">
        <v>0.81179982854017207</v>
      </c>
      <c r="O142" s="14" t="s">
        <v>83</v>
      </c>
      <c r="P142" s="14" t="s">
        <v>100</v>
      </c>
      <c r="Q142" s="12" t="s">
        <v>44</v>
      </c>
      <c r="R142">
        <v>8052789</v>
      </c>
      <c r="S142">
        <v>6039592</v>
      </c>
      <c r="T142">
        <v>2460574</v>
      </c>
      <c r="U142">
        <v>5815903</v>
      </c>
      <c r="V142" s="27">
        <v>-1.9047638770085196E-2</v>
      </c>
      <c r="W142" s="27">
        <v>-1.9047677828297749E-2</v>
      </c>
      <c r="X142" s="27">
        <v>-1.9047565891868401E-2</v>
      </c>
      <c r="Y142" s="27">
        <v>-1.9047593345941749E-2</v>
      </c>
      <c r="Z142" t="s">
        <v>102</v>
      </c>
      <c r="AA142" t="s">
        <v>101</v>
      </c>
      <c r="AB142">
        <v>397624</v>
      </c>
      <c r="AC142">
        <v>0.18</v>
      </c>
      <c r="AD142">
        <v>35</v>
      </c>
      <c r="AE142">
        <v>21</v>
      </c>
      <c r="AF142">
        <v>25</v>
      </c>
      <c r="AG142">
        <v>380</v>
      </c>
      <c r="AH142">
        <v>37</v>
      </c>
      <c r="AI142">
        <v>0.94</v>
      </c>
      <c r="AN142" s="3">
        <v>43630</v>
      </c>
      <c r="AO142" s="4">
        <v>8052789</v>
      </c>
      <c r="AP142" s="4">
        <v>6039592</v>
      </c>
      <c r="AQ142" s="4">
        <v>2460574</v>
      </c>
      <c r="AR142" s="4">
        <v>5815903</v>
      </c>
      <c r="AS142" s="10">
        <v>6.1855599414269768E-2</v>
      </c>
      <c r="AT142" s="10">
        <v>6.1855690040966804E-2</v>
      </c>
      <c r="AU142" s="10">
        <v>6.1855483247311493E-2</v>
      </c>
      <c r="AV142" s="10">
        <v>6.1855579755246914E-2</v>
      </c>
      <c r="AW142" s="13" t="s">
        <v>103</v>
      </c>
      <c r="AX142" s="13" t="s">
        <v>104</v>
      </c>
      <c r="AY142" t="s">
        <v>44</v>
      </c>
      <c r="AZ142" s="11" t="s">
        <v>89</v>
      </c>
      <c r="BA142" s="11" t="s">
        <v>90</v>
      </c>
    </row>
    <row r="143" spans="1:53" hidden="1" x14ac:dyDescent="0.25">
      <c r="A143" s="3">
        <v>43607</v>
      </c>
      <c r="B143" s="4">
        <v>21934513</v>
      </c>
      <c r="C143" s="4">
        <v>5648137</v>
      </c>
      <c r="D143" s="4">
        <v>2372217</v>
      </c>
      <c r="E143" s="4">
        <v>1818304</v>
      </c>
      <c r="F143" s="4">
        <v>1476099</v>
      </c>
      <c r="G143" s="7">
        <v>6.7295727058084218E-2</v>
      </c>
      <c r="H143" s="10">
        <v>0.15003704647287197</v>
      </c>
      <c r="I143" s="10">
        <v>0</v>
      </c>
      <c r="J143" s="10">
        <v>0.15003704647287197</v>
      </c>
      <c r="K143" s="7">
        <v>0.25749999555495034</v>
      </c>
      <c r="L143" s="7">
        <v>0.41999990439325391</v>
      </c>
      <c r="M143" s="7">
        <v>0.76649986067885023</v>
      </c>
      <c r="N143" s="7">
        <v>0.81179989704691846</v>
      </c>
      <c r="O143" s="14" t="s">
        <v>94</v>
      </c>
      <c r="P143" s="14" t="s">
        <v>100</v>
      </c>
      <c r="Q143" s="12" t="s">
        <v>44</v>
      </c>
      <c r="R143">
        <v>7896424</v>
      </c>
      <c r="S143">
        <v>5922318</v>
      </c>
      <c r="T143">
        <v>2412796</v>
      </c>
      <c r="U143">
        <v>5702973</v>
      </c>
      <c r="V143" s="27">
        <v>0</v>
      </c>
      <c r="W143" s="27">
        <v>0</v>
      </c>
      <c r="X143" s="27">
        <v>0</v>
      </c>
      <c r="Y143" s="27">
        <v>0</v>
      </c>
      <c r="Z143" t="s">
        <v>37</v>
      </c>
      <c r="AA143" t="s">
        <v>101</v>
      </c>
      <c r="AB143">
        <v>387088</v>
      </c>
      <c r="AC143">
        <v>0.18</v>
      </c>
      <c r="AD143">
        <v>35</v>
      </c>
      <c r="AE143">
        <v>17</v>
      </c>
      <c r="AF143">
        <v>25</v>
      </c>
      <c r="AG143">
        <v>398</v>
      </c>
      <c r="AH143">
        <v>37</v>
      </c>
      <c r="AI143">
        <v>0.94</v>
      </c>
      <c r="AN143" s="3">
        <v>43631</v>
      </c>
      <c r="AO143" s="4">
        <v>15998707</v>
      </c>
      <c r="AP143" s="4">
        <v>11999030</v>
      </c>
      <c r="AQ143" s="4">
        <v>4888493</v>
      </c>
      <c r="AR143" s="4">
        <v>11554621</v>
      </c>
      <c r="AS143" s="10">
        <v>4.2105303611303935E-2</v>
      </c>
      <c r="AT143" s="10">
        <v>4.2105236646057032E-2</v>
      </c>
      <c r="AU143" s="10">
        <v>4.210529232923288E-2</v>
      </c>
      <c r="AV143" s="10">
        <v>4.2105228031466657E-2</v>
      </c>
      <c r="AW143" s="13" t="s">
        <v>103</v>
      </c>
      <c r="AX143" s="13" t="s">
        <v>104</v>
      </c>
      <c r="AY143" t="s">
        <v>44</v>
      </c>
      <c r="AZ143" s="11" t="s">
        <v>85</v>
      </c>
      <c r="BA143" s="11" t="s">
        <v>90</v>
      </c>
    </row>
    <row r="144" spans="1:53" hidden="1" x14ac:dyDescent="0.25">
      <c r="A144" s="3">
        <v>43608</v>
      </c>
      <c r="B144" s="4">
        <v>21065820</v>
      </c>
      <c r="C144" s="4">
        <v>5319119</v>
      </c>
      <c r="D144" s="4">
        <v>2234030</v>
      </c>
      <c r="E144" s="4">
        <v>1614533</v>
      </c>
      <c r="F144" s="4">
        <v>1310678</v>
      </c>
      <c r="G144" s="7">
        <v>6.2218228390824568E-2</v>
      </c>
      <c r="H144" s="10">
        <v>-4.8715414015697567E-2</v>
      </c>
      <c r="I144" s="10">
        <v>0</v>
      </c>
      <c r="J144" s="10">
        <v>-4.8715414015697567E-2</v>
      </c>
      <c r="K144" s="7">
        <v>0.25249997389135576</v>
      </c>
      <c r="L144" s="7">
        <v>0.42000000376002117</v>
      </c>
      <c r="M144" s="7">
        <v>0.72269978469402829</v>
      </c>
      <c r="N144" s="7">
        <v>0.81180006850278064</v>
      </c>
      <c r="O144" s="14" t="s">
        <v>80</v>
      </c>
      <c r="P144" s="14" t="s">
        <v>100</v>
      </c>
      <c r="Q144" s="12" t="s">
        <v>44</v>
      </c>
      <c r="R144">
        <v>7583695</v>
      </c>
      <c r="S144">
        <v>5687771</v>
      </c>
      <c r="T144">
        <v>2317240</v>
      </c>
      <c r="U144">
        <v>5477113</v>
      </c>
      <c r="V144" s="27">
        <v>0</v>
      </c>
      <c r="W144" s="27">
        <v>0</v>
      </c>
      <c r="X144" s="27">
        <v>0</v>
      </c>
      <c r="Y144" s="27">
        <v>0</v>
      </c>
      <c r="Z144" t="s">
        <v>37</v>
      </c>
      <c r="AA144" t="s">
        <v>101</v>
      </c>
      <c r="AB144">
        <v>388159</v>
      </c>
      <c r="AC144">
        <v>0.17</v>
      </c>
      <c r="AD144">
        <v>38</v>
      </c>
      <c r="AE144">
        <v>22</v>
      </c>
      <c r="AF144">
        <v>26</v>
      </c>
      <c r="AG144">
        <v>391</v>
      </c>
      <c r="AH144">
        <v>33</v>
      </c>
      <c r="AI144">
        <v>0.93</v>
      </c>
      <c r="AN144" s="3">
        <v>43632</v>
      </c>
      <c r="AO144" s="4">
        <v>16483516</v>
      </c>
      <c r="AP144" s="4">
        <v>12362637</v>
      </c>
      <c r="AQ144" s="4">
        <v>5036630</v>
      </c>
      <c r="AR144" s="4">
        <v>11904761</v>
      </c>
      <c r="AS144" s="10">
        <v>1.9999987623999793E-2</v>
      </c>
      <c r="AT144" s="10">
        <v>2.0000029702401667E-2</v>
      </c>
      <c r="AU144" s="10">
        <v>2.0000113409177178E-2</v>
      </c>
      <c r="AV144" s="10">
        <v>1.9999940023998963E-2</v>
      </c>
      <c r="AW144" s="13" t="s">
        <v>103</v>
      </c>
      <c r="AX144" s="13" t="s">
        <v>104</v>
      </c>
      <c r="AY144" t="s">
        <v>44</v>
      </c>
      <c r="AZ144" s="11" t="s">
        <v>87</v>
      </c>
      <c r="BA144" s="11" t="s">
        <v>90</v>
      </c>
    </row>
    <row r="145" spans="1:53" hidden="1" x14ac:dyDescent="0.25">
      <c r="A145" s="3">
        <v>43609</v>
      </c>
      <c r="B145" s="4">
        <v>22368860</v>
      </c>
      <c r="C145" s="4">
        <v>5312604</v>
      </c>
      <c r="D145" s="4">
        <v>2082540</v>
      </c>
      <c r="E145" s="4">
        <v>1505052</v>
      </c>
      <c r="F145" s="4">
        <v>1295850</v>
      </c>
      <c r="G145" s="7">
        <v>5.7930980836752521E-2</v>
      </c>
      <c r="H145" s="10">
        <v>9.352031094676394E-2</v>
      </c>
      <c r="I145" s="10">
        <v>8.4210516621862075E-2</v>
      </c>
      <c r="J145" s="10">
        <v>8.5867035803239844E-3</v>
      </c>
      <c r="K145" s="7">
        <v>0.23749998882374873</v>
      </c>
      <c r="L145" s="7">
        <v>0.39199985543812416</v>
      </c>
      <c r="M145" s="7">
        <v>0.72270016422253591</v>
      </c>
      <c r="N145" s="7">
        <v>0.86100015148978237</v>
      </c>
      <c r="O145" s="14" t="s">
        <v>89</v>
      </c>
      <c r="P145" s="14" t="s">
        <v>100</v>
      </c>
      <c r="Q145" s="12" t="s">
        <v>44</v>
      </c>
      <c r="R145">
        <v>8052789</v>
      </c>
      <c r="S145">
        <v>6039592</v>
      </c>
      <c r="T145">
        <v>2460574</v>
      </c>
      <c r="U145">
        <v>5815903</v>
      </c>
      <c r="V145" s="27">
        <v>8.4210476712358373E-2</v>
      </c>
      <c r="W145" s="27">
        <v>8.4210618908869384E-2</v>
      </c>
      <c r="X145" s="27">
        <v>8.4210266574192394E-2</v>
      </c>
      <c r="Y145" s="27">
        <v>8.421040072644792E-2</v>
      </c>
      <c r="Z145" t="s">
        <v>102</v>
      </c>
      <c r="AA145" t="s">
        <v>104</v>
      </c>
      <c r="AB145">
        <v>403534</v>
      </c>
      <c r="AC145">
        <v>0.17</v>
      </c>
      <c r="AD145">
        <v>34</v>
      </c>
      <c r="AE145">
        <v>22</v>
      </c>
      <c r="AF145">
        <v>26</v>
      </c>
      <c r="AG145">
        <v>386</v>
      </c>
      <c r="AH145">
        <v>35</v>
      </c>
      <c r="AI145">
        <v>0.92</v>
      </c>
      <c r="AN145" s="3">
        <v>43633</v>
      </c>
      <c r="AO145" s="4">
        <v>8130972</v>
      </c>
      <c r="AP145" s="4">
        <v>6098229</v>
      </c>
      <c r="AQ145" s="4">
        <v>2484463</v>
      </c>
      <c r="AR145" s="4">
        <v>5872368</v>
      </c>
      <c r="AS145" s="10">
        <v>2.9703065590196198E-2</v>
      </c>
      <c r="AT145" s="10">
        <v>2.9703065590196198E-2</v>
      </c>
      <c r="AU145" s="10">
        <v>2.9702884122818407E-2</v>
      </c>
      <c r="AV145" s="10">
        <v>2.9702928630382708E-2</v>
      </c>
      <c r="AW145" s="13" t="s">
        <v>103</v>
      </c>
      <c r="AX145" s="13" t="s">
        <v>104</v>
      </c>
      <c r="AY145" t="s">
        <v>44</v>
      </c>
      <c r="AZ145" s="11" t="s">
        <v>82</v>
      </c>
      <c r="BA145" s="11" t="s">
        <v>90</v>
      </c>
    </row>
    <row r="146" spans="1:53" x14ac:dyDescent="0.25">
      <c r="A146" s="3">
        <v>43610</v>
      </c>
      <c r="B146" s="4">
        <v>47134238</v>
      </c>
      <c r="C146" s="4">
        <v>9898190</v>
      </c>
      <c r="D146" s="4">
        <v>3500000</v>
      </c>
      <c r="E146" s="4">
        <v>2475200</v>
      </c>
      <c r="F146" s="4">
        <v>1853429</v>
      </c>
      <c r="G146" s="7">
        <v>3.9322349923212929E-2</v>
      </c>
      <c r="H146" s="10">
        <v>6.1562684713828197E-2</v>
      </c>
      <c r="I146" s="10">
        <v>5.0000011138400247E-2</v>
      </c>
      <c r="J146" s="10">
        <v>1.1012069955020243E-2</v>
      </c>
      <c r="K146" s="7">
        <v>0.21000000042432002</v>
      </c>
      <c r="L146" s="7">
        <v>0.35360000161645716</v>
      </c>
      <c r="M146" s="7">
        <v>0.70720000000000005</v>
      </c>
      <c r="N146" s="7">
        <v>0.74879969295410476</v>
      </c>
      <c r="O146" s="14" t="s">
        <v>85</v>
      </c>
      <c r="P146" s="14" t="s">
        <v>100</v>
      </c>
      <c r="Q146" s="12" t="s">
        <v>44</v>
      </c>
      <c r="R146">
        <v>16968325</v>
      </c>
      <c r="S146">
        <v>12726244</v>
      </c>
      <c r="T146">
        <v>5184766</v>
      </c>
      <c r="U146">
        <v>12254901</v>
      </c>
      <c r="V146" s="27">
        <v>4.9999969059999483E-2</v>
      </c>
      <c r="W146" s="27">
        <v>5.0000033002668642E-2</v>
      </c>
      <c r="X146" s="27">
        <v>5.0000081006555064E-2</v>
      </c>
      <c r="Y146" s="27">
        <v>4.9999935739998946E-2</v>
      </c>
      <c r="Z146" t="s">
        <v>102</v>
      </c>
      <c r="AA146" t="s">
        <v>104</v>
      </c>
      <c r="AB146">
        <v>398544</v>
      </c>
      <c r="AC146">
        <v>0.19</v>
      </c>
      <c r="AD146">
        <v>31</v>
      </c>
      <c r="AE146">
        <v>19</v>
      </c>
      <c r="AF146">
        <v>30</v>
      </c>
      <c r="AG146">
        <v>396</v>
      </c>
      <c r="AH146">
        <v>37</v>
      </c>
      <c r="AI146">
        <v>0.95</v>
      </c>
      <c r="AN146" s="3">
        <v>43634</v>
      </c>
      <c r="AO146" s="4">
        <v>7583695</v>
      </c>
      <c r="AP146" s="4">
        <v>5687771</v>
      </c>
      <c r="AQ146" s="4">
        <v>2317240</v>
      </c>
      <c r="AR146" s="4">
        <v>5477113</v>
      </c>
      <c r="AS146" s="10">
        <v>-5.8252364491358177E-2</v>
      </c>
      <c r="AT146" s="10">
        <v>-5.8252444867136766E-2</v>
      </c>
      <c r="AU146" s="10">
        <v>-5.8252261464194932E-2</v>
      </c>
      <c r="AV146" s="10">
        <v>-5.825234705599458E-2</v>
      </c>
      <c r="AW146" s="13" t="s">
        <v>103</v>
      </c>
      <c r="AX146" s="13" t="s">
        <v>101</v>
      </c>
      <c r="AY146" t="s">
        <v>44</v>
      </c>
      <c r="AZ146" s="11" t="s">
        <v>83</v>
      </c>
      <c r="BA146" s="11" t="s">
        <v>90</v>
      </c>
    </row>
    <row r="147" spans="1:53" hidden="1" x14ac:dyDescent="0.25">
      <c r="A147" s="3">
        <v>43611</v>
      </c>
      <c r="B147" s="4">
        <v>47134238</v>
      </c>
      <c r="C147" s="4">
        <v>9799208</v>
      </c>
      <c r="D147" s="4">
        <v>3365048</v>
      </c>
      <c r="E147" s="4">
        <v>2288232</v>
      </c>
      <c r="F147" s="4">
        <v>1695580</v>
      </c>
      <c r="G147" s="7">
        <v>3.5973425517136823E-2</v>
      </c>
      <c r="H147" s="10">
        <v>9.5919983195178249E-2</v>
      </c>
      <c r="I147" s="10">
        <v>0</v>
      </c>
      <c r="J147" s="10">
        <v>9.5919983195178471E-2</v>
      </c>
      <c r="K147" s="7">
        <v>0.2078999982984768</v>
      </c>
      <c r="L147" s="7">
        <v>0.34339999722426545</v>
      </c>
      <c r="M147" s="7">
        <v>0.67999980980954799</v>
      </c>
      <c r="N147" s="7">
        <v>0.74100003845763895</v>
      </c>
      <c r="O147" s="14" t="s">
        <v>87</v>
      </c>
      <c r="P147" s="14" t="s">
        <v>100</v>
      </c>
      <c r="Q147" s="12" t="s">
        <v>44</v>
      </c>
      <c r="R147">
        <v>16968325</v>
      </c>
      <c r="S147">
        <v>12726244</v>
      </c>
      <c r="T147">
        <v>5184766</v>
      </c>
      <c r="U147">
        <v>12254901</v>
      </c>
      <c r="V147" s="27">
        <v>0</v>
      </c>
      <c r="W147" s="27">
        <v>0</v>
      </c>
      <c r="X147" s="27">
        <v>0</v>
      </c>
      <c r="Y147" s="27">
        <v>0</v>
      </c>
      <c r="Z147" t="s">
        <v>37</v>
      </c>
      <c r="AA147" t="s">
        <v>101</v>
      </c>
      <c r="AB147">
        <v>401029</v>
      </c>
      <c r="AC147">
        <v>0.18</v>
      </c>
      <c r="AD147">
        <v>35</v>
      </c>
      <c r="AE147">
        <v>18</v>
      </c>
      <c r="AF147">
        <v>30</v>
      </c>
      <c r="AG147">
        <v>354</v>
      </c>
      <c r="AH147">
        <v>33</v>
      </c>
      <c r="AI147">
        <v>0.91</v>
      </c>
      <c r="AN147" s="3">
        <v>43635</v>
      </c>
      <c r="AO147" s="4">
        <v>7974607</v>
      </c>
      <c r="AP147" s="4">
        <v>5980955</v>
      </c>
      <c r="AQ147" s="4">
        <v>2436685</v>
      </c>
      <c r="AR147" s="4">
        <v>5759438</v>
      </c>
      <c r="AS147" s="10">
        <v>9.9010640765997415E-3</v>
      </c>
      <c r="AT147" s="10">
        <v>9.9010218633988067E-3</v>
      </c>
      <c r="AU147" s="10">
        <v>9.9009613742728764E-3</v>
      </c>
      <c r="AV147" s="10">
        <v>9.9009762101276433E-3</v>
      </c>
      <c r="AW147" s="13" t="s">
        <v>103</v>
      </c>
      <c r="AX147" s="13" t="s">
        <v>104</v>
      </c>
      <c r="AY147" t="s">
        <v>44</v>
      </c>
      <c r="AZ147" s="11" t="s">
        <v>94</v>
      </c>
      <c r="BA147" s="11" t="s">
        <v>90</v>
      </c>
    </row>
    <row r="148" spans="1:53" x14ac:dyDescent="0.25">
      <c r="A148" s="3">
        <v>43612</v>
      </c>
      <c r="B148" s="4">
        <v>21065820</v>
      </c>
      <c r="C148" s="4">
        <v>5055796</v>
      </c>
      <c r="D148" s="4">
        <v>1941425</v>
      </c>
      <c r="E148" s="4">
        <v>1445585</v>
      </c>
      <c r="F148" s="4">
        <v>1126111</v>
      </c>
      <c r="G148" s="7">
        <v>5.3456784497351632E-2</v>
      </c>
      <c r="H148" s="10">
        <v>-0.14081009196851069</v>
      </c>
      <c r="I148" s="10">
        <v>-5.8252409823299045E-2</v>
      </c>
      <c r="J148" s="10">
        <v>-8.7664341280365043E-2</v>
      </c>
      <c r="K148" s="7">
        <v>0.2399999620237902</v>
      </c>
      <c r="L148" s="7">
        <v>0.383999868665587</v>
      </c>
      <c r="M148" s="7">
        <v>0.74459997167029368</v>
      </c>
      <c r="N148" s="7">
        <v>0.77900019715201807</v>
      </c>
      <c r="O148" s="14" t="s">
        <v>82</v>
      </c>
      <c r="P148" s="14" t="s">
        <v>100</v>
      </c>
      <c r="Q148" s="12" t="s">
        <v>44</v>
      </c>
      <c r="R148">
        <v>7583695</v>
      </c>
      <c r="S148">
        <v>5687771</v>
      </c>
      <c r="T148">
        <v>2317240</v>
      </c>
      <c r="U148">
        <v>5477113</v>
      </c>
      <c r="V148" s="27">
        <v>-5.8252364491358177E-2</v>
      </c>
      <c r="W148" s="27">
        <v>-5.8252444867136766E-2</v>
      </c>
      <c r="X148" s="27">
        <v>-5.8252261464194932E-2</v>
      </c>
      <c r="Y148" s="27">
        <v>-5.825234705599458E-2</v>
      </c>
      <c r="Z148" t="s">
        <v>102</v>
      </c>
      <c r="AA148" t="s">
        <v>101</v>
      </c>
      <c r="AB148">
        <v>384455</v>
      </c>
      <c r="AC148">
        <v>0.17</v>
      </c>
      <c r="AD148">
        <v>40</v>
      </c>
      <c r="AE148">
        <v>18</v>
      </c>
      <c r="AF148">
        <v>29</v>
      </c>
      <c r="AG148">
        <v>396</v>
      </c>
      <c r="AH148">
        <v>31</v>
      </c>
      <c r="AI148">
        <v>0.91</v>
      </c>
      <c r="AN148" s="3">
        <v>43636</v>
      </c>
      <c r="AO148" s="4">
        <v>3674574</v>
      </c>
      <c r="AP148" s="4">
        <v>2755930</v>
      </c>
      <c r="AQ148" s="4">
        <v>1122786</v>
      </c>
      <c r="AR148" s="4">
        <v>2653859</v>
      </c>
      <c r="AS148" s="10">
        <v>-0.52999996674444205</v>
      </c>
      <c r="AT148" s="10">
        <v>-0.53000001193789359</v>
      </c>
      <c r="AU148" s="10">
        <v>-0.53000012139442854</v>
      </c>
      <c r="AV148" s="10">
        <v>-0.52999995749585405</v>
      </c>
      <c r="AW148" s="13" t="s">
        <v>103</v>
      </c>
      <c r="AX148" s="13" t="s">
        <v>101</v>
      </c>
      <c r="AY148" t="s">
        <v>45</v>
      </c>
      <c r="AZ148" s="11" t="s">
        <v>80</v>
      </c>
      <c r="BA148" s="11" t="s">
        <v>90</v>
      </c>
    </row>
    <row r="149" spans="1:53" x14ac:dyDescent="0.25">
      <c r="A149" s="3">
        <v>43613</v>
      </c>
      <c r="B149" s="4">
        <v>22586034</v>
      </c>
      <c r="C149" s="4">
        <v>5477113</v>
      </c>
      <c r="D149" s="4">
        <v>2125119</v>
      </c>
      <c r="E149" s="4">
        <v>1582364</v>
      </c>
      <c r="F149" s="4">
        <v>1232661</v>
      </c>
      <c r="G149" s="7">
        <v>5.457624831344892E-2</v>
      </c>
      <c r="H149" s="10">
        <v>-1.7266051880761024E-3</v>
      </c>
      <c r="I149" s="10">
        <v>9.7087647738864913E-3</v>
      </c>
      <c r="J149" s="10">
        <v>-1.1325414179724769E-2</v>
      </c>
      <c r="K149" s="7">
        <v>0.24249998915258872</v>
      </c>
      <c r="L149" s="7">
        <v>0.38799984590421999</v>
      </c>
      <c r="M149" s="7">
        <v>0.74460018474259559</v>
      </c>
      <c r="N149" s="7">
        <v>0.778999648626991</v>
      </c>
      <c r="O149" s="14" t="s">
        <v>83</v>
      </c>
      <c r="P149" s="14" t="s">
        <v>100</v>
      </c>
      <c r="Q149" s="12" t="s">
        <v>44</v>
      </c>
      <c r="R149">
        <v>8130972</v>
      </c>
      <c r="S149">
        <v>6098229</v>
      </c>
      <c r="T149">
        <v>2484463</v>
      </c>
      <c r="U149">
        <v>5872368</v>
      </c>
      <c r="V149" s="27">
        <v>9.7088102022790945E-3</v>
      </c>
      <c r="W149" s="27">
        <v>9.7087684068726254E-3</v>
      </c>
      <c r="X149" s="27">
        <v>9.7087102440325257E-3</v>
      </c>
      <c r="Y149" s="27">
        <v>9.708724509332356E-3</v>
      </c>
      <c r="Z149" t="s">
        <v>102</v>
      </c>
      <c r="AA149" t="s">
        <v>104</v>
      </c>
      <c r="AB149">
        <v>402546</v>
      </c>
      <c r="AC149">
        <v>0.18</v>
      </c>
      <c r="AD149">
        <v>39</v>
      </c>
      <c r="AE149">
        <v>19</v>
      </c>
      <c r="AF149">
        <v>25</v>
      </c>
      <c r="AG149">
        <v>395</v>
      </c>
      <c r="AH149">
        <v>35</v>
      </c>
      <c r="AI149">
        <v>0.92</v>
      </c>
      <c r="AN149" s="3">
        <v>43637</v>
      </c>
      <c r="AO149" s="4">
        <v>7583695</v>
      </c>
      <c r="AP149" s="4">
        <v>5687771</v>
      </c>
      <c r="AQ149" s="4">
        <v>2317240</v>
      </c>
      <c r="AR149" s="4">
        <v>5477113</v>
      </c>
      <c r="AS149" s="10">
        <v>-5.8252364491358177E-2</v>
      </c>
      <c r="AT149" s="10">
        <v>-5.8252444867136766E-2</v>
      </c>
      <c r="AU149" s="10">
        <v>-5.8252261464194932E-2</v>
      </c>
      <c r="AV149" s="10">
        <v>-5.825234705599458E-2</v>
      </c>
      <c r="AW149" s="13" t="s">
        <v>103</v>
      </c>
      <c r="AX149" s="13" t="s">
        <v>101</v>
      </c>
      <c r="AY149" t="s">
        <v>44</v>
      </c>
      <c r="AZ149" s="11" t="s">
        <v>89</v>
      </c>
      <c r="BA149" s="11" t="s">
        <v>90</v>
      </c>
    </row>
    <row r="150" spans="1:53" hidden="1" x14ac:dyDescent="0.25">
      <c r="A150" s="3">
        <v>43614</v>
      </c>
      <c r="B150" s="4">
        <v>20631473</v>
      </c>
      <c r="C150" s="4">
        <v>5261025</v>
      </c>
      <c r="D150" s="4">
        <v>2146498</v>
      </c>
      <c r="E150" s="4">
        <v>1535605</v>
      </c>
      <c r="F150" s="4">
        <v>1271788</v>
      </c>
      <c r="G150" s="7">
        <v>6.1643102264196066E-2</v>
      </c>
      <c r="H150" s="10">
        <v>-0.13841280293530445</v>
      </c>
      <c r="I150" s="10">
        <v>-5.940592344129092E-2</v>
      </c>
      <c r="J150" s="10">
        <v>-8.3996786140808966E-2</v>
      </c>
      <c r="K150" s="7">
        <v>0.25499997019117343</v>
      </c>
      <c r="L150" s="7">
        <v>0.40799996198459426</v>
      </c>
      <c r="M150" s="7">
        <v>0.71540015411148761</v>
      </c>
      <c r="N150" s="7">
        <v>0.82819996027624287</v>
      </c>
      <c r="O150" s="14" t="s">
        <v>94</v>
      </c>
      <c r="P150" s="14" t="s">
        <v>100</v>
      </c>
      <c r="Q150" s="12" t="s">
        <v>44</v>
      </c>
      <c r="R150">
        <v>7427330</v>
      </c>
      <c r="S150">
        <v>5570497</v>
      </c>
      <c r="T150">
        <v>2269462</v>
      </c>
      <c r="U150">
        <v>5364183</v>
      </c>
      <c r="V150" s="27">
        <v>-5.9405877901186677E-2</v>
      </c>
      <c r="W150" s="27">
        <v>-5.9405962327588657E-2</v>
      </c>
      <c r="X150" s="27">
        <v>-5.9405768245637036E-2</v>
      </c>
      <c r="Y150" s="27">
        <v>-5.9405857260765527E-2</v>
      </c>
      <c r="Z150" t="s">
        <v>102</v>
      </c>
      <c r="AA150" t="s">
        <v>101</v>
      </c>
      <c r="AB150">
        <v>405545</v>
      </c>
      <c r="AC150">
        <v>0.18</v>
      </c>
      <c r="AD150">
        <v>39</v>
      </c>
      <c r="AE150">
        <v>18</v>
      </c>
      <c r="AF150">
        <v>28</v>
      </c>
      <c r="AG150">
        <v>352</v>
      </c>
      <c r="AH150">
        <v>32</v>
      </c>
      <c r="AI150">
        <v>0.93</v>
      </c>
      <c r="AN150" s="3">
        <v>43638</v>
      </c>
      <c r="AO150" s="4">
        <v>16160310</v>
      </c>
      <c r="AP150" s="4">
        <v>12120232</v>
      </c>
      <c r="AQ150" s="4">
        <v>4937872</v>
      </c>
      <c r="AR150" s="4">
        <v>11671335</v>
      </c>
      <c r="AS150" s="10">
        <v>1.0101003787368557E-2</v>
      </c>
      <c r="AT150" s="10">
        <v>1.010098316280561E-2</v>
      </c>
      <c r="AU150" s="10">
        <v>1.0101067956934884E-2</v>
      </c>
      <c r="AV150" s="10">
        <v>1.0101066923787538E-2</v>
      </c>
      <c r="AW150" s="13" t="s">
        <v>103</v>
      </c>
      <c r="AX150" s="13" t="s">
        <v>104</v>
      </c>
      <c r="AY150" t="s">
        <v>44</v>
      </c>
      <c r="AZ150" s="11" t="s">
        <v>85</v>
      </c>
      <c r="BA150" s="11" t="s">
        <v>90</v>
      </c>
    </row>
    <row r="151" spans="1:53" x14ac:dyDescent="0.25">
      <c r="A151" s="3">
        <v>43615</v>
      </c>
      <c r="B151" s="4">
        <v>21500167</v>
      </c>
      <c r="C151" s="4">
        <v>5428792</v>
      </c>
      <c r="D151" s="4">
        <v>2128086</v>
      </c>
      <c r="E151" s="4">
        <v>1569038</v>
      </c>
      <c r="F151" s="4">
        <v>1260879</v>
      </c>
      <c r="G151" s="7">
        <v>5.8645079361476588E-2</v>
      </c>
      <c r="H151" s="10">
        <v>-3.7994839312172735E-2</v>
      </c>
      <c r="I151" s="10">
        <v>2.0618565999329652E-2</v>
      </c>
      <c r="J151" s="10">
        <v>-5.7429295590083362E-2</v>
      </c>
      <c r="K151" s="7">
        <v>0.25249999220936281</v>
      </c>
      <c r="L151" s="7">
        <v>0.39199991452978861</v>
      </c>
      <c r="M151" s="7">
        <v>0.73730009031589894</v>
      </c>
      <c r="N151" s="7">
        <v>0.80360004027945786</v>
      </c>
      <c r="O151" s="14" t="s">
        <v>80</v>
      </c>
      <c r="P151" s="14" t="s">
        <v>100</v>
      </c>
      <c r="Q151" s="12" t="s">
        <v>44</v>
      </c>
      <c r="R151">
        <v>7740060</v>
      </c>
      <c r="S151">
        <v>5805045</v>
      </c>
      <c r="T151">
        <v>2365018</v>
      </c>
      <c r="U151">
        <v>5590043</v>
      </c>
      <c r="V151" s="27">
        <v>2.0618577092037516E-2</v>
      </c>
      <c r="W151" s="27">
        <v>2.0618621952255056E-2</v>
      </c>
      <c r="X151" s="27">
        <v>2.0618494415770572E-2</v>
      </c>
      <c r="Y151" s="27">
        <v>2.0618526585082231E-2</v>
      </c>
      <c r="Z151" t="s">
        <v>102</v>
      </c>
      <c r="AA151" t="s">
        <v>104</v>
      </c>
      <c r="AB151">
        <v>389665</v>
      </c>
      <c r="AC151">
        <v>0.19</v>
      </c>
      <c r="AD151">
        <v>30</v>
      </c>
      <c r="AE151">
        <v>18</v>
      </c>
      <c r="AF151">
        <v>27</v>
      </c>
      <c r="AG151">
        <v>379</v>
      </c>
      <c r="AH151">
        <v>38</v>
      </c>
      <c r="AI151">
        <v>0.91</v>
      </c>
      <c r="AN151" s="3">
        <v>43639</v>
      </c>
      <c r="AO151" s="4">
        <v>15675500</v>
      </c>
      <c r="AP151" s="4">
        <v>11756625</v>
      </c>
      <c r="AQ151" s="4">
        <v>4789736</v>
      </c>
      <c r="AR151" s="4">
        <v>11321195</v>
      </c>
      <c r="AS151" s="10">
        <v>-4.9019638771242713E-2</v>
      </c>
      <c r="AT151" s="10">
        <v>-4.9019638771242713E-2</v>
      </c>
      <c r="AU151" s="10">
        <v>-4.9019681811052207E-2</v>
      </c>
      <c r="AV151" s="10">
        <v>-4.9019547725485668E-2</v>
      </c>
      <c r="AW151" s="13" t="s">
        <v>103</v>
      </c>
      <c r="AX151" s="13" t="s">
        <v>101</v>
      </c>
      <c r="AY151" t="s">
        <v>44</v>
      </c>
      <c r="AZ151" s="11" t="s">
        <v>87</v>
      </c>
      <c r="BA151" s="11" t="s">
        <v>90</v>
      </c>
    </row>
    <row r="152" spans="1:53" x14ac:dyDescent="0.25">
      <c r="A152" s="3">
        <v>43616</v>
      </c>
      <c r="B152" s="4">
        <v>22368860</v>
      </c>
      <c r="C152" s="4">
        <v>5368526</v>
      </c>
      <c r="D152" s="4">
        <v>2211832</v>
      </c>
      <c r="E152" s="4">
        <v>1598491</v>
      </c>
      <c r="F152" s="4">
        <v>1297655</v>
      </c>
      <c r="G152" s="7">
        <v>5.8011673370927261E-2</v>
      </c>
      <c r="H152" s="10">
        <v>1.3929081297989754E-3</v>
      </c>
      <c r="I152" s="10">
        <v>0</v>
      </c>
      <c r="J152" s="10">
        <v>1.3929081297989754E-3</v>
      </c>
      <c r="K152" s="7">
        <v>0.23999998211799797</v>
      </c>
      <c r="L152" s="7">
        <v>0.41199986737514172</v>
      </c>
      <c r="M152" s="7">
        <v>0.72270000614874907</v>
      </c>
      <c r="N152" s="7">
        <v>0.81180000387865803</v>
      </c>
      <c r="O152" s="14" t="s">
        <v>89</v>
      </c>
      <c r="P152" s="14" t="s">
        <v>100</v>
      </c>
      <c r="Q152" s="12" t="s">
        <v>44</v>
      </c>
      <c r="R152">
        <v>8052789</v>
      </c>
      <c r="S152">
        <v>6039592</v>
      </c>
      <c r="T152">
        <v>2460574</v>
      </c>
      <c r="U152">
        <v>5815903</v>
      </c>
      <c r="V152" s="27">
        <v>0</v>
      </c>
      <c r="W152" s="27">
        <v>0</v>
      </c>
      <c r="X152" s="27">
        <v>0</v>
      </c>
      <c r="Y152" s="27">
        <v>0</v>
      </c>
      <c r="Z152" t="s">
        <v>37</v>
      </c>
      <c r="AA152" t="s">
        <v>101</v>
      </c>
      <c r="AB152">
        <v>384789</v>
      </c>
      <c r="AC152">
        <v>0.18</v>
      </c>
      <c r="AD152">
        <v>34</v>
      </c>
      <c r="AE152">
        <v>19</v>
      </c>
      <c r="AF152">
        <v>30</v>
      </c>
      <c r="AG152">
        <v>381</v>
      </c>
      <c r="AH152">
        <v>31</v>
      </c>
      <c r="AI152">
        <v>0.95</v>
      </c>
      <c r="AN152" s="3">
        <v>43640</v>
      </c>
      <c r="AO152" s="4">
        <v>7661877</v>
      </c>
      <c r="AP152" s="4">
        <v>5746408</v>
      </c>
      <c r="AQ152" s="4">
        <v>2341129</v>
      </c>
      <c r="AR152" s="4">
        <v>5533578</v>
      </c>
      <c r="AS152" s="10">
        <v>-5.7692364455319778E-2</v>
      </c>
      <c r="AT152" s="10">
        <v>-5.7692323459811012E-2</v>
      </c>
      <c r="AU152" s="10">
        <v>-5.769214514363874E-2</v>
      </c>
      <c r="AV152" s="10">
        <v>-5.7692229097359049E-2</v>
      </c>
      <c r="AW152" s="13" t="s">
        <v>103</v>
      </c>
      <c r="AX152" s="13" t="s">
        <v>101</v>
      </c>
      <c r="AY152" t="s">
        <v>44</v>
      </c>
      <c r="AZ152" s="11" t="s">
        <v>82</v>
      </c>
      <c r="BA152" s="11" t="s">
        <v>90</v>
      </c>
    </row>
    <row r="153" spans="1:53" hidden="1" x14ac:dyDescent="0.25">
      <c r="A153" s="3">
        <v>43617</v>
      </c>
      <c r="B153" s="4">
        <v>46685340</v>
      </c>
      <c r="C153" s="4">
        <v>10196078</v>
      </c>
      <c r="D153" s="4">
        <v>3570666</v>
      </c>
      <c r="E153" s="4">
        <v>2355211</v>
      </c>
      <c r="F153" s="4">
        <v>1781953</v>
      </c>
      <c r="G153" s="7">
        <v>3.8169433916514263E-2</v>
      </c>
      <c r="H153" s="10">
        <v>-3.8564196416479901E-2</v>
      </c>
      <c r="I153" s="10">
        <v>-9.523820030781005E-3</v>
      </c>
      <c r="J153" s="10">
        <v>-2.9319611085045327E-2</v>
      </c>
      <c r="K153" s="7">
        <v>0.2183999945164799</v>
      </c>
      <c r="L153" s="7">
        <v>0.35019994943153632</v>
      </c>
      <c r="M153" s="7">
        <v>0.65959991777444316</v>
      </c>
      <c r="N153" s="7">
        <v>0.75660015174861195</v>
      </c>
      <c r="O153" s="14" t="s">
        <v>85</v>
      </c>
      <c r="P153" s="14" t="s">
        <v>90</v>
      </c>
      <c r="Q153" s="12" t="s">
        <v>44</v>
      </c>
      <c r="R153">
        <v>16806722</v>
      </c>
      <c r="S153">
        <v>12605042</v>
      </c>
      <c r="T153">
        <v>5135387</v>
      </c>
      <c r="U153">
        <v>12138188</v>
      </c>
      <c r="V153" s="27">
        <v>-9.5238039111108508E-3</v>
      </c>
      <c r="W153" s="27">
        <v>-9.523784079575992E-3</v>
      </c>
      <c r="X153" s="27">
        <v>-9.5238627934220998E-3</v>
      </c>
      <c r="Y153" s="27">
        <v>-9.5237815466644449E-3</v>
      </c>
      <c r="Z153" t="s">
        <v>102</v>
      </c>
      <c r="AA153" t="s">
        <v>101</v>
      </c>
      <c r="AB153">
        <v>406453</v>
      </c>
      <c r="AC153">
        <v>0.17</v>
      </c>
      <c r="AD153">
        <v>34</v>
      </c>
      <c r="AE153">
        <v>21</v>
      </c>
      <c r="AF153">
        <v>26</v>
      </c>
      <c r="AG153">
        <v>358</v>
      </c>
      <c r="AH153">
        <v>36</v>
      </c>
      <c r="AI153">
        <v>0.93</v>
      </c>
      <c r="AN153" s="3">
        <v>43641</v>
      </c>
      <c r="AO153" s="4">
        <v>8130972</v>
      </c>
      <c r="AP153" s="4">
        <v>6098229</v>
      </c>
      <c r="AQ153" s="4">
        <v>2484463</v>
      </c>
      <c r="AR153" s="4">
        <v>5872368</v>
      </c>
      <c r="AS153" s="10">
        <v>7.2164953891209915E-2</v>
      </c>
      <c r="AT153" s="10">
        <v>7.2165001017094443E-2</v>
      </c>
      <c r="AU153" s="10">
        <v>7.2164730455196668E-2</v>
      </c>
      <c r="AV153" s="10">
        <v>7.2164843047788141E-2</v>
      </c>
      <c r="AW153" s="13" t="s">
        <v>103</v>
      </c>
      <c r="AX153" s="13" t="s">
        <v>104</v>
      </c>
      <c r="AY153" t="s">
        <v>44</v>
      </c>
      <c r="AZ153" s="11" t="s">
        <v>83</v>
      </c>
      <c r="BA153" s="11" t="s">
        <v>90</v>
      </c>
    </row>
    <row r="154" spans="1:53" hidden="1" x14ac:dyDescent="0.25">
      <c r="A154" s="3">
        <v>43618</v>
      </c>
      <c r="B154" s="4">
        <v>43543058</v>
      </c>
      <c r="C154" s="4">
        <v>9144042</v>
      </c>
      <c r="D154" s="4">
        <v>3046794</v>
      </c>
      <c r="E154" s="4">
        <v>2175411</v>
      </c>
      <c r="F154" s="4">
        <v>1713789</v>
      </c>
      <c r="G154" s="7">
        <v>3.935848970460458E-2</v>
      </c>
      <c r="H154" s="10">
        <v>1.0739098125715163E-2</v>
      </c>
      <c r="I154" s="10">
        <v>-7.6190475382247658E-2</v>
      </c>
      <c r="J154" s="10">
        <v>9.4099022787118125E-2</v>
      </c>
      <c r="K154" s="7">
        <v>0.2099999958661608</v>
      </c>
      <c r="L154" s="7">
        <v>0.33319991312375863</v>
      </c>
      <c r="M154" s="7">
        <v>0.71400002756996372</v>
      </c>
      <c r="N154" s="7">
        <v>0.78780009846415233</v>
      </c>
      <c r="O154" s="14" t="s">
        <v>87</v>
      </c>
      <c r="P154" s="14" t="s">
        <v>90</v>
      </c>
      <c r="Q154" s="12" t="s">
        <v>44</v>
      </c>
      <c r="R154">
        <v>15675500</v>
      </c>
      <c r="S154">
        <v>11756625</v>
      </c>
      <c r="T154">
        <v>4789736</v>
      </c>
      <c r="U154">
        <v>11321195</v>
      </c>
      <c r="V154" s="27">
        <v>-7.6190490222222906E-2</v>
      </c>
      <c r="W154" s="27">
        <v>-7.6190508369948007E-2</v>
      </c>
      <c r="X154" s="27">
        <v>-7.6190516601906455E-2</v>
      </c>
      <c r="Y154" s="27">
        <v>-7.6190415573328618E-2</v>
      </c>
      <c r="Z154" t="s">
        <v>102</v>
      </c>
      <c r="AA154" t="s">
        <v>101</v>
      </c>
      <c r="AB154">
        <v>405943</v>
      </c>
      <c r="AC154">
        <v>0.18</v>
      </c>
      <c r="AD154">
        <v>31</v>
      </c>
      <c r="AE154">
        <v>19</v>
      </c>
      <c r="AF154">
        <v>29</v>
      </c>
      <c r="AG154">
        <v>366</v>
      </c>
      <c r="AH154">
        <v>37</v>
      </c>
      <c r="AI154">
        <v>0.93</v>
      </c>
      <c r="AN154" s="3">
        <v>43642</v>
      </c>
      <c r="AO154" s="4">
        <v>8052789</v>
      </c>
      <c r="AP154" s="4">
        <v>6039592</v>
      </c>
      <c r="AQ154" s="4">
        <v>2460574</v>
      </c>
      <c r="AR154" s="4">
        <v>5815903</v>
      </c>
      <c r="AS154" s="10">
        <v>9.803868704752583E-3</v>
      </c>
      <c r="AT154" s="10">
        <v>9.8039527132371962E-3</v>
      </c>
      <c r="AU154" s="10">
        <v>9.8038934043587211E-3</v>
      </c>
      <c r="AV154" s="10">
        <v>9.803907950741042E-3</v>
      </c>
      <c r="AW154" s="13" t="s">
        <v>103</v>
      </c>
      <c r="AX154" s="13" t="s">
        <v>104</v>
      </c>
      <c r="AY154" t="s">
        <v>44</v>
      </c>
      <c r="AZ154" s="11" t="s">
        <v>94</v>
      </c>
      <c r="BA154" s="11" t="s">
        <v>90</v>
      </c>
    </row>
    <row r="155" spans="1:53" hidden="1" x14ac:dyDescent="0.25">
      <c r="A155" s="3">
        <v>43619</v>
      </c>
      <c r="B155" s="4">
        <v>21500167</v>
      </c>
      <c r="C155" s="4">
        <v>5375041</v>
      </c>
      <c r="D155" s="4">
        <v>2150016</v>
      </c>
      <c r="E155" s="4">
        <v>1506731</v>
      </c>
      <c r="F155" s="4">
        <v>1186099</v>
      </c>
      <c r="G155" s="7">
        <v>5.5166966842629638E-2</v>
      </c>
      <c r="H155" s="10">
        <v>5.3270059523439439E-2</v>
      </c>
      <c r="I155" s="10">
        <v>2.0618565999329652E-2</v>
      </c>
      <c r="J155" s="10">
        <v>3.1991867100849225E-2</v>
      </c>
      <c r="K155" s="7">
        <v>0.24999996511655004</v>
      </c>
      <c r="L155" s="7">
        <v>0.39999992558196301</v>
      </c>
      <c r="M155" s="7">
        <v>0.70079990102399237</v>
      </c>
      <c r="N155" s="7">
        <v>0.78720023680404794</v>
      </c>
      <c r="O155" s="14" t="s">
        <v>82</v>
      </c>
      <c r="P155" s="14" t="s">
        <v>90</v>
      </c>
      <c r="Q155" s="12" t="s">
        <v>44</v>
      </c>
      <c r="R155">
        <v>7740060</v>
      </c>
      <c r="S155">
        <v>5805045</v>
      </c>
      <c r="T155">
        <v>2365018</v>
      </c>
      <c r="U155">
        <v>5590043</v>
      </c>
      <c r="V155" s="27">
        <v>2.0618577092037516E-2</v>
      </c>
      <c r="W155" s="27">
        <v>2.0618621952255056E-2</v>
      </c>
      <c r="X155" s="27">
        <v>2.0618494415770572E-2</v>
      </c>
      <c r="Y155" s="27">
        <v>2.0618526585082231E-2</v>
      </c>
      <c r="Z155" t="s">
        <v>102</v>
      </c>
      <c r="AA155" t="s">
        <v>104</v>
      </c>
      <c r="AB155">
        <v>400538</v>
      </c>
      <c r="AC155">
        <v>0.18</v>
      </c>
      <c r="AD155">
        <v>30</v>
      </c>
      <c r="AE155">
        <v>19</v>
      </c>
      <c r="AF155">
        <v>29</v>
      </c>
      <c r="AG155">
        <v>389</v>
      </c>
      <c r="AH155">
        <v>36</v>
      </c>
      <c r="AI155">
        <v>0.95</v>
      </c>
      <c r="AN155" s="3">
        <v>43643</v>
      </c>
      <c r="AO155" s="4">
        <v>8052789</v>
      </c>
      <c r="AP155" s="4">
        <v>6039592</v>
      </c>
      <c r="AQ155" s="4">
        <v>2460574</v>
      </c>
      <c r="AR155" s="4">
        <v>5815903</v>
      </c>
      <c r="AS155" s="10">
        <v>1.1914891358835065</v>
      </c>
      <c r="AT155" s="10">
        <v>1.1914896241921964</v>
      </c>
      <c r="AU155" s="10">
        <v>1.1914897406985836</v>
      </c>
      <c r="AV155" s="10">
        <v>1.1914890730818781</v>
      </c>
      <c r="AW155" s="13" t="s">
        <v>103</v>
      </c>
      <c r="AX155" s="13" t="s">
        <v>104</v>
      </c>
      <c r="AY155" t="s">
        <v>46</v>
      </c>
      <c r="AZ155" s="11" t="s">
        <v>80</v>
      </c>
      <c r="BA155" s="11" t="s">
        <v>90</v>
      </c>
    </row>
    <row r="156" spans="1:53" hidden="1" x14ac:dyDescent="0.25">
      <c r="A156" s="3">
        <v>43620</v>
      </c>
      <c r="B156" s="4">
        <v>22368860</v>
      </c>
      <c r="C156" s="4">
        <v>5759981</v>
      </c>
      <c r="D156" s="4">
        <v>2280952</v>
      </c>
      <c r="E156" s="4">
        <v>1715048</v>
      </c>
      <c r="F156" s="4">
        <v>1392276</v>
      </c>
      <c r="G156" s="7">
        <v>6.2241705656881932E-2</v>
      </c>
      <c r="H156" s="10">
        <v>0.12948815611104747</v>
      </c>
      <c r="I156" s="10">
        <v>-9.6154110101844825E-3</v>
      </c>
      <c r="J156" s="10">
        <v>0.14045409093362049</v>
      </c>
      <c r="K156" s="7">
        <v>0.2574999798827477</v>
      </c>
      <c r="L156" s="7">
        <v>0.3959999173608385</v>
      </c>
      <c r="M156" s="7">
        <v>0.75190008382464868</v>
      </c>
      <c r="N156" s="7">
        <v>0.81180001959128845</v>
      </c>
      <c r="O156" s="14" t="s">
        <v>83</v>
      </c>
      <c r="P156" s="14" t="s">
        <v>90</v>
      </c>
      <c r="Q156" s="12" t="s">
        <v>44</v>
      </c>
      <c r="R156">
        <v>8052789</v>
      </c>
      <c r="S156">
        <v>6039592</v>
      </c>
      <c r="T156">
        <v>2460574</v>
      </c>
      <c r="U156">
        <v>5815903</v>
      </c>
      <c r="V156" s="27">
        <v>-9.6154555691496668E-3</v>
      </c>
      <c r="W156" s="27">
        <v>-9.6154145736410124E-3</v>
      </c>
      <c r="X156" s="27">
        <v>-9.615357523939827E-3</v>
      </c>
      <c r="Y156" s="27">
        <v>-9.6153715162264897E-3</v>
      </c>
      <c r="Z156" t="s">
        <v>102</v>
      </c>
      <c r="AA156" t="s">
        <v>101</v>
      </c>
      <c r="AB156">
        <v>395075</v>
      </c>
      <c r="AC156">
        <v>0.17</v>
      </c>
      <c r="AD156">
        <v>30</v>
      </c>
      <c r="AE156">
        <v>17</v>
      </c>
      <c r="AF156">
        <v>25</v>
      </c>
      <c r="AG156">
        <v>389</v>
      </c>
      <c r="AH156">
        <v>33</v>
      </c>
      <c r="AI156">
        <v>0.95</v>
      </c>
      <c r="AN156" s="3">
        <v>43644</v>
      </c>
      <c r="AO156" s="4">
        <v>7661877</v>
      </c>
      <c r="AP156" s="4">
        <v>5746408</v>
      </c>
      <c r="AQ156" s="4">
        <v>2341129</v>
      </c>
      <c r="AR156" s="4">
        <v>5533578</v>
      </c>
      <c r="AS156" s="10">
        <v>1.0309222615097369E-2</v>
      </c>
      <c r="AT156" s="10">
        <v>1.0309310976127639E-2</v>
      </c>
      <c r="AU156" s="10">
        <v>1.0309247207885175E-2</v>
      </c>
      <c r="AV156" s="10">
        <v>1.0309263292541226E-2</v>
      </c>
      <c r="AW156" s="13" t="s">
        <v>103</v>
      </c>
      <c r="AX156" s="13" t="s">
        <v>104</v>
      </c>
      <c r="AY156" t="s">
        <v>44</v>
      </c>
      <c r="AZ156" s="11" t="s">
        <v>89</v>
      </c>
      <c r="BA156" s="11" t="s">
        <v>90</v>
      </c>
    </row>
    <row r="157" spans="1:53" hidden="1" x14ac:dyDescent="0.25">
      <c r="A157" s="3">
        <v>43621</v>
      </c>
      <c r="B157" s="4">
        <v>22368860</v>
      </c>
      <c r="C157" s="4">
        <v>5536293</v>
      </c>
      <c r="D157" s="4">
        <v>2170226</v>
      </c>
      <c r="E157" s="4">
        <v>1536737</v>
      </c>
      <c r="F157" s="4">
        <v>1247523</v>
      </c>
      <c r="G157" s="7">
        <v>5.5770522056108357E-2</v>
      </c>
      <c r="H157" s="10">
        <v>-1.9079437767929863E-2</v>
      </c>
      <c r="I157" s="10">
        <v>8.4210516621862075E-2</v>
      </c>
      <c r="J157" s="10">
        <v>-9.5267434512274041E-2</v>
      </c>
      <c r="K157" s="7">
        <v>0.24750000670575076</v>
      </c>
      <c r="L157" s="7">
        <v>0.39199984538390581</v>
      </c>
      <c r="M157" s="7">
        <v>0.70809998590008594</v>
      </c>
      <c r="N157" s="7">
        <v>0.81179993713953658</v>
      </c>
      <c r="O157" s="14" t="s">
        <v>94</v>
      </c>
      <c r="P157" s="14" t="s">
        <v>90</v>
      </c>
      <c r="Q157" s="12" t="s">
        <v>44</v>
      </c>
      <c r="R157">
        <v>8052789</v>
      </c>
      <c r="S157">
        <v>6039592</v>
      </c>
      <c r="T157">
        <v>2460574</v>
      </c>
      <c r="U157">
        <v>5815903</v>
      </c>
      <c r="V157" s="27">
        <v>8.4210476712358373E-2</v>
      </c>
      <c r="W157" s="27">
        <v>8.4210618908869384E-2</v>
      </c>
      <c r="X157" s="27">
        <v>8.4210266574192394E-2</v>
      </c>
      <c r="Y157" s="27">
        <v>8.421040072644792E-2</v>
      </c>
      <c r="Z157" t="s">
        <v>102</v>
      </c>
      <c r="AA157" t="s">
        <v>104</v>
      </c>
      <c r="AB157">
        <v>389074</v>
      </c>
      <c r="AC157">
        <v>0.18</v>
      </c>
      <c r="AD157">
        <v>30</v>
      </c>
      <c r="AE157">
        <v>21</v>
      </c>
      <c r="AF157">
        <v>30</v>
      </c>
      <c r="AG157">
        <v>375</v>
      </c>
      <c r="AH157">
        <v>36</v>
      </c>
      <c r="AI157">
        <v>0.94</v>
      </c>
      <c r="AN157" s="3">
        <v>43645</v>
      </c>
      <c r="AO157" s="4">
        <v>16806722</v>
      </c>
      <c r="AP157" s="4">
        <v>12605042</v>
      </c>
      <c r="AQ157" s="4">
        <v>5135387</v>
      </c>
      <c r="AR157" s="4">
        <v>12138188</v>
      </c>
      <c r="AS157" s="10">
        <v>3.9999975247999586E-2</v>
      </c>
      <c r="AT157" s="10">
        <v>4.0000059404803556E-2</v>
      </c>
      <c r="AU157" s="10">
        <v>4.0000024301966475E-2</v>
      </c>
      <c r="AV157" s="10">
        <v>3.9999965727999465E-2</v>
      </c>
      <c r="AW157" s="13" t="s">
        <v>103</v>
      </c>
      <c r="AX157" s="13" t="s">
        <v>104</v>
      </c>
      <c r="AY157" t="s">
        <v>44</v>
      </c>
      <c r="AZ157" s="11" t="s">
        <v>85</v>
      </c>
      <c r="BA157" s="11" t="s">
        <v>90</v>
      </c>
    </row>
    <row r="158" spans="1:53" hidden="1" x14ac:dyDescent="0.25">
      <c r="A158" s="3">
        <v>43622</v>
      </c>
      <c r="B158" s="4">
        <v>22368860</v>
      </c>
      <c r="C158" s="4">
        <v>5815903</v>
      </c>
      <c r="D158" s="4">
        <v>2326361</v>
      </c>
      <c r="E158" s="4">
        <v>1766173</v>
      </c>
      <c r="F158" s="4">
        <v>1477227</v>
      </c>
      <c r="G158" s="7">
        <v>6.6039440543684394E-2</v>
      </c>
      <c r="H158" s="10">
        <v>0.17158506089799253</v>
      </c>
      <c r="I158" s="10">
        <v>4.0404011745583279E-2</v>
      </c>
      <c r="J158" s="10">
        <v>0.12608664294970828</v>
      </c>
      <c r="K158" s="7">
        <v>0.25999997317699697</v>
      </c>
      <c r="L158" s="7">
        <v>0.39999996561153101</v>
      </c>
      <c r="M158" s="7">
        <v>0.75919988342308009</v>
      </c>
      <c r="N158" s="7">
        <v>0.83639994496575365</v>
      </c>
      <c r="O158" s="14" t="s">
        <v>80</v>
      </c>
      <c r="P158" s="14" t="s">
        <v>90</v>
      </c>
      <c r="Q158" s="12" t="s">
        <v>44</v>
      </c>
      <c r="R158">
        <v>8052789</v>
      </c>
      <c r="S158">
        <v>6039592</v>
      </c>
      <c r="T158">
        <v>2460574</v>
      </c>
      <c r="U158">
        <v>5815903</v>
      </c>
      <c r="V158" s="27">
        <v>4.0403950356973972E-2</v>
      </c>
      <c r="W158" s="27">
        <v>4.0403993422962303E-2</v>
      </c>
      <c r="X158" s="27">
        <v>4.0403920815824668E-2</v>
      </c>
      <c r="Y158" s="27">
        <v>4.0403982581171505E-2</v>
      </c>
      <c r="Z158" t="s">
        <v>102</v>
      </c>
      <c r="AA158" t="s">
        <v>104</v>
      </c>
      <c r="AB158">
        <v>402050</v>
      </c>
      <c r="AC158">
        <v>0.17</v>
      </c>
      <c r="AD158">
        <v>40</v>
      </c>
      <c r="AE158">
        <v>18</v>
      </c>
      <c r="AF158">
        <v>30</v>
      </c>
      <c r="AG158">
        <v>379</v>
      </c>
      <c r="AH158">
        <v>38</v>
      </c>
      <c r="AI158">
        <v>0.95</v>
      </c>
      <c r="AN158" s="3">
        <v>43646</v>
      </c>
      <c r="AO158" s="4">
        <v>15837104</v>
      </c>
      <c r="AP158" s="4">
        <v>11877828</v>
      </c>
      <c r="AQ158" s="4">
        <v>4839115</v>
      </c>
      <c r="AR158" s="4">
        <v>11437908</v>
      </c>
      <c r="AS158" s="10">
        <v>1.030933622531971E-2</v>
      </c>
      <c r="AT158" s="10">
        <v>1.030933622531971E-2</v>
      </c>
      <c r="AU158" s="10">
        <v>1.0309336464473295E-2</v>
      </c>
      <c r="AV158" s="10">
        <v>1.0309247389520326E-2</v>
      </c>
      <c r="AW158" s="13" t="s">
        <v>103</v>
      </c>
      <c r="AX158" s="13" t="s">
        <v>104</v>
      </c>
      <c r="AY158" t="s">
        <v>44</v>
      </c>
      <c r="AZ158" s="11" t="s">
        <v>87</v>
      </c>
      <c r="BA158" s="11" t="s">
        <v>90</v>
      </c>
    </row>
    <row r="159" spans="1:53" hidden="1" x14ac:dyDescent="0.25">
      <c r="A159" s="3">
        <v>43623</v>
      </c>
      <c r="B159" s="4">
        <v>21065820</v>
      </c>
      <c r="C159" s="4">
        <v>5477113</v>
      </c>
      <c r="D159" s="4">
        <v>2278479</v>
      </c>
      <c r="E159" s="4">
        <v>1596758</v>
      </c>
      <c r="F159" s="4">
        <v>1348621</v>
      </c>
      <c r="G159" s="7">
        <v>6.4019392551536089E-2</v>
      </c>
      <c r="H159" s="10">
        <v>3.9275462276182838E-2</v>
      </c>
      <c r="I159" s="10">
        <v>-5.8252409823299045E-2</v>
      </c>
      <c r="J159" s="10">
        <v>0.10356052207278021</v>
      </c>
      <c r="K159" s="7">
        <v>0.25999999050594758</v>
      </c>
      <c r="L159" s="7">
        <v>0.41599999853937647</v>
      </c>
      <c r="M159" s="7">
        <v>0.7007999634844122</v>
      </c>
      <c r="N159" s="7">
        <v>0.84459949472618889</v>
      </c>
      <c r="O159" s="14" t="s">
        <v>89</v>
      </c>
      <c r="P159" s="14" t="s">
        <v>90</v>
      </c>
      <c r="Q159" s="12" t="s">
        <v>44</v>
      </c>
      <c r="R159">
        <v>7583695</v>
      </c>
      <c r="S159">
        <v>5687771</v>
      </c>
      <c r="T159">
        <v>2317240</v>
      </c>
      <c r="U159">
        <v>5477113</v>
      </c>
      <c r="V159" s="27">
        <v>-5.8252364491358177E-2</v>
      </c>
      <c r="W159" s="27">
        <v>-5.8252444867136766E-2</v>
      </c>
      <c r="X159" s="27">
        <v>-5.8252261464194932E-2</v>
      </c>
      <c r="Y159" s="27">
        <v>-5.825234705599458E-2</v>
      </c>
      <c r="Z159" t="s">
        <v>102</v>
      </c>
      <c r="AA159" t="s">
        <v>101</v>
      </c>
      <c r="AB159">
        <v>390178</v>
      </c>
      <c r="AC159">
        <v>0.19</v>
      </c>
      <c r="AD159">
        <v>35</v>
      </c>
      <c r="AE159">
        <v>21</v>
      </c>
      <c r="AF159">
        <v>25</v>
      </c>
      <c r="AG159">
        <v>391</v>
      </c>
      <c r="AH159">
        <v>35</v>
      </c>
      <c r="AI159">
        <v>0.95</v>
      </c>
      <c r="AN159" s="3">
        <v>43647</v>
      </c>
      <c r="AO159" s="4">
        <v>7740060</v>
      </c>
      <c r="AP159" s="4">
        <v>5805045</v>
      </c>
      <c r="AQ159" s="4">
        <v>2365018</v>
      </c>
      <c r="AR159" s="4">
        <v>5590043</v>
      </c>
      <c r="AS159" s="10">
        <v>1.0204157545207204E-2</v>
      </c>
      <c r="AT159" s="10">
        <v>1.0204113595832398E-2</v>
      </c>
      <c r="AU159" s="10">
        <v>1.0204051122343127E-2</v>
      </c>
      <c r="AV159" s="10">
        <v>1.0204066880416196E-2</v>
      </c>
      <c r="AW159" s="13" t="s">
        <v>103</v>
      </c>
      <c r="AX159" s="13" t="s">
        <v>104</v>
      </c>
      <c r="AY159" t="s">
        <v>44</v>
      </c>
      <c r="AZ159" s="11" t="s">
        <v>82</v>
      </c>
      <c r="BA159" s="11" t="s">
        <v>91</v>
      </c>
    </row>
    <row r="160" spans="1:53" x14ac:dyDescent="0.25">
      <c r="A160" s="3">
        <v>43624</v>
      </c>
      <c r="B160" s="4">
        <v>42645263</v>
      </c>
      <c r="C160" s="4">
        <v>8597285</v>
      </c>
      <c r="D160" s="4">
        <v>2776923</v>
      </c>
      <c r="E160" s="4">
        <v>1926073</v>
      </c>
      <c r="F160" s="4">
        <v>1427220</v>
      </c>
      <c r="G160" s="7">
        <v>3.3467257547456095E-2</v>
      </c>
      <c r="H160" s="10">
        <v>-0.19906978466884373</v>
      </c>
      <c r="I160" s="10">
        <v>-8.6538450828461344E-2</v>
      </c>
      <c r="J160" s="10">
        <v>-0.12319219560193007</v>
      </c>
      <c r="K160" s="7">
        <v>0.20159999951225532</v>
      </c>
      <c r="L160" s="7">
        <v>0.32299999360263154</v>
      </c>
      <c r="M160" s="7">
        <v>0.69359971450414726</v>
      </c>
      <c r="N160" s="7">
        <v>0.7409999517152257</v>
      </c>
      <c r="O160" s="14" t="s">
        <v>85</v>
      </c>
      <c r="P160" s="14" t="s">
        <v>90</v>
      </c>
      <c r="Q160" s="12" t="s">
        <v>44</v>
      </c>
      <c r="R160">
        <v>15352294</v>
      </c>
      <c r="S160">
        <v>11514221</v>
      </c>
      <c r="T160">
        <v>4690978</v>
      </c>
      <c r="U160">
        <v>11087768</v>
      </c>
      <c r="V160" s="27">
        <v>-8.6538469548077201E-2</v>
      </c>
      <c r="W160" s="27">
        <v>-8.6538466115384627E-2</v>
      </c>
      <c r="X160" s="27">
        <v>-8.6538560774484963E-2</v>
      </c>
      <c r="Y160" s="27">
        <v>-8.6538452032543955E-2</v>
      </c>
      <c r="Z160" t="s">
        <v>102</v>
      </c>
      <c r="AA160" t="s">
        <v>101</v>
      </c>
      <c r="AB160">
        <v>407570</v>
      </c>
      <c r="AC160">
        <v>0.19</v>
      </c>
      <c r="AD160">
        <v>35</v>
      </c>
      <c r="AE160">
        <v>17</v>
      </c>
      <c r="AF160">
        <v>29</v>
      </c>
      <c r="AG160">
        <v>388</v>
      </c>
      <c r="AH160">
        <v>30</v>
      </c>
      <c r="AI160">
        <v>0.93</v>
      </c>
      <c r="AN160" s="3">
        <v>43648</v>
      </c>
      <c r="AO160" s="4">
        <v>7896424</v>
      </c>
      <c r="AP160" s="4">
        <v>5922318</v>
      </c>
      <c r="AQ160" s="4">
        <v>2412796</v>
      </c>
      <c r="AR160" s="4">
        <v>5702973</v>
      </c>
      <c r="AS160" s="10">
        <v>-2.8846243720922926E-2</v>
      </c>
      <c r="AT160" s="10">
        <v>-2.8846243720922926E-2</v>
      </c>
      <c r="AU160" s="10">
        <v>-2.884607257181937E-2</v>
      </c>
      <c r="AV160" s="10">
        <v>-2.8846114548679469E-2</v>
      </c>
      <c r="AW160" s="13" t="s">
        <v>103</v>
      </c>
      <c r="AX160" s="13" t="s">
        <v>101</v>
      </c>
      <c r="AY160" t="s">
        <v>44</v>
      </c>
      <c r="AZ160" s="11" t="s">
        <v>83</v>
      </c>
      <c r="BA160" s="11" t="s">
        <v>91</v>
      </c>
    </row>
    <row r="161" spans="1:53" x14ac:dyDescent="0.25">
      <c r="A161" s="3">
        <v>43625</v>
      </c>
      <c r="B161" s="4">
        <v>44889750</v>
      </c>
      <c r="C161" s="4">
        <v>9803921</v>
      </c>
      <c r="D161" s="4">
        <v>3333333</v>
      </c>
      <c r="E161" s="4">
        <v>2153333</v>
      </c>
      <c r="F161" s="4">
        <v>1646008</v>
      </c>
      <c r="G161" s="7">
        <v>3.6667791645086018E-2</v>
      </c>
      <c r="H161" s="10">
        <v>-3.9550376388225117E-2</v>
      </c>
      <c r="I161" s="10">
        <v>3.0927823213518835E-2</v>
      </c>
      <c r="J161" s="10">
        <v>-6.8363854398706181E-2</v>
      </c>
      <c r="K161" s="7">
        <v>0.21839999108927985</v>
      </c>
      <c r="L161" s="7">
        <v>0.33999998571999918</v>
      </c>
      <c r="M161" s="7">
        <v>0.64599996459999642</v>
      </c>
      <c r="N161" s="7">
        <v>0.76440011832819166</v>
      </c>
      <c r="O161" s="14" t="s">
        <v>87</v>
      </c>
      <c r="P161" s="14" t="s">
        <v>90</v>
      </c>
      <c r="Q161" s="12" t="s">
        <v>44</v>
      </c>
      <c r="R161">
        <v>16160310</v>
      </c>
      <c r="S161">
        <v>12120232</v>
      </c>
      <c r="T161">
        <v>4937872</v>
      </c>
      <c r="U161">
        <v>11671335</v>
      </c>
      <c r="V161" s="27">
        <v>3.0927881088322451E-2</v>
      </c>
      <c r="W161" s="27">
        <v>3.0927838559110299E-2</v>
      </c>
      <c r="X161" s="27">
        <v>3.0927800613645529E-2</v>
      </c>
      <c r="Y161" s="27">
        <v>3.0927830498458819E-2</v>
      </c>
      <c r="Z161" t="s">
        <v>102</v>
      </c>
      <c r="AA161" t="s">
        <v>104</v>
      </c>
      <c r="AB161">
        <v>400094</v>
      </c>
      <c r="AC161">
        <v>0.18</v>
      </c>
      <c r="AD161">
        <v>35</v>
      </c>
      <c r="AE161">
        <v>22</v>
      </c>
      <c r="AF161">
        <v>26</v>
      </c>
      <c r="AG161">
        <v>364</v>
      </c>
      <c r="AH161">
        <v>34</v>
      </c>
      <c r="AI161">
        <v>0.95</v>
      </c>
      <c r="AN161" s="3">
        <v>43649</v>
      </c>
      <c r="AO161" s="4">
        <v>7974607</v>
      </c>
      <c r="AP161" s="4">
        <v>5980955</v>
      </c>
      <c r="AQ161" s="4">
        <v>2436685</v>
      </c>
      <c r="AR161" s="4">
        <v>5759438</v>
      </c>
      <c r="AS161" s="10">
        <v>-9.7086860217000526E-3</v>
      </c>
      <c r="AT161" s="10">
        <v>-9.7087684068725144E-3</v>
      </c>
      <c r="AU161" s="10">
        <v>-9.7087102440325257E-3</v>
      </c>
      <c r="AV161" s="10">
        <v>-9.708724509332467E-3</v>
      </c>
      <c r="AW161" s="13" t="s">
        <v>103</v>
      </c>
      <c r="AX161" s="13" t="s">
        <v>101</v>
      </c>
      <c r="AY161" t="s">
        <v>44</v>
      </c>
      <c r="AZ161" s="11" t="s">
        <v>94</v>
      </c>
      <c r="BA161" s="11" t="s">
        <v>91</v>
      </c>
    </row>
    <row r="162" spans="1:53" x14ac:dyDescent="0.25">
      <c r="A162" s="3">
        <v>43626</v>
      </c>
      <c r="B162" s="4">
        <v>21934513</v>
      </c>
      <c r="C162" s="4">
        <v>5319119</v>
      </c>
      <c r="D162" s="4">
        <v>2212753</v>
      </c>
      <c r="E162" s="4">
        <v>1647616</v>
      </c>
      <c r="F162" s="4">
        <v>1310514</v>
      </c>
      <c r="G162" s="7">
        <v>5.9746664993200443E-2</v>
      </c>
      <c r="H162" s="10">
        <v>0.10489427948257268</v>
      </c>
      <c r="I162" s="10">
        <v>2.0201982617158221E-2</v>
      </c>
      <c r="J162" s="10">
        <v>8.3015224738292037E-2</v>
      </c>
      <c r="K162" s="7">
        <v>0.24249998164992312</v>
      </c>
      <c r="L162" s="7">
        <v>0.41599990524746672</v>
      </c>
      <c r="M162" s="7">
        <v>0.74460005251376904</v>
      </c>
      <c r="N162" s="7">
        <v>0.79540014178060903</v>
      </c>
      <c r="O162" s="14" t="s">
        <v>82</v>
      </c>
      <c r="P162" s="14" t="s">
        <v>90</v>
      </c>
      <c r="Q162" s="12" t="s">
        <v>44</v>
      </c>
      <c r="R162">
        <v>7896424</v>
      </c>
      <c r="S162">
        <v>5922318</v>
      </c>
      <c r="T162">
        <v>2412796</v>
      </c>
      <c r="U162">
        <v>5702973</v>
      </c>
      <c r="V162" s="27">
        <v>2.0201910579504601E-2</v>
      </c>
      <c r="W162" s="27">
        <v>2.0201910579504601E-2</v>
      </c>
      <c r="X162" s="27">
        <v>2.0201960407912223E-2</v>
      </c>
      <c r="Y162" s="27">
        <v>2.0201991290585752E-2</v>
      </c>
      <c r="Z162" t="s">
        <v>102</v>
      </c>
      <c r="AA162" t="s">
        <v>104</v>
      </c>
      <c r="AB162">
        <v>392606</v>
      </c>
      <c r="AC162">
        <v>0.17</v>
      </c>
      <c r="AD162">
        <v>37</v>
      </c>
      <c r="AE162">
        <v>21</v>
      </c>
      <c r="AF162">
        <v>30</v>
      </c>
      <c r="AG162">
        <v>397</v>
      </c>
      <c r="AH162">
        <v>35</v>
      </c>
      <c r="AI162">
        <v>0.91</v>
      </c>
      <c r="AN162" s="3">
        <v>43651</v>
      </c>
      <c r="AO162" s="4">
        <v>7427330</v>
      </c>
      <c r="AP162" s="4">
        <v>5570497</v>
      </c>
      <c r="AQ162" s="4">
        <v>2269462</v>
      </c>
      <c r="AR162" s="4">
        <v>5364183</v>
      </c>
      <c r="AS162" s="10">
        <v>-3.0612211602979222E-2</v>
      </c>
      <c r="AT162" s="10">
        <v>-3.0612340787497194E-2</v>
      </c>
      <c r="AU162" s="10">
        <v>-3.0612153367029271E-2</v>
      </c>
      <c r="AV162" s="10">
        <v>-3.0612200641248699E-2</v>
      </c>
      <c r="AW162" s="13" t="s">
        <v>103</v>
      </c>
      <c r="AX162" s="13" t="s">
        <v>101</v>
      </c>
      <c r="AY162" t="s">
        <v>44</v>
      </c>
      <c r="AZ162" s="11" t="s">
        <v>89</v>
      </c>
      <c r="BA162" s="11" t="s">
        <v>91</v>
      </c>
    </row>
    <row r="163" spans="1:53" x14ac:dyDescent="0.25">
      <c r="A163" s="3">
        <v>43627</v>
      </c>
      <c r="B163" s="4">
        <v>22368860</v>
      </c>
      <c r="C163" s="4">
        <v>5759981</v>
      </c>
      <c r="D163" s="4">
        <v>2350072</v>
      </c>
      <c r="E163" s="4">
        <v>1681241</v>
      </c>
      <c r="F163" s="4">
        <v>1309687</v>
      </c>
      <c r="G163" s="7">
        <v>5.8549563992085427E-2</v>
      </c>
      <c r="H163" s="10">
        <v>-5.9319416552465198E-2</v>
      </c>
      <c r="I163" s="10">
        <v>0</v>
      </c>
      <c r="J163" s="10">
        <v>-5.9319416552465198E-2</v>
      </c>
      <c r="K163" s="7">
        <v>0.2574999798827477</v>
      </c>
      <c r="L163" s="7">
        <v>0.40799995694430241</v>
      </c>
      <c r="M163" s="7">
        <v>0.71539978349599498</v>
      </c>
      <c r="N163" s="7">
        <v>0.77900015524246669</v>
      </c>
      <c r="O163" s="14" t="s">
        <v>83</v>
      </c>
      <c r="P163" s="14" t="s">
        <v>90</v>
      </c>
      <c r="Q163" s="12" t="s">
        <v>44</v>
      </c>
      <c r="R163">
        <v>8052789</v>
      </c>
      <c r="S163">
        <v>6039592</v>
      </c>
      <c r="T163">
        <v>2460574</v>
      </c>
      <c r="U163">
        <v>5815903</v>
      </c>
      <c r="V163" s="27">
        <v>0</v>
      </c>
      <c r="W163" s="27">
        <v>0</v>
      </c>
      <c r="X163" s="27">
        <v>0</v>
      </c>
      <c r="Y163" s="27">
        <v>0</v>
      </c>
      <c r="Z163" t="s">
        <v>37</v>
      </c>
      <c r="AA163" t="s">
        <v>101</v>
      </c>
      <c r="AB163">
        <v>390751</v>
      </c>
      <c r="AC163">
        <v>0.17</v>
      </c>
      <c r="AD163">
        <v>31</v>
      </c>
      <c r="AE163">
        <v>17</v>
      </c>
      <c r="AF163">
        <v>26</v>
      </c>
      <c r="AG163">
        <v>354</v>
      </c>
      <c r="AH163">
        <v>31</v>
      </c>
      <c r="AI163">
        <v>0.94</v>
      </c>
      <c r="AN163" s="3">
        <v>43652</v>
      </c>
      <c r="AO163" s="4">
        <v>16160310</v>
      </c>
      <c r="AP163" s="4">
        <v>12120232</v>
      </c>
      <c r="AQ163" s="4">
        <v>4937872</v>
      </c>
      <c r="AR163" s="4">
        <v>11671335</v>
      </c>
      <c r="AS163" s="10">
        <v>-3.8461515576922123E-2</v>
      </c>
      <c r="AT163" s="10">
        <v>-3.8461593384615411E-2</v>
      </c>
      <c r="AU163" s="10">
        <v>-3.8461560930072025E-2</v>
      </c>
      <c r="AV163" s="10">
        <v>-3.846150677514637E-2</v>
      </c>
      <c r="AW163" s="13" t="s">
        <v>103</v>
      </c>
      <c r="AX163" s="13" t="s">
        <v>101</v>
      </c>
      <c r="AY163" t="s">
        <v>44</v>
      </c>
      <c r="AZ163" s="11" t="s">
        <v>85</v>
      </c>
      <c r="BA163" s="11" t="s">
        <v>91</v>
      </c>
    </row>
    <row r="164" spans="1:53" x14ac:dyDescent="0.25">
      <c r="A164" s="3">
        <v>43628</v>
      </c>
      <c r="B164" s="4">
        <v>21934513</v>
      </c>
      <c r="C164" s="4">
        <v>5757809</v>
      </c>
      <c r="D164" s="4">
        <v>2418280</v>
      </c>
      <c r="E164" s="4">
        <v>1853611</v>
      </c>
      <c r="F164" s="4">
        <v>1443963</v>
      </c>
      <c r="G164" s="7">
        <v>6.5830638683430087E-2</v>
      </c>
      <c r="H164" s="10">
        <v>0.1574640307232813</v>
      </c>
      <c r="I164" s="10">
        <v>-1.9417484842768062E-2</v>
      </c>
      <c r="J164" s="10">
        <v>0.1803841215113724</v>
      </c>
      <c r="K164" s="7">
        <v>0.26249996979645729</v>
      </c>
      <c r="L164" s="7">
        <v>0.42000003820897847</v>
      </c>
      <c r="M164" s="7">
        <v>0.76649974361943196</v>
      </c>
      <c r="N164" s="7">
        <v>0.77900001672411312</v>
      </c>
      <c r="O164" s="14" t="s">
        <v>94</v>
      </c>
      <c r="P164" s="14" t="s">
        <v>90</v>
      </c>
      <c r="Q164" s="12" t="s">
        <v>44</v>
      </c>
      <c r="R164">
        <v>7896424</v>
      </c>
      <c r="S164">
        <v>5922318</v>
      </c>
      <c r="T164">
        <v>2412796</v>
      </c>
      <c r="U164">
        <v>5702973</v>
      </c>
      <c r="V164" s="27">
        <v>-1.9417496223979036E-2</v>
      </c>
      <c r="W164" s="27">
        <v>-1.9417536813745029E-2</v>
      </c>
      <c r="X164" s="27">
        <v>-1.941742048806494E-2</v>
      </c>
      <c r="Y164" s="27">
        <v>-1.9417449018664823E-2</v>
      </c>
      <c r="Z164" t="s">
        <v>102</v>
      </c>
      <c r="AA164" t="s">
        <v>101</v>
      </c>
      <c r="AB164">
        <v>398995</v>
      </c>
      <c r="AC164">
        <v>0.17</v>
      </c>
      <c r="AD164">
        <v>36</v>
      </c>
      <c r="AE164">
        <v>21</v>
      </c>
      <c r="AF164">
        <v>30</v>
      </c>
      <c r="AG164">
        <v>400</v>
      </c>
      <c r="AH164">
        <v>32</v>
      </c>
      <c r="AI164">
        <v>0.95</v>
      </c>
      <c r="AN164" s="3">
        <v>43653</v>
      </c>
      <c r="AO164" s="4">
        <v>15675500</v>
      </c>
      <c r="AP164" s="4">
        <v>11756625</v>
      </c>
      <c r="AQ164" s="4">
        <v>4789736</v>
      </c>
      <c r="AR164" s="4">
        <v>11321195</v>
      </c>
      <c r="AS164" s="10">
        <v>-1.0204138332361778E-2</v>
      </c>
      <c r="AT164" s="10">
        <v>-1.0204138332361778E-2</v>
      </c>
      <c r="AU164" s="10">
        <v>-1.020413856665936E-2</v>
      </c>
      <c r="AV164" s="10">
        <v>-1.0204051300290229E-2</v>
      </c>
      <c r="AW164" s="13" t="s">
        <v>103</v>
      </c>
      <c r="AX164" s="13" t="s">
        <v>101</v>
      </c>
      <c r="AY164" t="s">
        <v>44</v>
      </c>
      <c r="AZ164" s="11" t="s">
        <v>87</v>
      </c>
      <c r="BA164" s="11" t="s">
        <v>91</v>
      </c>
    </row>
    <row r="165" spans="1:53" x14ac:dyDescent="0.25">
      <c r="A165" s="3">
        <v>43629</v>
      </c>
      <c r="B165" s="4">
        <v>21717340</v>
      </c>
      <c r="C165" s="4">
        <v>5483628</v>
      </c>
      <c r="D165" s="4">
        <v>2105713</v>
      </c>
      <c r="E165" s="4">
        <v>1583285</v>
      </c>
      <c r="F165" s="4">
        <v>1350226</v>
      </c>
      <c r="G165" s="7">
        <v>6.2172715443051495E-2</v>
      </c>
      <c r="H165" s="10">
        <v>-8.5972568873978084E-2</v>
      </c>
      <c r="I165" s="10">
        <v>-2.9126204911649523E-2</v>
      </c>
      <c r="J165" s="10">
        <v>-5.8551754357687225E-2</v>
      </c>
      <c r="K165" s="7">
        <v>0.25249998388384581</v>
      </c>
      <c r="L165" s="7">
        <v>0.38399997228112481</v>
      </c>
      <c r="M165" s="7">
        <v>0.75189971282886126</v>
      </c>
      <c r="N165" s="7">
        <v>0.85280034864222176</v>
      </c>
      <c r="O165" s="14" t="s">
        <v>80</v>
      </c>
      <c r="P165" s="14" t="s">
        <v>90</v>
      </c>
      <c r="Q165" s="12" t="s">
        <v>44</v>
      </c>
      <c r="R165">
        <v>7818242</v>
      </c>
      <c r="S165">
        <v>5863681</v>
      </c>
      <c r="T165">
        <v>2388907</v>
      </c>
      <c r="U165">
        <v>5646508</v>
      </c>
      <c r="V165" s="27">
        <v>-2.9126182245679089E-2</v>
      </c>
      <c r="W165" s="27">
        <v>-2.9126305220617543E-2</v>
      </c>
      <c r="X165" s="27">
        <v>-2.9126130732097466E-2</v>
      </c>
      <c r="Y165" s="27">
        <v>-2.912617352799729E-2</v>
      </c>
      <c r="Z165" t="s">
        <v>102</v>
      </c>
      <c r="AA165" t="s">
        <v>101</v>
      </c>
      <c r="AB165">
        <v>407670</v>
      </c>
      <c r="AC165">
        <v>0.17</v>
      </c>
      <c r="AD165">
        <v>36</v>
      </c>
      <c r="AE165">
        <v>17</v>
      </c>
      <c r="AF165">
        <v>30</v>
      </c>
      <c r="AG165">
        <v>399</v>
      </c>
      <c r="AH165">
        <v>31</v>
      </c>
      <c r="AI165">
        <v>0.92</v>
      </c>
      <c r="AN165" s="3">
        <v>43654</v>
      </c>
      <c r="AO165" s="4">
        <v>7661877</v>
      </c>
      <c r="AP165" s="4">
        <v>5746408</v>
      </c>
      <c r="AQ165" s="4">
        <v>2341129</v>
      </c>
      <c r="AR165" s="4">
        <v>5533578</v>
      </c>
      <c r="AS165" s="10">
        <v>-1.0101084487717182E-2</v>
      </c>
      <c r="AT165" s="10">
        <v>-1.0101041421728851E-2</v>
      </c>
      <c r="AU165" s="10">
        <v>-1.0100980203956111E-2</v>
      </c>
      <c r="AV165" s="10">
        <v>-1.0100995645292876E-2</v>
      </c>
      <c r="AW165" s="13" t="s">
        <v>103</v>
      </c>
      <c r="AX165" s="13" t="s">
        <v>101</v>
      </c>
      <c r="AY165" t="s">
        <v>44</v>
      </c>
      <c r="AZ165" s="11" t="s">
        <v>82</v>
      </c>
      <c r="BA165" s="11" t="s">
        <v>91</v>
      </c>
    </row>
    <row r="166" spans="1:53" hidden="1" x14ac:dyDescent="0.25">
      <c r="A166" s="3">
        <v>43630</v>
      </c>
      <c r="B166" s="4">
        <v>22368860</v>
      </c>
      <c r="C166" s="4">
        <v>5815903</v>
      </c>
      <c r="D166" s="4">
        <v>2279834</v>
      </c>
      <c r="E166" s="4">
        <v>1647636</v>
      </c>
      <c r="F166" s="4">
        <v>1283508</v>
      </c>
      <c r="G166" s="7">
        <v>5.7379231664018641E-2</v>
      </c>
      <c r="H166" s="10">
        <v>-4.8281170173087862E-2</v>
      </c>
      <c r="I166" s="10">
        <v>6.1855650527727013E-2</v>
      </c>
      <c r="J166" s="10">
        <v>-0.1037210854847157</v>
      </c>
      <c r="K166" s="7">
        <v>0.25999997317699697</v>
      </c>
      <c r="L166" s="7">
        <v>0.39200000412661629</v>
      </c>
      <c r="M166" s="7">
        <v>0.72269998605161601</v>
      </c>
      <c r="N166" s="7">
        <v>0.77899973052300386</v>
      </c>
      <c r="O166" s="14" t="s">
        <v>89</v>
      </c>
      <c r="P166" s="14" t="s">
        <v>90</v>
      </c>
      <c r="Q166" s="12" t="s">
        <v>44</v>
      </c>
      <c r="R166">
        <v>8052789</v>
      </c>
      <c r="S166">
        <v>6039592</v>
      </c>
      <c r="T166">
        <v>2460574</v>
      </c>
      <c r="U166">
        <v>5815903</v>
      </c>
      <c r="V166" s="27">
        <v>6.1855599414269768E-2</v>
      </c>
      <c r="W166" s="27">
        <v>6.1855690040966804E-2</v>
      </c>
      <c r="X166" s="27">
        <v>6.1855483247311493E-2</v>
      </c>
      <c r="Y166" s="27">
        <v>6.1855579755246914E-2</v>
      </c>
      <c r="Z166" t="s">
        <v>102</v>
      </c>
      <c r="AA166" t="s">
        <v>104</v>
      </c>
      <c r="AB166">
        <v>404518</v>
      </c>
      <c r="AC166">
        <v>0.18</v>
      </c>
      <c r="AD166">
        <v>36</v>
      </c>
      <c r="AE166">
        <v>20</v>
      </c>
      <c r="AF166">
        <v>30</v>
      </c>
      <c r="AG166">
        <v>393</v>
      </c>
      <c r="AH166">
        <v>35</v>
      </c>
      <c r="AI166">
        <v>0.94</v>
      </c>
      <c r="AN166" s="3">
        <v>43655</v>
      </c>
      <c r="AO166" s="4">
        <v>8209154</v>
      </c>
      <c r="AP166" s="4">
        <v>6156866</v>
      </c>
      <c r="AQ166" s="4">
        <v>2508352</v>
      </c>
      <c r="AR166" s="4">
        <v>5928833</v>
      </c>
      <c r="AS166" s="10">
        <v>3.9604003027193135E-2</v>
      </c>
      <c r="AT166" s="10">
        <v>3.9604087453595005E-2</v>
      </c>
      <c r="AU166" s="10">
        <v>3.9603845497091283E-2</v>
      </c>
      <c r="AV166" s="10">
        <v>3.9603904840510351E-2</v>
      </c>
      <c r="AW166" s="13" t="s">
        <v>103</v>
      </c>
      <c r="AX166" s="13" t="s">
        <v>104</v>
      </c>
      <c r="AY166" t="s">
        <v>44</v>
      </c>
      <c r="AZ166" s="11" t="s">
        <v>83</v>
      </c>
      <c r="BA166" s="11" t="s">
        <v>91</v>
      </c>
    </row>
    <row r="167" spans="1:53" hidden="1" x14ac:dyDescent="0.25">
      <c r="A167" s="3">
        <v>43631</v>
      </c>
      <c r="B167" s="4">
        <v>44440853</v>
      </c>
      <c r="C167" s="4">
        <v>8865950</v>
      </c>
      <c r="D167" s="4">
        <v>3135000</v>
      </c>
      <c r="E167" s="4">
        <v>2110482</v>
      </c>
      <c r="F167" s="4">
        <v>1613252</v>
      </c>
      <c r="G167" s="7">
        <v>3.6301103401413112E-2</v>
      </c>
      <c r="H167" s="10">
        <v>0.13034570703885873</v>
      </c>
      <c r="I167" s="10">
        <v>4.2105262664225984E-2</v>
      </c>
      <c r="J167" s="10">
        <v>8.4675173934962045E-2</v>
      </c>
      <c r="K167" s="7">
        <v>0.19949999609593452</v>
      </c>
      <c r="L167" s="7">
        <v>0.3536000090232857</v>
      </c>
      <c r="M167" s="7">
        <v>0.67320000000000002</v>
      </c>
      <c r="N167" s="7">
        <v>0.76439979113775902</v>
      </c>
      <c r="O167" s="14" t="s">
        <v>85</v>
      </c>
      <c r="P167" s="14" t="s">
        <v>90</v>
      </c>
      <c r="Q167" s="12" t="s">
        <v>44</v>
      </c>
      <c r="R167">
        <v>15998707</v>
      </c>
      <c r="S167">
        <v>11999030</v>
      </c>
      <c r="T167">
        <v>4888493</v>
      </c>
      <c r="U167">
        <v>11554621</v>
      </c>
      <c r="V167" s="27">
        <v>4.2105303611303935E-2</v>
      </c>
      <c r="W167" s="27">
        <v>4.2105236646057032E-2</v>
      </c>
      <c r="X167" s="27">
        <v>4.210529232923288E-2</v>
      </c>
      <c r="Y167" s="27">
        <v>4.2105228031466657E-2</v>
      </c>
      <c r="Z167" t="s">
        <v>102</v>
      </c>
      <c r="AA167" t="s">
        <v>104</v>
      </c>
      <c r="AB167">
        <v>407641</v>
      </c>
      <c r="AC167">
        <v>0.17</v>
      </c>
      <c r="AD167">
        <v>38</v>
      </c>
      <c r="AE167">
        <v>22</v>
      </c>
      <c r="AF167">
        <v>27</v>
      </c>
      <c r="AG167">
        <v>357</v>
      </c>
      <c r="AH167">
        <v>30</v>
      </c>
      <c r="AI167">
        <v>0.91</v>
      </c>
      <c r="AN167" s="3">
        <v>43656</v>
      </c>
      <c r="AO167" s="4">
        <v>8209154</v>
      </c>
      <c r="AP167" s="4">
        <v>6156866</v>
      </c>
      <c r="AQ167" s="4">
        <v>2508352</v>
      </c>
      <c r="AR167" s="4">
        <v>5928833</v>
      </c>
      <c r="AS167" s="10">
        <v>2.9411731512286376E-2</v>
      </c>
      <c r="AT167" s="10">
        <v>2.9411858139711811E-2</v>
      </c>
      <c r="AU167" s="10">
        <v>2.9411680213076385E-2</v>
      </c>
      <c r="AV167" s="10">
        <v>2.9411723852223126E-2</v>
      </c>
      <c r="AW167" s="13" t="s">
        <v>103</v>
      </c>
      <c r="AX167" s="13" t="s">
        <v>104</v>
      </c>
      <c r="AY167" t="s">
        <v>44</v>
      </c>
      <c r="AZ167" s="11" t="s">
        <v>94</v>
      </c>
      <c r="BA167" s="11" t="s">
        <v>91</v>
      </c>
    </row>
    <row r="168" spans="1:53" x14ac:dyDescent="0.25">
      <c r="A168" s="3">
        <v>43632</v>
      </c>
      <c r="B168" s="4">
        <v>45787545</v>
      </c>
      <c r="C168" s="4">
        <v>9230769</v>
      </c>
      <c r="D168" s="4">
        <v>3201230</v>
      </c>
      <c r="E168" s="4">
        <v>2133300</v>
      </c>
      <c r="F168" s="4">
        <v>1697253</v>
      </c>
      <c r="G168" s="7">
        <v>3.7068006157569708E-2</v>
      </c>
      <c r="H168" s="10">
        <v>3.113289850353107E-2</v>
      </c>
      <c r="I168" s="10">
        <v>2.0000000000000018E-2</v>
      </c>
      <c r="J168" s="10">
        <v>1.0914606376010827E-2</v>
      </c>
      <c r="K168" s="7">
        <v>0.20159999842751997</v>
      </c>
      <c r="L168" s="7">
        <v>0.34679992533666482</v>
      </c>
      <c r="M168" s="7">
        <v>0.66640010246061665</v>
      </c>
      <c r="N168" s="7">
        <v>0.79559977499648427</v>
      </c>
      <c r="O168" s="14" t="s">
        <v>87</v>
      </c>
      <c r="P168" s="14" t="s">
        <v>90</v>
      </c>
      <c r="Q168" s="12" t="s">
        <v>44</v>
      </c>
      <c r="R168">
        <v>16483516</v>
      </c>
      <c r="S168">
        <v>12362637</v>
      </c>
      <c r="T168">
        <v>5036630</v>
      </c>
      <c r="U168">
        <v>11904761</v>
      </c>
      <c r="V168" s="27">
        <v>1.9999987623999793E-2</v>
      </c>
      <c r="W168" s="27">
        <v>2.0000029702401667E-2</v>
      </c>
      <c r="X168" s="27">
        <v>2.0000113409177178E-2</v>
      </c>
      <c r="Y168" s="27">
        <v>1.9999940023998963E-2</v>
      </c>
      <c r="Z168" t="s">
        <v>102</v>
      </c>
      <c r="AA168" t="s">
        <v>104</v>
      </c>
      <c r="AB168">
        <v>386588</v>
      </c>
      <c r="AC168">
        <v>0.19</v>
      </c>
      <c r="AD168">
        <v>31</v>
      </c>
      <c r="AE168">
        <v>21</v>
      </c>
      <c r="AF168">
        <v>27</v>
      </c>
      <c r="AG168">
        <v>385</v>
      </c>
      <c r="AH168">
        <v>34</v>
      </c>
      <c r="AI168">
        <v>0.93</v>
      </c>
      <c r="AN168" s="3">
        <v>43657</v>
      </c>
      <c r="AO168" s="4">
        <v>7740060</v>
      </c>
      <c r="AP168" s="4">
        <v>5805045</v>
      </c>
      <c r="AQ168" s="4">
        <v>2365018</v>
      </c>
      <c r="AR168" s="4">
        <v>5590043</v>
      </c>
      <c r="AS168" s="10">
        <v>-3.8834868267379141E-2</v>
      </c>
      <c r="AT168" s="10">
        <v>-3.8834908053391737E-2</v>
      </c>
      <c r="AU168" s="10">
        <v>-3.8834840976129992E-2</v>
      </c>
      <c r="AV168" s="10">
        <v>-3.8834898037329757E-2</v>
      </c>
      <c r="AW168" s="13" t="s">
        <v>103</v>
      </c>
      <c r="AX168" s="13" t="s">
        <v>101</v>
      </c>
      <c r="AY168" t="s">
        <v>44</v>
      </c>
      <c r="AZ168" s="11" t="s">
        <v>80</v>
      </c>
      <c r="BA168" s="11" t="s">
        <v>91</v>
      </c>
    </row>
    <row r="169" spans="1:53" hidden="1" x14ac:dyDescent="0.25">
      <c r="A169" s="3">
        <v>43633</v>
      </c>
      <c r="B169" s="4">
        <v>22586034</v>
      </c>
      <c r="C169" s="4">
        <v>5928833</v>
      </c>
      <c r="D169" s="4">
        <v>2252956</v>
      </c>
      <c r="E169" s="4">
        <v>1611765</v>
      </c>
      <c r="F169" s="4">
        <v>1361297</v>
      </c>
      <c r="G169" s="7">
        <v>6.0271626262494778E-2</v>
      </c>
      <c r="H169" s="10">
        <v>3.8750444482088753E-2</v>
      </c>
      <c r="I169" s="10">
        <v>2.9703007310898588E-2</v>
      </c>
      <c r="J169" s="10">
        <v>8.786453090797286E-3</v>
      </c>
      <c r="K169" s="7">
        <v>0.26249995904548801</v>
      </c>
      <c r="L169" s="7">
        <v>0.37999990891968116</v>
      </c>
      <c r="M169" s="7">
        <v>0.71540012321589952</v>
      </c>
      <c r="N169" s="7">
        <v>0.84460017434303392</v>
      </c>
      <c r="O169" s="14" t="s">
        <v>82</v>
      </c>
      <c r="P169" s="14" t="s">
        <v>90</v>
      </c>
      <c r="Q169" s="12" t="s">
        <v>44</v>
      </c>
      <c r="R169">
        <v>8130972</v>
      </c>
      <c r="S169">
        <v>6098229</v>
      </c>
      <c r="T169">
        <v>2484463</v>
      </c>
      <c r="U169">
        <v>5872368</v>
      </c>
      <c r="V169" s="27">
        <v>2.9703065590196198E-2</v>
      </c>
      <c r="W169" s="27">
        <v>2.9703065590196198E-2</v>
      </c>
      <c r="X169" s="27">
        <v>2.9702884122818407E-2</v>
      </c>
      <c r="Y169" s="27">
        <v>2.9702928630382708E-2</v>
      </c>
      <c r="Z169" t="s">
        <v>102</v>
      </c>
      <c r="AA169" t="s">
        <v>104</v>
      </c>
      <c r="AB169">
        <v>388917</v>
      </c>
      <c r="AC169">
        <v>0.17</v>
      </c>
      <c r="AD169">
        <v>30</v>
      </c>
      <c r="AE169">
        <v>18</v>
      </c>
      <c r="AF169">
        <v>26</v>
      </c>
      <c r="AG169">
        <v>350</v>
      </c>
      <c r="AH169">
        <v>32</v>
      </c>
      <c r="AI169">
        <v>0.93</v>
      </c>
      <c r="AN169" s="3">
        <v>43658</v>
      </c>
      <c r="AO169" s="4">
        <v>7505512</v>
      </c>
      <c r="AP169" s="4">
        <v>5629134</v>
      </c>
      <c r="AQ169" s="4">
        <v>2293351</v>
      </c>
      <c r="AR169" s="4">
        <v>5420648</v>
      </c>
      <c r="AS169" s="10">
        <v>1.0526259099838065E-2</v>
      </c>
      <c r="AT169" s="10">
        <v>1.0526349803258173E-2</v>
      </c>
      <c r="AU169" s="10">
        <v>1.0526283321774077E-2</v>
      </c>
      <c r="AV169" s="10">
        <v>1.0526300090806018E-2</v>
      </c>
      <c r="AW169" s="13" t="s">
        <v>103</v>
      </c>
      <c r="AX169" s="13" t="s">
        <v>104</v>
      </c>
      <c r="AY169" t="s">
        <v>44</v>
      </c>
      <c r="AZ169" s="11" t="s">
        <v>89</v>
      </c>
      <c r="BA169" s="11" t="s">
        <v>91</v>
      </c>
    </row>
    <row r="170" spans="1:53" x14ac:dyDescent="0.25">
      <c r="A170" s="3">
        <v>43634</v>
      </c>
      <c r="B170" s="4">
        <v>21065820</v>
      </c>
      <c r="C170" s="4">
        <v>5529777</v>
      </c>
      <c r="D170" s="4">
        <v>2101315</v>
      </c>
      <c r="E170" s="4">
        <v>1579979</v>
      </c>
      <c r="F170" s="4">
        <v>1256715</v>
      </c>
      <c r="G170" s="7">
        <v>5.965659062880059E-2</v>
      </c>
      <c r="H170" s="10">
        <v>-4.0446305109541392E-2</v>
      </c>
      <c r="I170" s="10">
        <v>-5.8252409823299045E-2</v>
      </c>
      <c r="J170" s="10">
        <v>1.8907512904191792E-2</v>
      </c>
      <c r="K170" s="7">
        <v>0.26249996439730333</v>
      </c>
      <c r="L170" s="7">
        <v>0.37999995298182909</v>
      </c>
      <c r="M170" s="7">
        <v>0.75190011968695791</v>
      </c>
      <c r="N170" s="7">
        <v>0.795399812275986</v>
      </c>
      <c r="O170" s="14" t="s">
        <v>83</v>
      </c>
      <c r="P170" s="14" t="s">
        <v>90</v>
      </c>
      <c r="Q170" s="12" t="s">
        <v>44</v>
      </c>
      <c r="R170">
        <v>7583695</v>
      </c>
      <c r="S170">
        <v>5687771</v>
      </c>
      <c r="T170">
        <v>2317240</v>
      </c>
      <c r="U170">
        <v>5477113</v>
      </c>
      <c r="V170" s="27">
        <v>-5.8252364491358177E-2</v>
      </c>
      <c r="W170" s="27">
        <v>-5.8252444867136766E-2</v>
      </c>
      <c r="X170" s="27">
        <v>-5.8252261464194932E-2</v>
      </c>
      <c r="Y170" s="27">
        <v>-5.825234705599458E-2</v>
      </c>
      <c r="Z170" t="s">
        <v>102</v>
      </c>
      <c r="AA170" t="s">
        <v>101</v>
      </c>
      <c r="AB170">
        <v>398356</v>
      </c>
      <c r="AC170">
        <v>0.19</v>
      </c>
      <c r="AD170">
        <v>40</v>
      </c>
      <c r="AE170">
        <v>19</v>
      </c>
      <c r="AF170">
        <v>25</v>
      </c>
      <c r="AG170">
        <v>397</v>
      </c>
      <c r="AH170">
        <v>40</v>
      </c>
      <c r="AI170">
        <v>0.93</v>
      </c>
      <c r="AN170" s="3">
        <v>43660</v>
      </c>
      <c r="AO170" s="4">
        <v>15513897</v>
      </c>
      <c r="AP170" s="4">
        <v>11635423</v>
      </c>
      <c r="AQ170" s="4">
        <v>4740357</v>
      </c>
      <c r="AR170" s="4">
        <v>11204481</v>
      </c>
      <c r="AS170" s="10">
        <v>-1.0309272431501371E-2</v>
      </c>
      <c r="AT170" s="10">
        <v>-1.0309251166895295E-2</v>
      </c>
      <c r="AU170" s="10">
        <v>-1.0309336464473184E-2</v>
      </c>
      <c r="AV170" s="10">
        <v>-1.0309335719418278E-2</v>
      </c>
      <c r="AW170" s="13" t="s">
        <v>103</v>
      </c>
      <c r="AX170" s="13" t="s">
        <v>101</v>
      </c>
      <c r="AY170" t="s">
        <v>44</v>
      </c>
      <c r="AZ170" s="11" t="s">
        <v>87</v>
      </c>
      <c r="BA170" s="11" t="s">
        <v>91</v>
      </c>
    </row>
    <row r="171" spans="1:53" hidden="1" x14ac:dyDescent="0.25">
      <c r="A171" s="3">
        <v>43635</v>
      </c>
      <c r="B171" s="4">
        <v>22151687</v>
      </c>
      <c r="C171" s="4">
        <v>5261025</v>
      </c>
      <c r="D171" s="4">
        <v>2146498</v>
      </c>
      <c r="E171" s="4">
        <v>1519935</v>
      </c>
      <c r="F171" s="4">
        <v>1296201</v>
      </c>
      <c r="G171" s="7">
        <v>5.8514775872374865E-2</v>
      </c>
      <c r="H171" s="10">
        <v>-0.10233087689920028</v>
      </c>
      <c r="I171" s="10">
        <v>9.9010176337173128E-3</v>
      </c>
      <c r="J171" s="10">
        <v>-0.11113157881144275</v>
      </c>
      <c r="K171" s="7">
        <v>0.23749997009257129</v>
      </c>
      <c r="L171" s="7">
        <v>0.40799996198459426</v>
      </c>
      <c r="M171" s="7">
        <v>0.70809989107839844</v>
      </c>
      <c r="N171" s="7">
        <v>0.85280028422268062</v>
      </c>
      <c r="O171" s="14" t="s">
        <v>94</v>
      </c>
      <c r="P171" s="14" t="s">
        <v>90</v>
      </c>
      <c r="Q171" s="12" t="s">
        <v>44</v>
      </c>
      <c r="R171">
        <v>7974607</v>
      </c>
      <c r="S171">
        <v>5980955</v>
      </c>
      <c r="T171">
        <v>2436685</v>
      </c>
      <c r="U171">
        <v>5759438</v>
      </c>
      <c r="V171" s="27">
        <v>9.9010640765997415E-3</v>
      </c>
      <c r="W171" s="27">
        <v>9.9010218633988067E-3</v>
      </c>
      <c r="X171" s="27">
        <v>9.9009613742728764E-3</v>
      </c>
      <c r="Y171" s="27">
        <v>9.9009762101276433E-3</v>
      </c>
      <c r="Z171" t="s">
        <v>102</v>
      </c>
      <c r="AA171" t="s">
        <v>104</v>
      </c>
      <c r="AB171">
        <v>406848</v>
      </c>
      <c r="AC171">
        <v>0.18</v>
      </c>
      <c r="AD171">
        <v>32</v>
      </c>
      <c r="AE171">
        <v>19</v>
      </c>
      <c r="AF171">
        <v>27</v>
      </c>
      <c r="AG171">
        <v>370</v>
      </c>
      <c r="AH171">
        <v>39</v>
      </c>
      <c r="AI171">
        <v>0.94</v>
      </c>
      <c r="AN171" s="3">
        <v>43661</v>
      </c>
      <c r="AO171" s="4">
        <v>7740060</v>
      </c>
      <c r="AP171" s="4">
        <v>5805045</v>
      </c>
      <c r="AQ171" s="4">
        <v>2365018</v>
      </c>
      <c r="AR171" s="4">
        <v>5590043</v>
      </c>
      <c r="AS171" s="10">
        <v>1.0204157545207204E-2</v>
      </c>
      <c r="AT171" s="10">
        <v>1.0204113595832398E-2</v>
      </c>
      <c r="AU171" s="10">
        <v>1.0204051122343127E-2</v>
      </c>
      <c r="AV171" s="10">
        <v>1.0204066880416196E-2</v>
      </c>
      <c r="AW171" s="13" t="s">
        <v>103</v>
      </c>
      <c r="AX171" s="13" t="s">
        <v>104</v>
      </c>
      <c r="AY171" t="s">
        <v>44</v>
      </c>
      <c r="AZ171" s="11" t="s">
        <v>82</v>
      </c>
      <c r="BA171" s="11" t="s">
        <v>91</v>
      </c>
    </row>
    <row r="172" spans="1:53" x14ac:dyDescent="0.25">
      <c r="A172" s="3">
        <v>43636</v>
      </c>
      <c r="B172" s="4">
        <v>10207150</v>
      </c>
      <c r="C172" s="4">
        <v>2526269</v>
      </c>
      <c r="D172" s="4">
        <v>1040823</v>
      </c>
      <c r="E172" s="4">
        <v>729408</v>
      </c>
      <c r="F172" s="4">
        <v>616058</v>
      </c>
      <c r="G172" s="7">
        <v>6.035553509059826E-2</v>
      </c>
      <c r="H172" s="10">
        <v>-0.54373712252615491</v>
      </c>
      <c r="I172" s="10">
        <v>-0.52999999079076909</v>
      </c>
      <c r="J172" s="10">
        <v>-2.9227939289827587E-2</v>
      </c>
      <c r="K172" s="7">
        <v>0.24749993876841234</v>
      </c>
      <c r="L172" s="7">
        <v>0.41200006808459433</v>
      </c>
      <c r="M172" s="7">
        <v>0.70079927134584841</v>
      </c>
      <c r="N172" s="7">
        <v>0.84460000438711946</v>
      </c>
      <c r="O172" s="14" t="s">
        <v>80</v>
      </c>
      <c r="P172" s="14" t="s">
        <v>90</v>
      </c>
      <c r="Q172" s="12" t="s">
        <v>45</v>
      </c>
      <c r="R172">
        <v>3674574</v>
      </c>
      <c r="S172">
        <v>2755930</v>
      </c>
      <c r="T172">
        <v>1122786</v>
      </c>
      <c r="U172">
        <v>2653859</v>
      </c>
      <c r="V172" s="27">
        <v>-0.52999996674444205</v>
      </c>
      <c r="W172" s="27">
        <v>-0.53000001193789359</v>
      </c>
      <c r="X172" s="27">
        <v>-0.53000012139442854</v>
      </c>
      <c r="Y172" s="27">
        <v>-0.52999995749585405</v>
      </c>
      <c r="Z172" t="s">
        <v>102</v>
      </c>
      <c r="AA172" t="s">
        <v>101</v>
      </c>
      <c r="AB172">
        <v>381025</v>
      </c>
      <c r="AC172">
        <v>0.17</v>
      </c>
      <c r="AD172">
        <v>34</v>
      </c>
      <c r="AE172">
        <v>19</v>
      </c>
      <c r="AF172">
        <v>25</v>
      </c>
      <c r="AG172">
        <v>393</v>
      </c>
      <c r="AH172">
        <v>38</v>
      </c>
      <c r="AI172">
        <v>0.91</v>
      </c>
      <c r="AN172" s="3">
        <v>43662</v>
      </c>
      <c r="AO172" s="4">
        <v>7427330</v>
      </c>
      <c r="AP172" s="4">
        <v>5570497</v>
      </c>
      <c r="AQ172" s="4">
        <v>2269462</v>
      </c>
      <c r="AR172" s="4">
        <v>5364183</v>
      </c>
      <c r="AS172" s="10">
        <v>-9.5238072035193855E-2</v>
      </c>
      <c r="AT172" s="10">
        <v>-9.5238226721192198E-2</v>
      </c>
      <c r="AU172" s="10">
        <v>-9.5237829459342227E-2</v>
      </c>
      <c r="AV172" s="10">
        <v>-9.5237966729708856E-2</v>
      </c>
      <c r="AW172" s="13" t="s">
        <v>103</v>
      </c>
      <c r="AX172" s="13" t="s">
        <v>101</v>
      </c>
      <c r="AY172" t="s">
        <v>45</v>
      </c>
      <c r="AZ172" s="11" t="s">
        <v>83</v>
      </c>
      <c r="BA172" s="11" t="s">
        <v>91</v>
      </c>
    </row>
    <row r="173" spans="1:53" x14ac:dyDescent="0.25">
      <c r="A173" s="3">
        <v>43637</v>
      </c>
      <c r="B173" s="4">
        <v>21065820</v>
      </c>
      <c r="C173" s="4">
        <v>5108461</v>
      </c>
      <c r="D173" s="4">
        <v>2104686</v>
      </c>
      <c r="E173" s="4">
        <v>1613241</v>
      </c>
      <c r="F173" s="4">
        <v>1336086</v>
      </c>
      <c r="G173" s="7">
        <v>6.342435281417956E-2</v>
      </c>
      <c r="H173" s="10">
        <v>4.0964294729756157E-2</v>
      </c>
      <c r="I173" s="10">
        <v>-5.8252409823299045E-2</v>
      </c>
      <c r="J173" s="10">
        <v>0.10535381835640178</v>
      </c>
      <c r="K173" s="7">
        <v>0.24249998338540821</v>
      </c>
      <c r="L173" s="7">
        <v>0.41200001331124969</v>
      </c>
      <c r="M173" s="7">
        <v>0.76649961086831953</v>
      </c>
      <c r="N173" s="7">
        <v>0.82819987838146936</v>
      </c>
      <c r="O173" s="14" t="s">
        <v>89</v>
      </c>
      <c r="P173" s="14" t="s">
        <v>90</v>
      </c>
      <c r="Q173" s="12" t="s">
        <v>44</v>
      </c>
      <c r="R173">
        <v>7583695</v>
      </c>
      <c r="S173">
        <v>5687771</v>
      </c>
      <c r="T173">
        <v>2317240</v>
      </c>
      <c r="U173">
        <v>5477113</v>
      </c>
      <c r="V173" s="27">
        <v>-5.8252364491358177E-2</v>
      </c>
      <c r="W173" s="27">
        <v>-5.8252444867136766E-2</v>
      </c>
      <c r="X173" s="27">
        <v>-5.8252261464194932E-2</v>
      </c>
      <c r="Y173" s="27">
        <v>-5.825234705599458E-2</v>
      </c>
      <c r="Z173" t="s">
        <v>102</v>
      </c>
      <c r="AA173" t="s">
        <v>101</v>
      </c>
      <c r="AB173">
        <v>382419</v>
      </c>
      <c r="AC173">
        <v>0.17</v>
      </c>
      <c r="AD173">
        <v>36</v>
      </c>
      <c r="AE173">
        <v>17</v>
      </c>
      <c r="AF173">
        <v>30</v>
      </c>
      <c r="AG173">
        <v>362</v>
      </c>
      <c r="AH173">
        <v>36</v>
      </c>
      <c r="AI173">
        <v>0.95</v>
      </c>
      <c r="AN173" s="3">
        <v>43663</v>
      </c>
      <c r="AO173" s="4">
        <v>7740060</v>
      </c>
      <c r="AP173" s="4">
        <v>5805045</v>
      </c>
      <c r="AQ173" s="4">
        <v>2365018</v>
      </c>
      <c r="AR173" s="4">
        <v>5590043</v>
      </c>
      <c r="AS173" s="10">
        <v>-5.7142794495023463E-2</v>
      </c>
      <c r="AT173" s="10">
        <v>-5.7142871064596812E-2</v>
      </c>
      <c r="AU173" s="10">
        <v>-5.7142697675605314E-2</v>
      </c>
      <c r="AV173" s="10">
        <v>-5.7142780037825358E-2</v>
      </c>
      <c r="AW173" s="13" t="s">
        <v>103</v>
      </c>
      <c r="AX173" s="13" t="s">
        <v>101</v>
      </c>
      <c r="AY173" t="s">
        <v>44</v>
      </c>
      <c r="AZ173" s="11" t="s">
        <v>94</v>
      </c>
      <c r="BA173" s="11" t="s">
        <v>91</v>
      </c>
    </row>
    <row r="174" spans="1:53" hidden="1" x14ac:dyDescent="0.25">
      <c r="A174" s="3">
        <v>43638</v>
      </c>
      <c r="B174" s="4">
        <v>44889750</v>
      </c>
      <c r="C174" s="4">
        <v>9332579</v>
      </c>
      <c r="D174" s="4">
        <v>3014423</v>
      </c>
      <c r="E174" s="4">
        <v>2131800</v>
      </c>
      <c r="F174" s="4">
        <v>1579663</v>
      </c>
      <c r="G174" s="7">
        <v>3.51898373236652E-2</v>
      </c>
      <c r="H174" s="10">
        <v>-2.0820677736646198E-2</v>
      </c>
      <c r="I174" s="10">
        <v>1.0100998736455313E-2</v>
      </c>
      <c r="J174" s="10">
        <v>-3.0612460052788726E-2</v>
      </c>
      <c r="K174" s="7">
        <v>0.20789999944307999</v>
      </c>
      <c r="L174" s="7">
        <v>0.32299999817842423</v>
      </c>
      <c r="M174" s="7">
        <v>0.7072000180465714</v>
      </c>
      <c r="N174" s="7">
        <v>0.74099962473027492</v>
      </c>
      <c r="O174" s="14" t="s">
        <v>85</v>
      </c>
      <c r="P174" s="14" t="s">
        <v>90</v>
      </c>
      <c r="Q174" s="12" t="s">
        <v>44</v>
      </c>
      <c r="R174">
        <v>16160310</v>
      </c>
      <c r="S174">
        <v>12120232</v>
      </c>
      <c r="T174">
        <v>4937872</v>
      </c>
      <c r="U174">
        <v>11671335</v>
      </c>
      <c r="V174" s="27">
        <v>1.0101003787368557E-2</v>
      </c>
      <c r="W174" s="27">
        <v>1.010098316280561E-2</v>
      </c>
      <c r="X174" s="27">
        <v>1.0101067956934884E-2</v>
      </c>
      <c r="Y174" s="27">
        <v>1.0101066923787538E-2</v>
      </c>
      <c r="Z174" t="s">
        <v>102</v>
      </c>
      <c r="AA174" t="s">
        <v>104</v>
      </c>
      <c r="AB174">
        <v>389769</v>
      </c>
      <c r="AC174">
        <v>0.17</v>
      </c>
      <c r="AD174">
        <v>36</v>
      </c>
      <c r="AE174">
        <v>21</v>
      </c>
      <c r="AF174">
        <v>26</v>
      </c>
      <c r="AG174">
        <v>366</v>
      </c>
      <c r="AH174">
        <v>36</v>
      </c>
      <c r="AI174">
        <v>0.93</v>
      </c>
      <c r="AN174" s="3">
        <v>43664</v>
      </c>
      <c r="AO174" s="4">
        <v>7974607</v>
      </c>
      <c r="AP174" s="4">
        <v>5980955</v>
      </c>
      <c r="AQ174" s="4">
        <v>2436685</v>
      </c>
      <c r="AR174" s="4">
        <v>5759438</v>
      </c>
      <c r="AS174" s="10">
        <v>3.0302995067221783E-2</v>
      </c>
      <c r="AT174" s="10">
        <v>3.0302952001233452E-2</v>
      </c>
      <c r="AU174" s="10">
        <v>3.0302940611868445E-2</v>
      </c>
      <c r="AV174" s="10">
        <v>3.0302986935878629E-2</v>
      </c>
      <c r="AW174" s="13" t="s">
        <v>103</v>
      </c>
      <c r="AX174" s="13" t="s">
        <v>104</v>
      </c>
      <c r="AY174" t="s">
        <v>44</v>
      </c>
      <c r="AZ174" s="11" t="s">
        <v>80</v>
      </c>
      <c r="BA174" s="11" t="s">
        <v>91</v>
      </c>
    </row>
    <row r="175" spans="1:53" hidden="1" x14ac:dyDescent="0.25">
      <c r="A175" s="3">
        <v>43639</v>
      </c>
      <c r="B175" s="4">
        <v>43543058</v>
      </c>
      <c r="C175" s="4">
        <v>8869720</v>
      </c>
      <c r="D175" s="4">
        <v>3136333</v>
      </c>
      <c r="E175" s="4">
        <v>2068725</v>
      </c>
      <c r="F175" s="4">
        <v>1662014</v>
      </c>
      <c r="G175" s="7">
        <v>3.8169436790590136E-2</v>
      </c>
      <c r="H175" s="10">
        <v>-2.0762373081679608E-2</v>
      </c>
      <c r="I175" s="10">
        <v>-4.9019596923137065E-2</v>
      </c>
      <c r="J175" s="10">
        <v>2.9713781430229513E-2</v>
      </c>
      <c r="K175" s="7">
        <v>0.20369997899550371</v>
      </c>
      <c r="L175" s="7">
        <v>0.35360000090194504</v>
      </c>
      <c r="M175" s="7">
        <v>0.65959992130937628</v>
      </c>
      <c r="N175" s="7">
        <v>0.80340016193549169</v>
      </c>
      <c r="O175" s="14" t="s">
        <v>87</v>
      </c>
      <c r="P175" s="14" t="s">
        <v>90</v>
      </c>
      <c r="Q175" s="12" t="s">
        <v>44</v>
      </c>
      <c r="R175">
        <v>15675500</v>
      </c>
      <c r="S175">
        <v>11756625</v>
      </c>
      <c r="T175">
        <v>4789736</v>
      </c>
      <c r="U175">
        <v>11321195</v>
      </c>
      <c r="V175" s="27">
        <v>-4.9019638771242713E-2</v>
      </c>
      <c r="W175" s="27">
        <v>-4.9019638771242713E-2</v>
      </c>
      <c r="X175" s="27">
        <v>-4.9019681811052207E-2</v>
      </c>
      <c r="Y175" s="27">
        <v>-4.9019547725485668E-2</v>
      </c>
      <c r="Z175" t="s">
        <v>102</v>
      </c>
      <c r="AA175" t="s">
        <v>101</v>
      </c>
      <c r="AB175">
        <v>382119</v>
      </c>
      <c r="AC175">
        <v>0.18</v>
      </c>
      <c r="AD175">
        <v>33</v>
      </c>
      <c r="AE175">
        <v>21</v>
      </c>
      <c r="AF175">
        <v>27</v>
      </c>
      <c r="AG175">
        <v>393</v>
      </c>
      <c r="AH175">
        <v>40</v>
      </c>
      <c r="AI175">
        <v>0.91</v>
      </c>
      <c r="AN175" s="3">
        <v>43665</v>
      </c>
      <c r="AO175" s="4">
        <v>8130972</v>
      </c>
      <c r="AP175" s="4">
        <v>6098229</v>
      </c>
      <c r="AQ175" s="4">
        <v>2484463</v>
      </c>
      <c r="AR175" s="4">
        <v>5872368</v>
      </c>
      <c r="AS175" s="10">
        <v>8.3333422156942838E-2</v>
      </c>
      <c r="AT175" s="10">
        <v>8.3333422156942838E-2</v>
      </c>
      <c r="AU175" s="10">
        <v>8.3333078974827668E-2</v>
      </c>
      <c r="AV175" s="10">
        <v>8.3333210346807185E-2</v>
      </c>
      <c r="AW175" s="13" t="s">
        <v>103</v>
      </c>
      <c r="AX175" s="13" t="s">
        <v>104</v>
      </c>
      <c r="AY175" t="s">
        <v>44</v>
      </c>
      <c r="AZ175" s="11" t="s">
        <v>89</v>
      </c>
      <c r="BA175" s="11" t="s">
        <v>91</v>
      </c>
    </row>
    <row r="176" spans="1:53" x14ac:dyDescent="0.25">
      <c r="A176" s="3">
        <v>43640</v>
      </c>
      <c r="B176" s="4">
        <v>21282993</v>
      </c>
      <c r="C176" s="4">
        <v>5054710</v>
      </c>
      <c r="D176" s="4">
        <v>2042103</v>
      </c>
      <c r="E176" s="4">
        <v>1460920</v>
      </c>
      <c r="F176" s="4">
        <v>1233893</v>
      </c>
      <c r="G176" s="7">
        <v>5.7975539436582062E-2</v>
      </c>
      <c r="H176" s="10">
        <v>-9.3590157034063814E-2</v>
      </c>
      <c r="I176" s="10">
        <v>-5.7692333235662363E-2</v>
      </c>
      <c r="J176" s="10">
        <v>-3.8095650777910106E-2</v>
      </c>
      <c r="K176" s="7">
        <v>0.2374999606493316</v>
      </c>
      <c r="L176" s="7">
        <v>0.40400003165364579</v>
      </c>
      <c r="M176" s="7">
        <v>0.7153997619121073</v>
      </c>
      <c r="N176" s="7">
        <v>0.8445999780959943</v>
      </c>
      <c r="O176" s="14" t="s">
        <v>82</v>
      </c>
      <c r="P176" s="14" t="s">
        <v>90</v>
      </c>
      <c r="Q176" s="12" t="s">
        <v>44</v>
      </c>
      <c r="R176">
        <v>7661877</v>
      </c>
      <c r="S176">
        <v>5746408</v>
      </c>
      <c r="T176">
        <v>2341129</v>
      </c>
      <c r="U176">
        <v>5533578</v>
      </c>
      <c r="V176" s="27">
        <v>-5.7692364455319778E-2</v>
      </c>
      <c r="W176" s="27">
        <v>-5.7692323459811012E-2</v>
      </c>
      <c r="X176" s="27">
        <v>-5.769214514363874E-2</v>
      </c>
      <c r="Y176" s="27">
        <v>-5.7692229097359049E-2</v>
      </c>
      <c r="Z176" t="s">
        <v>102</v>
      </c>
      <c r="AA176" t="s">
        <v>101</v>
      </c>
      <c r="AB176">
        <v>382070</v>
      </c>
      <c r="AC176">
        <v>0.19</v>
      </c>
      <c r="AD176">
        <v>32</v>
      </c>
      <c r="AE176">
        <v>22</v>
      </c>
      <c r="AF176">
        <v>30</v>
      </c>
      <c r="AG176">
        <v>391</v>
      </c>
      <c r="AH176">
        <v>31</v>
      </c>
      <c r="AI176">
        <v>0.93</v>
      </c>
      <c r="AN176" s="3">
        <v>43666</v>
      </c>
      <c r="AO176" s="4">
        <v>15998707</v>
      </c>
      <c r="AP176" s="4">
        <v>11999030</v>
      </c>
      <c r="AQ176" s="4">
        <v>4888493</v>
      </c>
      <c r="AR176" s="4">
        <v>11554621</v>
      </c>
      <c r="AS176" s="10">
        <v>-9.9999938119998966E-3</v>
      </c>
      <c r="AT176" s="10">
        <v>-9.9999735978650861E-3</v>
      </c>
      <c r="AU176" s="10">
        <v>-1.0000056704588589E-2</v>
      </c>
      <c r="AV176" s="10">
        <v>-1.0000055692000909E-2</v>
      </c>
      <c r="AW176" s="13" t="s">
        <v>103</v>
      </c>
      <c r="AX176" s="13" t="s">
        <v>101</v>
      </c>
      <c r="AY176" t="s">
        <v>44</v>
      </c>
      <c r="AZ176" s="11" t="s">
        <v>85</v>
      </c>
      <c r="BA176" s="11" t="s">
        <v>91</v>
      </c>
    </row>
    <row r="177" spans="1:53" x14ac:dyDescent="0.25">
      <c r="A177" s="3">
        <v>43641</v>
      </c>
      <c r="B177" s="4">
        <v>22586034</v>
      </c>
      <c r="C177" s="4">
        <v>5646508</v>
      </c>
      <c r="D177" s="4">
        <v>2236017</v>
      </c>
      <c r="E177" s="4">
        <v>1632292</v>
      </c>
      <c r="F177" s="4">
        <v>1271556</v>
      </c>
      <c r="G177" s="7">
        <v>5.6298330198210095E-2</v>
      </c>
      <c r="H177" s="10">
        <v>1.1809360117449152E-2</v>
      </c>
      <c r="I177" s="10">
        <v>7.2164957262522922E-2</v>
      </c>
      <c r="J177" s="10">
        <v>-5.6293200720880954E-2</v>
      </c>
      <c r="K177" s="7">
        <v>0.24999997786242595</v>
      </c>
      <c r="L177" s="7">
        <v>0.39599997024709788</v>
      </c>
      <c r="M177" s="7">
        <v>0.72999981663824565</v>
      </c>
      <c r="N177" s="7">
        <v>0.77900032592207769</v>
      </c>
      <c r="O177" s="14" t="s">
        <v>83</v>
      </c>
      <c r="P177" s="14" t="s">
        <v>90</v>
      </c>
      <c r="Q177" s="12" t="s">
        <v>44</v>
      </c>
      <c r="R177">
        <v>8130972</v>
      </c>
      <c r="S177">
        <v>6098229</v>
      </c>
      <c r="T177">
        <v>2484463</v>
      </c>
      <c r="U177">
        <v>5872368</v>
      </c>
      <c r="V177" s="27">
        <v>7.2164953891209915E-2</v>
      </c>
      <c r="W177" s="27">
        <v>7.2165001017094443E-2</v>
      </c>
      <c r="X177" s="27">
        <v>7.2164730455196668E-2</v>
      </c>
      <c r="Y177" s="27">
        <v>7.2164843047788141E-2</v>
      </c>
      <c r="Z177" t="s">
        <v>102</v>
      </c>
      <c r="AA177" t="s">
        <v>104</v>
      </c>
      <c r="AB177">
        <v>399302</v>
      </c>
      <c r="AC177">
        <v>0.17</v>
      </c>
      <c r="AD177">
        <v>33</v>
      </c>
      <c r="AE177">
        <v>21</v>
      </c>
      <c r="AF177">
        <v>28</v>
      </c>
      <c r="AG177">
        <v>359</v>
      </c>
      <c r="AH177">
        <v>34</v>
      </c>
      <c r="AI177">
        <v>0.95</v>
      </c>
      <c r="AN177" s="3">
        <v>43667</v>
      </c>
      <c r="AO177" s="4">
        <v>15352294</v>
      </c>
      <c r="AP177" s="4">
        <v>11514221</v>
      </c>
      <c r="AQ177" s="4">
        <v>4690978</v>
      </c>
      <c r="AR177" s="4">
        <v>11087768</v>
      </c>
      <c r="AS177" s="10">
        <v>-1.0416660623697616E-2</v>
      </c>
      <c r="AT177" s="10">
        <v>-1.0416638913772203E-2</v>
      </c>
      <c r="AU177" s="10">
        <v>-1.0416725997641096E-2</v>
      </c>
      <c r="AV177" s="10">
        <v>-1.0416635986976952E-2</v>
      </c>
      <c r="AW177" s="13" t="s">
        <v>103</v>
      </c>
      <c r="AX177" s="13" t="s">
        <v>101</v>
      </c>
      <c r="AY177" t="s">
        <v>44</v>
      </c>
      <c r="AZ177" s="11" t="s">
        <v>87</v>
      </c>
      <c r="BA177" s="11" t="s">
        <v>91</v>
      </c>
    </row>
    <row r="178" spans="1:53" hidden="1" x14ac:dyDescent="0.25">
      <c r="A178" s="3">
        <v>43642</v>
      </c>
      <c r="B178" s="4">
        <v>22368860</v>
      </c>
      <c r="C178" s="4">
        <v>5759981</v>
      </c>
      <c r="D178" s="4">
        <v>2234872</v>
      </c>
      <c r="E178" s="4">
        <v>1615142</v>
      </c>
      <c r="F178" s="4">
        <v>1324416</v>
      </c>
      <c r="G178" s="7">
        <v>5.9208024011952333E-2</v>
      </c>
      <c r="H178" s="10">
        <v>2.1767457361936859E-2</v>
      </c>
      <c r="I178" s="10">
        <v>9.80390342279569E-3</v>
      </c>
      <c r="J178" s="10">
        <v>1.1847403142917212E-2</v>
      </c>
      <c r="K178" s="7">
        <v>0.2574999798827477</v>
      </c>
      <c r="L178" s="7">
        <v>0.3879998909718626</v>
      </c>
      <c r="M178" s="7">
        <v>0.72270000250573629</v>
      </c>
      <c r="N178" s="7">
        <v>0.81999972757813244</v>
      </c>
      <c r="O178" s="14" t="s">
        <v>94</v>
      </c>
      <c r="P178" s="14" t="s">
        <v>90</v>
      </c>
      <c r="Q178" s="12" t="s">
        <v>44</v>
      </c>
      <c r="R178">
        <v>8052789</v>
      </c>
      <c r="S178">
        <v>6039592</v>
      </c>
      <c r="T178">
        <v>2460574</v>
      </c>
      <c r="U178">
        <v>5815903</v>
      </c>
      <c r="V178" s="27">
        <v>9.803868704752583E-3</v>
      </c>
      <c r="W178" s="27">
        <v>9.8039527132371962E-3</v>
      </c>
      <c r="X178" s="27">
        <v>9.8038934043587211E-3</v>
      </c>
      <c r="Y178" s="27">
        <v>9.803907950741042E-3</v>
      </c>
      <c r="Z178" t="s">
        <v>102</v>
      </c>
      <c r="AA178" t="s">
        <v>104</v>
      </c>
      <c r="AB178">
        <v>390068</v>
      </c>
      <c r="AC178">
        <v>0.18</v>
      </c>
      <c r="AD178">
        <v>38</v>
      </c>
      <c r="AE178">
        <v>22</v>
      </c>
      <c r="AF178">
        <v>30</v>
      </c>
      <c r="AG178">
        <v>365</v>
      </c>
      <c r="AH178">
        <v>31</v>
      </c>
      <c r="AI178">
        <v>0.92</v>
      </c>
      <c r="AN178" s="3">
        <v>43669</v>
      </c>
      <c r="AO178" s="4">
        <v>7661877</v>
      </c>
      <c r="AP178" s="4">
        <v>5746408</v>
      </c>
      <c r="AQ178" s="4">
        <v>2341129</v>
      </c>
      <c r="AR178" s="4">
        <v>5533578</v>
      </c>
      <c r="AS178" s="10">
        <v>3.1578911937398813E-2</v>
      </c>
      <c r="AT178" s="10">
        <v>3.1579049409774296E-2</v>
      </c>
      <c r="AU178" s="10">
        <v>3.1578849965322231E-2</v>
      </c>
      <c r="AV178" s="10">
        <v>3.1578900272418053E-2</v>
      </c>
      <c r="AW178" s="13" t="s">
        <v>103</v>
      </c>
      <c r="AX178" s="13" t="s">
        <v>104</v>
      </c>
      <c r="AY178" t="s">
        <v>46</v>
      </c>
      <c r="AZ178" s="11" t="s">
        <v>83</v>
      </c>
      <c r="BA178" s="11" t="s">
        <v>91</v>
      </c>
    </row>
    <row r="179" spans="1:53" hidden="1" x14ac:dyDescent="0.25">
      <c r="A179" s="3">
        <v>43643</v>
      </c>
      <c r="B179" s="4">
        <v>22368860</v>
      </c>
      <c r="C179" s="4">
        <v>5759981</v>
      </c>
      <c r="D179" s="4">
        <v>2234872</v>
      </c>
      <c r="E179" s="4">
        <v>1680400</v>
      </c>
      <c r="F179" s="4">
        <v>1322811</v>
      </c>
      <c r="G179" s="7">
        <v>5.9136272478794182E-2</v>
      </c>
      <c r="H179" s="10">
        <v>1.1472182813955829</v>
      </c>
      <c r="I179" s="10">
        <v>1.1914892991677402</v>
      </c>
      <c r="J179" s="10">
        <v>-2.0201338783159994E-2</v>
      </c>
      <c r="K179" s="7">
        <v>0.2574999798827477</v>
      </c>
      <c r="L179" s="7">
        <v>0.3879998909718626</v>
      </c>
      <c r="M179" s="7">
        <v>0.75189988509409045</v>
      </c>
      <c r="N179" s="7">
        <v>0.78720007141156867</v>
      </c>
      <c r="O179" s="14" t="s">
        <v>80</v>
      </c>
      <c r="P179" s="14" t="s">
        <v>90</v>
      </c>
      <c r="Q179" s="12" t="s">
        <v>46</v>
      </c>
      <c r="R179">
        <v>8052789</v>
      </c>
      <c r="S179">
        <v>6039592</v>
      </c>
      <c r="T179">
        <v>2460574</v>
      </c>
      <c r="U179">
        <v>5815903</v>
      </c>
      <c r="V179" s="27">
        <v>1.1914891358835065</v>
      </c>
      <c r="W179" s="27">
        <v>1.1914896241921964</v>
      </c>
      <c r="X179" s="27">
        <v>1.1914897406985836</v>
      </c>
      <c r="Y179" s="27">
        <v>1.1914890730818781</v>
      </c>
      <c r="Z179" t="s">
        <v>102</v>
      </c>
      <c r="AA179" t="s">
        <v>104</v>
      </c>
      <c r="AB179">
        <v>399922</v>
      </c>
      <c r="AC179">
        <v>0.19</v>
      </c>
      <c r="AD179">
        <v>31</v>
      </c>
      <c r="AE179">
        <v>17</v>
      </c>
      <c r="AF179">
        <v>30</v>
      </c>
      <c r="AG179">
        <v>355</v>
      </c>
      <c r="AH179">
        <v>35</v>
      </c>
      <c r="AI179">
        <v>0.91</v>
      </c>
      <c r="AN179" s="3">
        <v>43670</v>
      </c>
      <c r="AO179" s="4">
        <v>7896424</v>
      </c>
      <c r="AP179" s="4">
        <v>5922318</v>
      </c>
      <c r="AQ179" s="4">
        <v>2412796</v>
      </c>
      <c r="AR179" s="4">
        <v>5702973</v>
      </c>
      <c r="AS179" s="10">
        <v>2.0201910579504601E-2</v>
      </c>
      <c r="AT179" s="10">
        <v>2.0201910579504601E-2</v>
      </c>
      <c r="AU179" s="10">
        <v>2.0201960407912223E-2</v>
      </c>
      <c r="AV179" s="10">
        <v>2.0201991290585752E-2</v>
      </c>
      <c r="AW179" s="13" t="s">
        <v>103</v>
      </c>
      <c r="AX179" s="13" t="s">
        <v>104</v>
      </c>
      <c r="AY179" t="s">
        <v>44</v>
      </c>
      <c r="AZ179" s="11" t="s">
        <v>94</v>
      </c>
      <c r="BA179" s="11" t="s">
        <v>91</v>
      </c>
    </row>
    <row r="180" spans="1:53" x14ac:dyDescent="0.25">
      <c r="A180" s="3">
        <v>43644</v>
      </c>
      <c r="B180" s="4">
        <v>21282993</v>
      </c>
      <c r="C180" s="4">
        <v>5373955</v>
      </c>
      <c r="D180" s="4">
        <v>2063599</v>
      </c>
      <c r="E180" s="4">
        <v>1461234</v>
      </c>
      <c r="F180" s="4">
        <v>1234158</v>
      </c>
      <c r="G180" s="7">
        <v>5.7987990692850391E-2</v>
      </c>
      <c r="H180" s="10">
        <v>-7.6288502386822388E-2</v>
      </c>
      <c r="I180" s="10">
        <v>1.0309259264533743E-2</v>
      </c>
      <c r="J180" s="10">
        <v>-8.5714112641505413E-2</v>
      </c>
      <c r="K180" s="7">
        <v>0.25249996558284826</v>
      </c>
      <c r="L180" s="7">
        <v>0.38400005210315308</v>
      </c>
      <c r="M180" s="7">
        <v>0.70809978101365623</v>
      </c>
      <c r="N180" s="7">
        <v>0.84459983821893003</v>
      </c>
      <c r="O180" s="14" t="s">
        <v>89</v>
      </c>
      <c r="P180" s="14" t="s">
        <v>90</v>
      </c>
      <c r="Q180" s="12" t="s">
        <v>44</v>
      </c>
      <c r="R180">
        <v>7661877</v>
      </c>
      <c r="S180">
        <v>5746408</v>
      </c>
      <c r="T180">
        <v>2341129</v>
      </c>
      <c r="U180">
        <v>5533578</v>
      </c>
      <c r="V180" s="27">
        <v>1.0309222615097369E-2</v>
      </c>
      <c r="W180" s="27">
        <v>1.0309310976127639E-2</v>
      </c>
      <c r="X180" s="27">
        <v>1.0309247207885175E-2</v>
      </c>
      <c r="Y180" s="27">
        <v>1.0309263292541226E-2</v>
      </c>
      <c r="Z180" t="s">
        <v>102</v>
      </c>
      <c r="AA180" t="s">
        <v>104</v>
      </c>
      <c r="AB180">
        <v>401728</v>
      </c>
      <c r="AC180">
        <v>0.17</v>
      </c>
      <c r="AD180">
        <v>31</v>
      </c>
      <c r="AE180">
        <v>18</v>
      </c>
      <c r="AF180">
        <v>25</v>
      </c>
      <c r="AG180">
        <v>400</v>
      </c>
      <c r="AH180">
        <v>37</v>
      </c>
      <c r="AI180">
        <v>0.92</v>
      </c>
      <c r="AN180" s="3">
        <v>43671</v>
      </c>
      <c r="AO180" s="4">
        <v>7427330</v>
      </c>
      <c r="AP180" s="4">
        <v>5570497</v>
      </c>
      <c r="AQ180" s="4">
        <v>2269462</v>
      </c>
      <c r="AR180" s="4">
        <v>5364183</v>
      </c>
      <c r="AS180" s="10">
        <v>-6.8627457127354408E-2</v>
      </c>
      <c r="AT180" s="10">
        <v>-6.8627501795281876E-2</v>
      </c>
      <c r="AU180" s="10">
        <v>-6.8627253830511492E-2</v>
      </c>
      <c r="AV180" s="10">
        <v>-6.8627355655187183E-2</v>
      </c>
      <c r="AW180" s="13" t="s">
        <v>103</v>
      </c>
      <c r="AX180" s="13" t="s">
        <v>101</v>
      </c>
      <c r="AY180" t="s">
        <v>44</v>
      </c>
      <c r="AZ180" s="11" t="s">
        <v>80</v>
      </c>
      <c r="BA180" s="11" t="s">
        <v>91</v>
      </c>
    </row>
    <row r="181" spans="1:53" x14ac:dyDescent="0.25">
      <c r="A181" s="3">
        <v>43645</v>
      </c>
      <c r="B181" s="4">
        <v>46685340</v>
      </c>
      <c r="C181" s="4">
        <v>9999999</v>
      </c>
      <c r="D181" s="4">
        <v>3502000</v>
      </c>
      <c r="E181" s="4">
        <v>2286105</v>
      </c>
      <c r="F181" s="4">
        <v>1729667</v>
      </c>
      <c r="G181" s="7">
        <v>3.7049467777250843E-2</v>
      </c>
      <c r="H181" s="10">
        <v>9.4959494525097998E-2</v>
      </c>
      <c r="I181" s="10">
        <v>4.0000000000000036E-2</v>
      </c>
      <c r="J181" s="10">
        <v>5.2845667812594366E-2</v>
      </c>
      <c r="K181" s="7">
        <v>0.2141999822642397</v>
      </c>
      <c r="L181" s="7">
        <v>0.35020003502000352</v>
      </c>
      <c r="M181" s="7">
        <v>0.65279982866933184</v>
      </c>
      <c r="N181" s="7">
        <v>0.75659998119071525</v>
      </c>
      <c r="O181" s="14" t="s">
        <v>85</v>
      </c>
      <c r="P181" s="14" t="s">
        <v>90</v>
      </c>
      <c r="Q181" s="12" t="s">
        <v>44</v>
      </c>
      <c r="R181">
        <v>16806722</v>
      </c>
      <c r="S181">
        <v>12605042</v>
      </c>
      <c r="T181">
        <v>5135387</v>
      </c>
      <c r="U181">
        <v>12138188</v>
      </c>
      <c r="V181" s="27">
        <v>3.9999975247999586E-2</v>
      </c>
      <c r="W181" s="27">
        <v>4.0000059404803556E-2</v>
      </c>
      <c r="X181" s="27">
        <v>4.0000024301966475E-2</v>
      </c>
      <c r="Y181" s="27">
        <v>3.9999965727999465E-2</v>
      </c>
      <c r="Z181" t="s">
        <v>102</v>
      </c>
      <c r="AA181" t="s">
        <v>104</v>
      </c>
      <c r="AB181">
        <v>397499</v>
      </c>
      <c r="AC181">
        <v>0.18</v>
      </c>
      <c r="AD181">
        <v>38</v>
      </c>
      <c r="AE181">
        <v>22</v>
      </c>
      <c r="AF181">
        <v>29</v>
      </c>
      <c r="AG181">
        <v>374</v>
      </c>
      <c r="AH181">
        <v>35</v>
      </c>
      <c r="AI181">
        <v>0.92</v>
      </c>
      <c r="AN181" s="3">
        <v>43672</v>
      </c>
      <c r="AO181" s="4">
        <v>7583695</v>
      </c>
      <c r="AP181" s="4">
        <v>5687771</v>
      </c>
      <c r="AQ181" s="4">
        <v>2317240</v>
      </c>
      <c r="AR181" s="4">
        <v>5477113</v>
      </c>
      <c r="AS181" s="10">
        <v>-6.7307697037943259E-2</v>
      </c>
      <c r="AT181" s="10">
        <v>-6.7307738033452025E-2</v>
      </c>
      <c r="AU181" s="10">
        <v>-6.7307502667578456E-2</v>
      </c>
      <c r="AV181" s="10">
        <v>-6.7307600613585539E-2</v>
      </c>
      <c r="AW181" s="13" t="s">
        <v>103</v>
      </c>
      <c r="AX181" s="13" t="s">
        <v>101</v>
      </c>
      <c r="AY181" t="s">
        <v>44</v>
      </c>
      <c r="AZ181" s="11" t="s">
        <v>89</v>
      </c>
      <c r="BA181" s="11" t="s">
        <v>91</v>
      </c>
    </row>
    <row r="182" spans="1:53" hidden="1" x14ac:dyDescent="0.25">
      <c r="A182" s="3">
        <v>43646</v>
      </c>
      <c r="B182" s="4">
        <v>43991955</v>
      </c>
      <c r="C182" s="4">
        <v>8776395</v>
      </c>
      <c r="D182" s="4">
        <v>3133173</v>
      </c>
      <c r="E182" s="4">
        <v>2066640</v>
      </c>
      <c r="F182" s="4">
        <v>1692578</v>
      </c>
      <c r="G182" s="7">
        <v>3.8474716570336555E-2</v>
      </c>
      <c r="H182" s="10">
        <v>1.8389736789220734E-2</v>
      </c>
      <c r="I182" s="10">
        <v>1.0309266749248591E-2</v>
      </c>
      <c r="J182" s="10">
        <v>7.9980163558943662E-3</v>
      </c>
      <c r="K182" s="7">
        <v>0.19949999948854286</v>
      </c>
      <c r="L182" s="7">
        <v>0.35699999829086998</v>
      </c>
      <c r="M182" s="7">
        <v>0.65959970930427403</v>
      </c>
      <c r="N182" s="7">
        <v>0.81899992257964616</v>
      </c>
      <c r="O182" s="14" t="s">
        <v>87</v>
      </c>
      <c r="P182" s="14" t="s">
        <v>90</v>
      </c>
      <c r="Q182" s="12" t="s">
        <v>44</v>
      </c>
      <c r="R182">
        <v>15837104</v>
      </c>
      <c r="S182">
        <v>11877828</v>
      </c>
      <c r="T182">
        <v>4839115</v>
      </c>
      <c r="U182">
        <v>11437908</v>
      </c>
      <c r="V182" s="27">
        <v>1.030933622531971E-2</v>
      </c>
      <c r="W182" s="27">
        <v>1.030933622531971E-2</v>
      </c>
      <c r="X182" s="27">
        <v>1.0309336464473295E-2</v>
      </c>
      <c r="Y182" s="27">
        <v>1.0309247389520326E-2</v>
      </c>
      <c r="Z182" t="s">
        <v>102</v>
      </c>
      <c r="AA182" t="s">
        <v>104</v>
      </c>
      <c r="AB182">
        <v>389825</v>
      </c>
      <c r="AC182">
        <v>0.19</v>
      </c>
      <c r="AD182">
        <v>36</v>
      </c>
      <c r="AE182">
        <v>22</v>
      </c>
      <c r="AF182">
        <v>29</v>
      </c>
      <c r="AG182">
        <v>376</v>
      </c>
      <c r="AH182">
        <v>38</v>
      </c>
      <c r="AI182">
        <v>0.91</v>
      </c>
      <c r="AN182" s="3">
        <v>43673</v>
      </c>
      <c r="AO182" s="4">
        <v>16160310</v>
      </c>
      <c r="AP182" s="4">
        <v>12120232</v>
      </c>
      <c r="AQ182" s="4">
        <v>4937872</v>
      </c>
      <c r="AR182" s="4">
        <v>11671335</v>
      </c>
      <c r="AS182" s="10">
        <v>1.0101003787368557E-2</v>
      </c>
      <c r="AT182" s="10">
        <v>1.010098316280561E-2</v>
      </c>
      <c r="AU182" s="10">
        <v>1.0101067956934884E-2</v>
      </c>
      <c r="AV182" s="10">
        <v>1.0101066923787538E-2</v>
      </c>
      <c r="AW182" s="13" t="s">
        <v>103</v>
      </c>
      <c r="AX182" s="13" t="s">
        <v>104</v>
      </c>
      <c r="AY182" t="s">
        <v>44</v>
      </c>
      <c r="AZ182" s="11" t="s">
        <v>85</v>
      </c>
      <c r="BA182" s="11" t="s">
        <v>91</v>
      </c>
    </row>
    <row r="183" spans="1:53" hidden="1" x14ac:dyDescent="0.25">
      <c r="A183" s="3">
        <v>43647</v>
      </c>
      <c r="B183" s="4">
        <v>21500167</v>
      </c>
      <c r="C183" s="4">
        <v>5213790</v>
      </c>
      <c r="D183" s="4">
        <v>2189792</v>
      </c>
      <c r="E183" s="4">
        <v>1582562</v>
      </c>
      <c r="F183" s="4">
        <v>1297701</v>
      </c>
      <c r="G183" s="7">
        <v>6.0357717221452278E-2</v>
      </c>
      <c r="H183" s="10">
        <v>5.171274980893803E-2</v>
      </c>
      <c r="I183" s="10">
        <v>1.0204109920066262E-2</v>
      </c>
      <c r="J183" s="10">
        <v>4.1089359547503923E-2</v>
      </c>
      <c r="K183" s="7">
        <v>0.24249997686064484</v>
      </c>
      <c r="L183" s="7">
        <v>0.4200000383598112</v>
      </c>
      <c r="M183" s="7">
        <v>0.72269969019888647</v>
      </c>
      <c r="N183" s="7">
        <v>0.82000010110188415</v>
      </c>
      <c r="O183" s="14" t="s">
        <v>82</v>
      </c>
      <c r="P183" s="14" t="s">
        <v>91</v>
      </c>
      <c r="Q183" s="12" t="s">
        <v>44</v>
      </c>
      <c r="R183">
        <v>7740060</v>
      </c>
      <c r="S183">
        <v>5805045</v>
      </c>
      <c r="T183">
        <v>2365018</v>
      </c>
      <c r="U183">
        <v>5590043</v>
      </c>
      <c r="V183" s="27">
        <v>1.0204157545207204E-2</v>
      </c>
      <c r="W183" s="27">
        <v>1.0204113595832398E-2</v>
      </c>
      <c r="X183" s="27">
        <v>1.0204051122343127E-2</v>
      </c>
      <c r="Y183" s="27">
        <v>1.0204066880416196E-2</v>
      </c>
      <c r="Z183" t="s">
        <v>102</v>
      </c>
      <c r="AA183" t="s">
        <v>104</v>
      </c>
      <c r="AB183">
        <v>409263</v>
      </c>
      <c r="AC183">
        <v>0.17</v>
      </c>
      <c r="AD183">
        <v>31</v>
      </c>
      <c r="AE183">
        <v>20</v>
      </c>
      <c r="AF183">
        <v>26</v>
      </c>
      <c r="AG183">
        <v>386</v>
      </c>
      <c r="AH183">
        <v>36</v>
      </c>
      <c r="AI183">
        <v>0.93</v>
      </c>
      <c r="AN183" s="3">
        <v>43674</v>
      </c>
      <c r="AO183" s="4">
        <v>15675500</v>
      </c>
      <c r="AP183" s="4">
        <v>11756625</v>
      </c>
      <c r="AQ183" s="4">
        <v>4789736</v>
      </c>
      <c r="AR183" s="4">
        <v>11321195</v>
      </c>
      <c r="AS183" s="10">
        <v>2.1052619237229342E-2</v>
      </c>
      <c r="AT183" s="10">
        <v>2.1052574898466903E-2</v>
      </c>
      <c r="AU183" s="10">
        <v>2.1052752752197978E-2</v>
      </c>
      <c r="AV183" s="10">
        <v>2.105265911047205E-2</v>
      </c>
      <c r="AW183" s="13" t="s">
        <v>103</v>
      </c>
      <c r="AX183" s="13" t="s">
        <v>104</v>
      </c>
      <c r="AY183" t="s">
        <v>44</v>
      </c>
      <c r="AZ183" s="11" t="s">
        <v>87</v>
      </c>
      <c r="BA183" s="11" t="s">
        <v>91</v>
      </c>
    </row>
    <row r="184" spans="1:53" x14ac:dyDescent="0.25">
      <c r="A184" s="3">
        <v>43648</v>
      </c>
      <c r="B184" s="4">
        <v>21934513</v>
      </c>
      <c r="C184" s="4">
        <v>5264283</v>
      </c>
      <c r="D184" s="4">
        <v>2105713</v>
      </c>
      <c r="E184" s="4">
        <v>1583285</v>
      </c>
      <c r="F184" s="4">
        <v>1311277</v>
      </c>
      <c r="G184" s="7">
        <v>5.9781450356340256E-2</v>
      </c>
      <c r="H184" s="10">
        <v>3.1238105124744786E-2</v>
      </c>
      <c r="I184" s="10">
        <v>-2.8846188755405233E-2</v>
      </c>
      <c r="J184" s="10">
        <v>6.1868978100542371E-2</v>
      </c>
      <c r="K184" s="7">
        <v>0.23999999452916962</v>
      </c>
      <c r="L184" s="7">
        <v>0.39999996200812155</v>
      </c>
      <c r="M184" s="7">
        <v>0.75189971282886126</v>
      </c>
      <c r="N184" s="7">
        <v>0.82820022927015668</v>
      </c>
      <c r="O184" s="14" t="s">
        <v>83</v>
      </c>
      <c r="P184" s="14" t="s">
        <v>91</v>
      </c>
      <c r="Q184" s="12" t="s">
        <v>44</v>
      </c>
      <c r="R184">
        <v>7896424</v>
      </c>
      <c r="S184">
        <v>5922318</v>
      </c>
      <c r="T184">
        <v>2412796</v>
      </c>
      <c r="U184">
        <v>5702973</v>
      </c>
      <c r="V184" s="27">
        <v>-2.8846243720922926E-2</v>
      </c>
      <c r="W184" s="27">
        <v>-2.8846243720922926E-2</v>
      </c>
      <c r="X184" s="27">
        <v>-2.884607257181937E-2</v>
      </c>
      <c r="Y184" s="27">
        <v>-2.8846114548679469E-2</v>
      </c>
      <c r="Z184" t="s">
        <v>102</v>
      </c>
      <c r="AA184" t="s">
        <v>101</v>
      </c>
      <c r="AB184">
        <v>404436</v>
      </c>
      <c r="AC184">
        <v>0.17</v>
      </c>
      <c r="AD184">
        <v>34</v>
      </c>
      <c r="AE184">
        <v>19</v>
      </c>
      <c r="AF184">
        <v>25</v>
      </c>
      <c r="AG184">
        <v>376</v>
      </c>
      <c r="AH184">
        <v>38</v>
      </c>
      <c r="AI184">
        <v>0.94</v>
      </c>
      <c r="AN184" s="3">
        <v>43676</v>
      </c>
      <c r="AO184" s="4">
        <v>7505512</v>
      </c>
      <c r="AP184" s="4">
        <v>5629134</v>
      </c>
      <c r="AQ184" s="4">
        <v>2293351</v>
      </c>
      <c r="AR184" s="4">
        <v>5420648</v>
      </c>
      <c r="AS184" s="10">
        <v>-2.0408184574093213E-2</v>
      </c>
      <c r="AT184" s="10">
        <v>-2.0408227191664796E-2</v>
      </c>
      <c r="AU184" s="10">
        <v>-2.0408102244686255E-2</v>
      </c>
      <c r="AV184" s="10">
        <v>-2.0408133760832503E-2</v>
      </c>
      <c r="AW184" s="13" t="s">
        <v>103</v>
      </c>
      <c r="AX184" s="13" t="s">
        <v>101</v>
      </c>
      <c r="AY184" t="s">
        <v>44</v>
      </c>
      <c r="AZ184" s="11" t="s">
        <v>83</v>
      </c>
      <c r="BA184" s="11" t="s">
        <v>91</v>
      </c>
    </row>
    <row r="185" spans="1:53" hidden="1" x14ac:dyDescent="0.25">
      <c r="A185" s="3">
        <v>43649</v>
      </c>
      <c r="B185" s="4">
        <v>22151687</v>
      </c>
      <c r="C185" s="4">
        <v>5814817</v>
      </c>
      <c r="D185" s="4">
        <v>2302667</v>
      </c>
      <c r="E185" s="4">
        <v>1731375</v>
      </c>
      <c r="F185" s="4">
        <v>1462320</v>
      </c>
      <c r="G185" s="7">
        <v>6.6013933837183597E-2</v>
      </c>
      <c r="H185" s="10">
        <v>0.10412438387938527</v>
      </c>
      <c r="I185" s="10">
        <v>-9.7087200688814601E-3</v>
      </c>
      <c r="J185" s="10">
        <v>0.11494911270569252</v>
      </c>
      <c r="K185" s="7">
        <v>0.26249996219249577</v>
      </c>
      <c r="L185" s="7">
        <v>0.39599990850958855</v>
      </c>
      <c r="M185" s="7">
        <v>0.75189986220326255</v>
      </c>
      <c r="N185" s="7">
        <v>0.8446003898635478</v>
      </c>
      <c r="O185" s="14" t="s">
        <v>94</v>
      </c>
      <c r="P185" s="14" t="s">
        <v>91</v>
      </c>
      <c r="Q185" s="12" t="s">
        <v>44</v>
      </c>
      <c r="R185">
        <v>7974607</v>
      </c>
      <c r="S185">
        <v>5980955</v>
      </c>
      <c r="T185">
        <v>2436685</v>
      </c>
      <c r="U185">
        <v>5759438</v>
      </c>
      <c r="V185" s="27">
        <v>-9.7086860217000526E-3</v>
      </c>
      <c r="W185" s="27">
        <v>-9.7087684068725144E-3</v>
      </c>
      <c r="X185" s="27">
        <v>-9.7087102440325257E-3</v>
      </c>
      <c r="Y185" s="27">
        <v>-9.708724509332467E-3</v>
      </c>
      <c r="Z185" t="s">
        <v>102</v>
      </c>
      <c r="AA185" t="s">
        <v>101</v>
      </c>
      <c r="AB185">
        <v>390781</v>
      </c>
      <c r="AC185">
        <v>0.17</v>
      </c>
      <c r="AD185">
        <v>39</v>
      </c>
      <c r="AE185">
        <v>20</v>
      </c>
      <c r="AF185">
        <v>30</v>
      </c>
      <c r="AG185">
        <v>385</v>
      </c>
      <c r="AH185">
        <v>35</v>
      </c>
      <c r="AI185">
        <v>0.94</v>
      </c>
      <c r="AN185" s="3">
        <v>43677</v>
      </c>
      <c r="AO185" s="4">
        <v>8052789</v>
      </c>
      <c r="AP185" s="4">
        <v>6039592</v>
      </c>
      <c r="AQ185" s="4">
        <v>2460574</v>
      </c>
      <c r="AR185" s="4">
        <v>5815903</v>
      </c>
      <c r="AS185" s="10">
        <v>1.9802001513596457E-2</v>
      </c>
      <c r="AT185" s="10">
        <v>1.9802043726797613E-2</v>
      </c>
      <c r="AU185" s="10">
        <v>1.9801922748545753E-2</v>
      </c>
      <c r="AV185" s="10">
        <v>1.9801952420255287E-2</v>
      </c>
      <c r="AW185" s="13" t="s">
        <v>103</v>
      </c>
      <c r="AX185" s="13" t="s">
        <v>104</v>
      </c>
      <c r="AY185" t="s">
        <v>44</v>
      </c>
      <c r="AZ185" s="11" t="s">
        <v>94</v>
      </c>
      <c r="BA185" s="11" t="s">
        <v>91</v>
      </c>
    </row>
    <row r="186" spans="1:53" hidden="1" x14ac:dyDescent="0.25">
      <c r="A186" s="3">
        <v>43650</v>
      </c>
      <c r="B186" s="4">
        <v>22368860</v>
      </c>
      <c r="C186" s="4">
        <v>5759981</v>
      </c>
      <c r="D186" s="4">
        <v>2373112</v>
      </c>
      <c r="E186" s="4">
        <v>1645753</v>
      </c>
      <c r="F186" s="4">
        <v>1349517</v>
      </c>
      <c r="G186" s="7">
        <v>6.0330164344539687E-2</v>
      </c>
      <c r="H186" s="10">
        <v>2.0188825160964097E-2</v>
      </c>
      <c r="I186" s="10">
        <v>0</v>
      </c>
      <c r="J186" s="10">
        <v>2.0188825160964097E-2</v>
      </c>
      <c r="K186" s="7">
        <v>0.2574999798827477</v>
      </c>
      <c r="L186" s="7">
        <v>0.41199997013879036</v>
      </c>
      <c r="M186" s="7">
        <v>0.69349992752133061</v>
      </c>
      <c r="N186" s="7">
        <v>0.81999972049268632</v>
      </c>
      <c r="O186" s="14" t="s">
        <v>80</v>
      </c>
      <c r="P186" s="14" t="s">
        <v>91</v>
      </c>
      <c r="Q186" s="12" t="s">
        <v>44</v>
      </c>
      <c r="R186">
        <v>8052789</v>
      </c>
      <c r="S186">
        <v>6039592</v>
      </c>
      <c r="T186">
        <v>2460574</v>
      </c>
      <c r="U186">
        <v>5815903</v>
      </c>
      <c r="V186" s="27">
        <v>0</v>
      </c>
      <c r="W186" s="27">
        <v>0</v>
      </c>
      <c r="X186" s="27">
        <v>0</v>
      </c>
      <c r="Y186" s="27">
        <v>0</v>
      </c>
      <c r="Z186" t="s">
        <v>37</v>
      </c>
      <c r="AA186" t="s">
        <v>101</v>
      </c>
      <c r="AB186">
        <v>400441</v>
      </c>
      <c r="AC186">
        <v>0.18</v>
      </c>
      <c r="AD186">
        <v>36</v>
      </c>
      <c r="AE186">
        <v>20</v>
      </c>
      <c r="AF186">
        <v>26</v>
      </c>
      <c r="AG186">
        <v>382</v>
      </c>
      <c r="AH186">
        <v>37</v>
      </c>
      <c r="AI186">
        <v>0.91</v>
      </c>
      <c r="AN186" s="3">
        <v>43678</v>
      </c>
      <c r="AO186" s="4">
        <v>7974607</v>
      </c>
      <c r="AP186" s="4">
        <v>5980955</v>
      </c>
      <c r="AQ186" s="4">
        <v>2436685</v>
      </c>
      <c r="AR186" s="4">
        <v>5759438</v>
      </c>
      <c r="AS186" s="10">
        <v>7.3684217612520309E-2</v>
      </c>
      <c r="AT186" s="10">
        <v>7.3684269105611211E-2</v>
      </c>
      <c r="AU186" s="10">
        <v>7.3683983252418317E-2</v>
      </c>
      <c r="AV186" s="10">
        <v>7.3684100635641903E-2</v>
      </c>
      <c r="AW186" s="13" t="s">
        <v>103</v>
      </c>
      <c r="AX186" s="13" t="s">
        <v>104</v>
      </c>
      <c r="AY186" t="s">
        <v>44</v>
      </c>
      <c r="AZ186" s="11" t="s">
        <v>80</v>
      </c>
      <c r="BA186" s="11" t="s">
        <v>92</v>
      </c>
    </row>
    <row r="187" spans="1:53" hidden="1" x14ac:dyDescent="0.25">
      <c r="A187" s="3">
        <v>43651</v>
      </c>
      <c r="B187" s="4">
        <v>20631473</v>
      </c>
      <c r="C187" s="4">
        <v>4899974</v>
      </c>
      <c r="D187" s="4">
        <v>2038389</v>
      </c>
      <c r="E187" s="4">
        <v>1562425</v>
      </c>
      <c r="F187" s="4">
        <v>1255565</v>
      </c>
      <c r="G187" s="7">
        <v>6.0856779348716403E-2</v>
      </c>
      <c r="H187" s="10">
        <v>1.7345429029346215E-2</v>
      </c>
      <c r="I187" s="10">
        <v>-3.061223578845329E-2</v>
      </c>
      <c r="J187" s="10">
        <v>4.9472116926095211E-2</v>
      </c>
      <c r="K187" s="7">
        <v>0.23749995940667931</v>
      </c>
      <c r="L187" s="7">
        <v>0.41599996244878035</v>
      </c>
      <c r="M187" s="7">
        <v>0.7664999173366811</v>
      </c>
      <c r="N187" s="7">
        <v>0.80360017280829477</v>
      </c>
      <c r="O187" s="14" t="s">
        <v>89</v>
      </c>
      <c r="P187" s="14" t="s">
        <v>91</v>
      </c>
      <c r="Q187" s="12" t="s">
        <v>44</v>
      </c>
      <c r="R187">
        <v>7427330</v>
      </c>
      <c r="S187">
        <v>5570497</v>
      </c>
      <c r="T187">
        <v>2269462</v>
      </c>
      <c r="U187">
        <v>5364183</v>
      </c>
      <c r="V187" s="27">
        <v>-3.0612211602979222E-2</v>
      </c>
      <c r="W187" s="27">
        <v>-3.0612340787497194E-2</v>
      </c>
      <c r="X187" s="27">
        <v>-3.0612153367029271E-2</v>
      </c>
      <c r="Y187" s="27">
        <v>-3.0612200641248699E-2</v>
      </c>
      <c r="Z187" t="s">
        <v>102</v>
      </c>
      <c r="AA187" t="s">
        <v>101</v>
      </c>
      <c r="AB187">
        <v>380485</v>
      </c>
      <c r="AC187">
        <v>0.19</v>
      </c>
      <c r="AD187">
        <v>40</v>
      </c>
      <c r="AE187">
        <v>19</v>
      </c>
      <c r="AF187">
        <v>27</v>
      </c>
      <c r="AG187">
        <v>380</v>
      </c>
      <c r="AH187">
        <v>34</v>
      </c>
      <c r="AI187">
        <v>0.92</v>
      </c>
      <c r="AN187" s="3">
        <v>43679</v>
      </c>
      <c r="AO187" s="4">
        <v>8209154</v>
      </c>
      <c r="AP187" s="4">
        <v>6156866</v>
      </c>
      <c r="AQ187" s="4">
        <v>2508352</v>
      </c>
      <c r="AR187" s="4">
        <v>5928833</v>
      </c>
      <c r="AS187" s="10">
        <v>8.2474176506307284E-2</v>
      </c>
      <c r="AT187" s="10">
        <v>8.247431199322186E-2</v>
      </c>
      <c r="AU187" s="10">
        <v>8.2473977663081843E-2</v>
      </c>
      <c r="AV187" s="10">
        <v>8.2474106340329367E-2</v>
      </c>
      <c r="AW187" s="13" t="s">
        <v>103</v>
      </c>
      <c r="AX187" s="13" t="s">
        <v>104</v>
      </c>
      <c r="AY187" t="s">
        <v>44</v>
      </c>
      <c r="AZ187" s="11" t="s">
        <v>89</v>
      </c>
      <c r="BA187" s="11" t="s">
        <v>92</v>
      </c>
    </row>
    <row r="188" spans="1:53" hidden="1" x14ac:dyDescent="0.25">
      <c r="A188" s="3">
        <v>43652</v>
      </c>
      <c r="B188" s="4">
        <v>44889750</v>
      </c>
      <c r="C188" s="4">
        <v>9332579</v>
      </c>
      <c r="D188" s="4">
        <v>3204807</v>
      </c>
      <c r="E188" s="4">
        <v>2179269</v>
      </c>
      <c r="F188" s="4">
        <v>1750824</v>
      </c>
      <c r="G188" s="7">
        <v>3.9002756754047414E-2</v>
      </c>
      <c r="H188" s="10">
        <v>1.2231834220112869E-2</v>
      </c>
      <c r="I188" s="10">
        <v>-3.8461538461538436E-2</v>
      </c>
      <c r="J188" s="10">
        <v>5.2721107588917349E-2</v>
      </c>
      <c r="K188" s="7">
        <v>0.20789999944307999</v>
      </c>
      <c r="L188" s="7">
        <v>0.34339993264455626</v>
      </c>
      <c r="M188" s="7">
        <v>0.68000007488750491</v>
      </c>
      <c r="N188" s="7">
        <v>0.80339967209188035</v>
      </c>
      <c r="O188" s="14" t="s">
        <v>85</v>
      </c>
      <c r="P188" s="14" t="s">
        <v>91</v>
      </c>
      <c r="Q188" s="12" t="s">
        <v>44</v>
      </c>
      <c r="R188">
        <v>16160310</v>
      </c>
      <c r="S188">
        <v>12120232</v>
      </c>
      <c r="T188">
        <v>4937872</v>
      </c>
      <c r="U188">
        <v>11671335</v>
      </c>
      <c r="V188" s="27">
        <v>-3.8461515576922123E-2</v>
      </c>
      <c r="W188" s="27">
        <v>-3.8461593384615411E-2</v>
      </c>
      <c r="X188" s="27">
        <v>-3.8461560930072025E-2</v>
      </c>
      <c r="Y188" s="27">
        <v>-3.846150677514637E-2</v>
      </c>
      <c r="Z188" t="s">
        <v>102</v>
      </c>
      <c r="AA188" t="s">
        <v>101</v>
      </c>
      <c r="AB188">
        <v>385998</v>
      </c>
      <c r="AC188">
        <v>0.18</v>
      </c>
      <c r="AD188">
        <v>35</v>
      </c>
      <c r="AE188">
        <v>22</v>
      </c>
      <c r="AF188">
        <v>26</v>
      </c>
      <c r="AG188">
        <v>373</v>
      </c>
      <c r="AH188">
        <v>39</v>
      </c>
      <c r="AI188">
        <v>0.94</v>
      </c>
      <c r="AN188" s="3">
        <v>43680</v>
      </c>
      <c r="AO188" s="4">
        <v>16321913</v>
      </c>
      <c r="AP188" s="4">
        <v>12241435</v>
      </c>
      <c r="AQ188" s="4">
        <v>4987251</v>
      </c>
      <c r="AR188" s="4">
        <v>11788048</v>
      </c>
      <c r="AS188" s="10">
        <v>9.9999938119998966E-3</v>
      </c>
      <c r="AT188" s="10">
        <v>1.0000056104536581E-2</v>
      </c>
      <c r="AU188" s="10">
        <v>1.0000056704588589E-2</v>
      </c>
      <c r="AV188" s="10">
        <v>9.9999700119994817E-3</v>
      </c>
      <c r="AW188" s="13" t="s">
        <v>103</v>
      </c>
      <c r="AX188" s="13" t="s">
        <v>104</v>
      </c>
      <c r="AY188" t="s">
        <v>44</v>
      </c>
      <c r="AZ188" s="11" t="s">
        <v>85</v>
      </c>
      <c r="BA188" s="11" t="s">
        <v>92</v>
      </c>
    </row>
    <row r="189" spans="1:53" hidden="1" x14ac:dyDescent="0.25">
      <c r="A189" s="3">
        <v>43653</v>
      </c>
      <c r="B189" s="4">
        <v>43543058</v>
      </c>
      <c r="C189" s="4">
        <v>9144042</v>
      </c>
      <c r="D189" s="4">
        <v>3140064</v>
      </c>
      <c r="E189" s="4">
        <v>2135243</v>
      </c>
      <c r="F189" s="4">
        <v>1632180</v>
      </c>
      <c r="G189" s="7">
        <v>3.748427590914722E-2</v>
      </c>
      <c r="H189" s="10">
        <v>-3.5684027560325182E-2</v>
      </c>
      <c r="I189" s="10">
        <v>-1.0204070266938592E-2</v>
      </c>
      <c r="J189" s="10">
        <v>-2.5742636969883437E-2</v>
      </c>
      <c r="K189" s="7">
        <v>0.2099999958661608</v>
      </c>
      <c r="L189" s="7">
        <v>0.34339999750657313</v>
      </c>
      <c r="M189" s="7">
        <v>0.67999983439827982</v>
      </c>
      <c r="N189" s="7">
        <v>0.76440011745735736</v>
      </c>
      <c r="O189" s="14" t="s">
        <v>87</v>
      </c>
      <c r="P189" s="14" t="s">
        <v>91</v>
      </c>
      <c r="Q189" s="12" t="s">
        <v>44</v>
      </c>
      <c r="R189">
        <v>15675500</v>
      </c>
      <c r="S189">
        <v>11756625</v>
      </c>
      <c r="T189">
        <v>4789736</v>
      </c>
      <c r="U189">
        <v>11321195</v>
      </c>
      <c r="V189" s="27">
        <v>-1.0204138332361778E-2</v>
      </c>
      <c r="W189" s="27">
        <v>-1.0204138332361778E-2</v>
      </c>
      <c r="X189" s="27">
        <v>-1.020413856665936E-2</v>
      </c>
      <c r="Y189" s="27">
        <v>-1.0204051300290229E-2</v>
      </c>
      <c r="Z189" t="s">
        <v>102</v>
      </c>
      <c r="AA189" t="s">
        <v>101</v>
      </c>
      <c r="AB189">
        <v>402638</v>
      </c>
      <c r="AC189">
        <v>0.18</v>
      </c>
      <c r="AD189">
        <v>32</v>
      </c>
      <c r="AE189">
        <v>21</v>
      </c>
      <c r="AF189">
        <v>28</v>
      </c>
      <c r="AG189">
        <v>352</v>
      </c>
      <c r="AH189">
        <v>32</v>
      </c>
      <c r="AI189">
        <v>0.94</v>
      </c>
      <c r="AN189" s="3">
        <v>43681</v>
      </c>
      <c r="AO189" s="4">
        <v>15837104</v>
      </c>
      <c r="AP189" s="4">
        <v>11877828</v>
      </c>
      <c r="AQ189" s="4">
        <v>4839115</v>
      </c>
      <c r="AR189" s="4">
        <v>11437908</v>
      </c>
      <c r="AS189" s="10">
        <v>1.030933622531971E-2</v>
      </c>
      <c r="AT189" s="10">
        <v>1.030933622531971E-2</v>
      </c>
      <c r="AU189" s="10">
        <v>1.0309336464473295E-2</v>
      </c>
      <c r="AV189" s="10">
        <v>1.0309247389520326E-2</v>
      </c>
      <c r="AW189" s="13" t="s">
        <v>103</v>
      </c>
      <c r="AX189" s="13" t="s">
        <v>104</v>
      </c>
      <c r="AY189" t="s">
        <v>44</v>
      </c>
      <c r="AZ189" s="11" t="s">
        <v>87</v>
      </c>
      <c r="BA189" s="11" t="s">
        <v>92</v>
      </c>
    </row>
    <row r="190" spans="1:53" hidden="1" x14ac:dyDescent="0.25">
      <c r="A190" s="3">
        <v>43654</v>
      </c>
      <c r="B190" s="4">
        <v>21282993</v>
      </c>
      <c r="C190" s="4">
        <v>5267540</v>
      </c>
      <c r="D190" s="4">
        <v>2022735</v>
      </c>
      <c r="E190" s="4">
        <v>1535660</v>
      </c>
      <c r="F190" s="4">
        <v>1284426</v>
      </c>
      <c r="G190" s="7">
        <v>6.0349876542270156E-2</v>
      </c>
      <c r="H190" s="10">
        <v>-1.0229629167273546E-2</v>
      </c>
      <c r="I190" s="10">
        <v>-1.0101037819845726E-2</v>
      </c>
      <c r="J190" s="10">
        <v>-1.2990350767172476E-4</v>
      </c>
      <c r="K190" s="7">
        <v>0.2474999639383427</v>
      </c>
      <c r="L190" s="7">
        <v>0.38399993165690244</v>
      </c>
      <c r="M190" s="7">
        <v>0.75919979631538481</v>
      </c>
      <c r="N190" s="7">
        <v>0.83639998437154062</v>
      </c>
      <c r="O190" s="14" t="s">
        <v>82</v>
      </c>
      <c r="P190" s="14" t="s">
        <v>91</v>
      </c>
      <c r="Q190" s="12" t="s">
        <v>44</v>
      </c>
      <c r="R190">
        <v>7661877</v>
      </c>
      <c r="S190">
        <v>5746408</v>
      </c>
      <c r="T190">
        <v>2341129</v>
      </c>
      <c r="U190">
        <v>5533578</v>
      </c>
      <c r="V190" s="27">
        <v>-1.0101084487717182E-2</v>
      </c>
      <c r="W190" s="27">
        <v>-1.0101041421728851E-2</v>
      </c>
      <c r="X190" s="27">
        <v>-1.0100980203956111E-2</v>
      </c>
      <c r="Y190" s="27">
        <v>-1.0100995645292876E-2</v>
      </c>
      <c r="Z190" t="s">
        <v>102</v>
      </c>
      <c r="AA190" t="s">
        <v>101</v>
      </c>
      <c r="AB190">
        <v>389876</v>
      </c>
      <c r="AC190">
        <v>0.18</v>
      </c>
      <c r="AD190">
        <v>40</v>
      </c>
      <c r="AE190">
        <v>19</v>
      </c>
      <c r="AF190">
        <v>28</v>
      </c>
      <c r="AG190">
        <v>388</v>
      </c>
      <c r="AH190">
        <v>34</v>
      </c>
      <c r="AI190">
        <v>0.92</v>
      </c>
      <c r="AN190" s="3">
        <v>43682</v>
      </c>
      <c r="AO190" s="4">
        <v>8052789</v>
      </c>
      <c r="AP190" s="4">
        <v>6039592</v>
      </c>
      <c r="AQ190" s="4">
        <v>2460574</v>
      </c>
      <c r="AR190" s="4">
        <v>5815903</v>
      </c>
      <c r="AS190" s="10">
        <v>4.0403950356973972E-2</v>
      </c>
      <c r="AT190" s="10">
        <v>4.0403993422962303E-2</v>
      </c>
      <c r="AU190" s="10">
        <v>4.0403920815824668E-2</v>
      </c>
      <c r="AV190" s="10">
        <v>4.0403982581171505E-2</v>
      </c>
      <c r="AW190" s="13" t="s">
        <v>103</v>
      </c>
      <c r="AX190" s="13" t="s">
        <v>104</v>
      </c>
      <c r="AY190" t="s">
        <v>44</v>
      </c>
      <c r="AZ190" s="11" t="s">
        <v>82</v>
      </c>
      <c r="BA190" s="11" t="s">
        <v>92</v>
      </c>
    </row>
    <row r="191" spans="1:53" hidden="1" x14ac:dyDescent="0.25">
      <c r="A191" s="3">
        <v>43655</v>
      </c>
      <c r="B191" s="4">
        <v>22803207</v>
      </c>
      <c r="C191" s="4">
        <v>5643793</v>
      </c>
      <c r="D191" s="4">
        <v>2234942</v>
      </c>
      <c r="E191" s="4">
        <v>1647823</v>
      </c>
      <c r="F191" s="4">
        <v>1351214</v>
      </c>
      <c r="G191" s="7">
        <v>5.9255437184778437E-2</v>
      </c>
      <c r="H191" s="10">
        <v>3.0456570198363897E-2</v>
      </c>
      <c r="I191" s="10">
        <v>3.9603979354362773E-2</v>
      </c>
      <c r="J191" s="10">
        <v>-8.7989362657882042E-3</v>
      </c>
      <c r="K191" s="7">
        <v>0.24749996787732534</v>
      </c>
      <c r="L191" s="7">
        <v>0.39599999503879751</v>
      </c>
      <c r="M191" s="7">
        <v>0.73730011785540739</v>
      </c>
      <c r="N191" s="7">
        <v>0.81999947809928619</v>
      </c>
      <c r="O191" s="14" t="s">
        <v>83</v>
      </c>
      <c r="P191" s="14" t="s">
        <v>91</v>
      </c>
      <c r="Q191" s="12" t="s">
        <v>44</v>
      </c>
      <c r="R191">
        <v>8209154</v>
      </c>
      <c r="S191">
        <v>6156866</v>
      </c>
      <c r="T191">
        <v>2508352</v>
      </c>
      <c r="U191">
        <v>5928833</v>
      </c>
      <c r="V191" s="27">
        <v>3.9604003027193135E-2</v>
      </c>
      <c r="W191" s="27">
        <v>3.9604087453595005E-2</v>
      </c>
      <c r="X191" s="27">
        <v>3.9603845497091283E-2</v>
      </c>
      <c r="Y191" s="27">
        <v>3.9603904840510351E-2</v>
      </c>
      <c r="Z191" t="s">
        <v>102</v>
      </c>
      <c r="AA191" t="s">
        <v>104</v>
      </c>
      <c r="AB191">
        <v>386858</v>
      </c>
      <c r="AC191">
        <v>0.17</v>
      </c>
      <c r="AD191">
        <v>39</v>
      </c>
      <c r="AE191">
        <v>22</v>
      </c>
      <c r="AF191">
        <v>27</v>
      </c>
      <c r="AG191">
        <v>388</v>
      </c>
      <c r="AH191">
        <v>32</v>
      </c>
      <c r="AI191">
        <v>0.91</v>
      </c>
      <c r="AN191" s="3">
        <v>43683</v>
      </c>
      <c r="AO191" s="4">
        <v>8130972</v>
      </c>
      <c r="AP191" s="4">
        <v>6098229</v>
      </c>
      <c r="AQ191" s="4">
        <v>2484463</v>
      </c>
      <c r="AR191" s="4">
        <v>5872368</v>
      </c>
      <c r="AS191" s="10">
        <v>8.3333422156942838E-2</v>
      </c>
      <c r="AT191" s="10">
        <v>8.3333422156942838E-2</v>
      </c>
      <c r="AU191" s="10">
        <v>8.3333078974827668E-2</v>
      </c>
      <c r="AV191" s="10">
        <v>8.3333210346807185E-2</v>
      </c>
      <c r="AW191" s="13" t="s">
        <v>103</v>
      </c>
      <c r="AX191" s="13" t="s">
        <v>104</v>
      </c>
      <c r="AY191" t="s">
        <v>44</v>
      </c>
      <c r="AZ191" s="11" t="s">
        <v>83</v>
      </c>
      <c r="BA191" s="11" t="s">
        <v>92</v>
      </c>
    </row>
    <row r="192" spans="1:53" hidden="1" x14ac:dyDescent="0.25">
      <c r="A192" s="3">
        <v>43656</v>
      </c>
      <c r="B192" s="4">
        <v>22803207</v>
      </c>
      <c r="C192" s="4">
        <v>5814817</v>
      </c>
      <c r="D192" s="4">
        <v>2395704</v>
      </c>
      <c r="E192" s="4">
        <v>1818819</v>
      </c>
      <c r="F192" s="4">
        <v>1506346</v>
      </c>
      <c r="G192" s="7">
        <v>6.6058515365843062E-2</v>
      </c>
      <c r="H192" s="10">
        <v>3.0106953334427589E-2</v>
      </c>
      <c r="I192" s="10">
        <v>2.9411755411675955E-2</v>
      </c>
      <c r="J192" s="10">
        <v>6.7533513105622056E-4</v>
      </c>
      <c r="K192" s="7">
        <v>0.25499996557501758</v>
      </c>
      <c r="L192" s="7">
        <v>0.41199989612742755</v>
      </c>
      <c r="M192" s="7">
        <v>0.75920021839091978</v>
      </c>
      <c r="N192" s="7">
        <v>0.82820005728992274</v>
      </c>
      <c r="O192" s="14" t="s">
        <v>94</v>
      </c>
      <c r="P192" s="14" t="s">
        <v>91</v>
      </c>
      <c r="Q192" s="12" t="s">
        <v>44</v>
      </c>
      <c r="R192">
        <v>8209154</v>
      </c>
      <c r="S192">
        <v>6156866</v>
      </c>
      <c r="T192">
        <v>2508352</v>
      </c>
      <c r="U192">
        <v>5928833</v>
      </c>
      <c r="V192" s="27">
        <v>2.9411731512286376E-2</v>
      </c>
      <c r="W192" s="27">
        <v>2.9411858139711811E-2</v>
      </c>
      <c r="X192" s="27">
        <v>2.9411680213076385E-2</v>
      </c>
      <c r="Y192" s="27">
        <v>2.9411723852223126E-2</v>
      </c>
      <c r="Z192" t="s">
        <v>102</v>
      </c>
      <c r="AA192" t="s">
        <v>104</v>
      </c>
      <c r="AB192">
        <v>388864</v>
      </c>
      <c r="AC192">
        <v>0.19</v>
      </c>
      <c r="AD192">
        <v>40</v>
      </c>
      <c r="AE192">
        <v>22</v>
      </c>
      <c r="AF192">
        <v>29</v>
      </c>
      <c r="AG192">
        <v>382</v>
      </c>
      <c r="AH192">
        <v>35</v>
      </c>
      <c r="AI192">
        <v>0.94</v>
      </c>
      <c r="AN192" s="3">
        <v>43684</v>
      </c>
      <c r="AO192" s="4">
        <v>8130972</v>
      </c>
      <c r="AP192" s="4">
        <v>6098229</v>
      </c>
      <c r="AQ192" s="4">
        <v>2484463</v>
      </c>
      <c r="AR192" s="4">
        <v>5872368</v>
      </c>
      <c r="AS192" s="10">
        <v>9.7088102022790945E-3</v>
      </c>
      <c r="AT192" s="10">
        <v>9.7087684068726254E-3</v>
      </c>
      <c r="AU192" s="10">
        <v>9.7087102440325257E-3</v>
      </c>
      <c r="AV192" s="10">
        <v>9.708724509332356E-3</v>
      </c>
      <c r="AW192" s="13" t="s">
        <v>103</v>
      </c>
      <c r="AX192" s="13" t="s">
        <v>104</v>
      </c>
      <c r="AY192" t="s">
        <v>44</v>
      </c>
      <c r="AZ192" s="11" t="s">
        <v>94</v>
      </c>
      <c r="BA192" s="11" t="s">
        <v>92</v>
      </c>
    </row>
    <row r="193" spans="1:53" x14ac:dyDescent="0.25">
      <c r="A193" s="3">
        <v>43657</v>
      </c>
      <c r="B193" s="4">
        <v>21500167</v>
      </c>
      <c r="C193" s="4">
        <v>5321291</v>
      </c>
      <c r="D193" s="4">
        <v>2149801</v>
      </c>
      <c r="E193" s="4">
        <v>1600742</v>
      </c>
      <c r="F193" s="4">
        <v>1338860</v>
      </c>
      <c r="G193" s="7">
        <v>6.2272074444817103E-2</v>
      </c>
      <c r="H193" s="10">
        <v>-7.8968994091960232E-3</v>
      </c>
      <c r="I193" s="10">
        <v>-3.8834924980530983E-2</v>
      </c>
      <c r="J193" s="10">
        <v>3.2188045919904207E-2</v>
      </c>
      <c r="K193" s="7">
        <v>0.24749998453500385</v>
      </c>
      <c r="L193" s="7">
        <v>0.40399989401068276</v>
      </c>
      <c r="M193" s="7">
        <v>0.74460008158894708</v>
      </c>
      <c r="N193" s="7">
        <v>0.83639961967637511</v>
      </c>
      <c r="O193" s="14" t="s">
        <v>80</v>
      </c>
      <c r="P193" s="14" t="s">
        <v>91</v>
      </c>
      <c r="Q193" s="12" t="s">
        <v>44</v>
      </c>
      <c r="R193">
        <v>7740060</v>
      </c>
      <c r="S193">
        <v>5805045</v>
      </c>
      <c r="T193">
        <v>2365018</v>
      </c>
      <c r="U193">
        <v>5590043</v>
      </c>
      <c r="V193" s="27">
        <v>-3.8834868267379141E-2</v>
      </c>
      <c r="W193" s="27">
        <v>-3.8834908053391737E-2</v>
      </c>
      <c r="X193" s="27">
        <v>-3.8834840976129992E-2</v>
      </c>
      <c r="Y193" s="27">
        <v>-3.8834898037329757E-2</v>
      </c>
      <c r="Z193" t="s">
        <v>102</v>
      </c>
      <c r="AA193" t="s">
        <v>101</v>
      </c>
      <c r="AB193">
        <v>387491</v>
      </c>
      <c r="AC193">
        <v>0.19</v>
      </c>
      <c r="AD193">
        <v>32</v>
      </c>
      <c r="AE193">
        <v>20</v>
      </c>
      <c r="AF193">
        <v>27</v>
      </c>
      <c r="AG193">
        <v>384</v>
      </c>
      <c r="AH193">
        <v>38</v>
      </c>
      <c r="AI193">
        <v>0.91</v>
      </c>
      <c r="AN193" s="3">
        <v>43685</v>
      </c>
      <c r="AO193" s="4">
        <v>7505512</v>
      </c>
      <c r="AP193" s="4">
        <v>5629134</v>
      </c>
      <c r="AQ193" s="4">
        <v>2293351</v>
      </c>
      <c r="AR193" s="4">
        <v>5420648</v>
      </c>
      <c r="AS193" s="10">
        <v>-5.8823588422601936E-2</v>
      </c>
      <c r="AT193" s="10">
        <v>-5.8823549082044568E-2</v>
      </c>
      <c r="AU193" s="10">
        <v>-5.8823360426152771E-2</v>
      </c>
      <c r="AV193" s="10">
        <v>-5.8823447704446141E-2</v>
      </c>
      <c r="AW193" s="13" t="s">
        <v>103</v>
      </c>
      <c r="AX193" s="13" t="s">
        <v>101</v>
      </c>
      <c r="AY193" t="s">
        <v>44</v>
      </c>
      <c r="AZ193" s="11" t="s">
        <v>80</v>
      </c>
      <c r="BA193" s="11" t="s">
        <v>92</v>
      </c>
    </row>
    <row r="194" spans="1:53" x14ac:dyDescent="0.25">
      <c r="A194" s="3">
        <v>43658</v>
      </c>
      <c r="B194" s="4">
        <v>20848646</v>
      </c>
      <c r="C194" s="4">
        <v>5160040</v>
      </c>
      <c r="D194" s="4">
        <v>2125936</v>
      </c>
      <c r="E194" s="4">
        <v>1598491</v>
      </c>
      <c r="F194" s="4">
        <v>1376301</v>
      </c>
      <c r="G194" s="7">
        <v>6.6013927235370584E-2</v>
      </c>
      <c r="H194" s="10">
        <v>9.6160692596560127E-2</v>
      </c>
      <c r="I194" s="10">
        <v>1.0526296401619062E-2</v>
      </c>
      <c r="J194" s="10">
        <v>8.4742372860435511E-2</v>
      </c>
      <c r="K194" s="7">
        <v>0.24750000551594573</v>
      </c>
      <c r="L194" s="7">
        <v>0.4119999069774653</v>
      </c>
      <c r="M194" s="7">
        <v>0.75189986904591677</v>
      </c>
      <c r="N194" s="7">
        <v>0.86100015577191236</v>
      </c>
      <c r="O194" s="14" t="s">
        <v>89</v>
      </c>
      <c r="P194" s="14" t="s">
        <v>91</v>
      </c>
      <c r="Q194" s="12" t="s">
        <v>44</v>
      </c>
      <c r="R194">
        <v>7505512</v>
      </c>
      <c r="S194">
        <v>5629134</v>
      </c>
      <c r="T194">
        <v>2293351</v>
      </c>
      <c r="U194">
        <v>5420648</v>
      </c>
      <c r="V194" s="27">
        <v>1.0526259099838065E-2</v>
      </c>
      <c r="W194" s="27">
        <v>1.0526349803258173E-2</v>
      </c>
      <c r="X194" s="27">
        <v>1.0526283321774077E-2</v>
      </c>
      <c r="Y194" s="27">
        <v>1.0526300090806018E-2</v>
      </c>
      <c r="Z194" t="s">
        <v>102</v>
      </c>
      <c r="AA194" t="s">
        <v>104</v>
      </c>
      <c r="AB194">
        <v>390416</v>
      </c>
      <c r="AC194">
        <v>0.18</v>
      </c>
      <c r="AD194">
        <v>37</v>
      </c>
      <c r="AE194">
        <v>21</v>
      </c>
      <c r="AF194">
        <v>27</v>
      </c>
      <c r="AG194">
        <v>380</v>
      </c>
      <c r="AH194">
        <v>33</v>
      </c>
      <c r="AI194">
        <v>0.95</v>
      </c>
      <c r="AN194" s="3">
        <v>43686</v>
      </c>
      <c r="AO194" s="4">
        <v>8130972</v>
      </c>
      <c r="AP194" s="4">
        <v>6098229</v>
      </c>
      <c r="AQ194" s="4">
        <v>2484463</v>
      </c>
      <c r="AR194" s="4">
        <v>5872368</v>
      </c>
      <c r="AS194" s="10">
        <v>-9.5237584774265915E-3</v>
      </c>
      <c r="AT194" s="10">
        <v>-9.5238389141488744E-3</v>
      </c>
      <c r="AU194" s="10">
        <v>-9.523782945934256E-3</v>
      </c>
      <c r="AV194" s="10">
        <v>-9.5237966729708745E-3</v>
      </c>
      <c r="AW194" s="13" t="s">
        <v>103</v>
      </c>
      <c r="AX194" s="13" t="s">
        <v>101</v>
      </c>
      <c r="AY194" t="s">
        <v>44</v>
      </c>
      <c r="AZ194" s="11" t="s">
        <v>89</v>
      </c>
      <c r="BA194" s="11" t="s">
        <v>92</v>
      </c>
    </row>
    <row r="195" spans="1:53" hidden="1" x14ac:dyDescent="0.25">
      <c r="A195" s="3">
        <v>43659</v>
      </c>
      <c r="B195" s="4">
        <v>44889750</v>
      </c>
      <c r="C195" s="4">
        <v>9898190</v>
      </c>
      <c r="D195" s="4">
        <v>3466346</v>
      </c>
      <c r="E195" s="4">
        <v>2404257</v>
      </c>
      <c r="F195" s="4">
        <v>1912827</v>
      </c>
      <c r="G195" s="7">
        <v>4.2611665246520644E-2</v>
      </c>
      <c r="H195" s="10">
        <v>9.2529574645995316E-2</v>
      </c>
      <c r="I195" s="10">
        <v>0</v>
      </c>
      <c r="J195" s="10">
        <v>9.2529574645995316E-2</v>
      </c>
      <c r="K195" s="7">
        <v>0.22050000278460005</v>
      </c>
      <c r="L195" s="7">
        <v>0.35019998605805708</v>
      </c>
      <c r="M195" s="7">
        <v>0.6935998310612963</v>
      </c>
      <c r="N195" s="7">
        <v>0.79560005440350179</v>
      </c>
      <c r="O195" s="14" t="s">
        <v>85</v>
      </c>
      <c r="P195" s="14" t="s">
        <v>91</v>
      </c>
      <c r="Q195" s="12" t="s">
        <v>44</v>
      </c>
      <c r="R195">
        <v>16160310</v>
      </c>
      <c r="S195">
        <v>12120232</v>
      </c>
      <c r="T195">
        <v>4937872</v>
      </c>
      <c r="U195">
        <v>11671335</v>
      </c>
      <c r="V195" s="27">
        <v>0</v>
      </c>
      <c r="W195" s="27">
        <v>0</v>
      </c>
      <c r="X195" s="27">
        <v>0</v>
      </c>
      <c r="Y195" s="27">
        <v>0</v>
      </c>
      <c r="Z195" t="s">
        <v>37</v>
      </c>
      <c r="AA195" t="s">
        <v>101</v>
      </c>
      <c r="AB195">
        <v>397033</v>
      </c>
      <c r="AC195">
        <v>0.17</v>
      </c>
      <c r="AD195">
        <v>34</v>
      </c>
      <c r="AE195">
        <v>19</v>
      </c>
      <c r="AF195">
        <v>27</v>
      </c>
      <c r="AG195">
        <v>387</v>
      </c>
      <c r="AH195">
        <v>34</v>
      </c>
      <c r="AI195">
        <v>0.91</v>
      </c>
      <c r="AN195" s="3">
        <v>43687</v>
      </c>
      <c r="AO195" s="4">
        <v>16806722</v>
      </c>
      <c r="AP195" s="4">
        <v>12605042</v>
      </c>
      <c r="AQ195" s="4">
        <v>5135387</v>
      </c>
      <c r="AR195" s="4">
        <v>12138188</v>
      </c>
      <c r="AS195" s="10">
        <v>2.9702952098813462E-2</v>
      </c>
      <c r="AT195" s="10">
        <v>2.9702971914648879E-2</v>
      </c>
      <c r="AU195" s="10">
        <v>2.9702936547609138E-2</v>
      </c>
      <c r="AV195" s="10">
        <v>2.9702966937358966E-2</v>
      </c>
      <c r="AW195" s="13" t="s">
        <v>103</v>
      </c>
      <c r="AX195" s="13" t="s">
        <v>104</v>
      </c>
      <c r="AY195" t="s">
        <v>44</v>
      </c>
      <c r="AZ195" s="11" t="s">
        <v>85</v>
      </c>
      <c r="BA195" s="11" t="s">
        <v>92</v>
      </c>
    </row>
    <row r="196" spans="1:53" x14ac:dyDescent="0.25">
      <c r="A196" s="3">
        <v>43660</v>
      </c>
      <c r="B196" s="4">
        <v>43094160</v>
      </c>
      <c r="C196" s="4">
        <v>9230769</v>
      </c>
      <c r="D196" s="4">
        <v>3232615</v>
      </c>
      <c r="E196" s="4">
        <v>2264123</v>
      </c>
      <c r="F196" s="4">
        <v>1801336</v>
      </c>
      <c r="G196" s="7">
        <v>4.1800002598960044E-2</v>
      </c>
      <c r="H196" s="10">
        <v>0.10363807913342882</v>
      </c>
      <c r="I196" s="10">
        <v>-1.0309289715021874E-2</v>
      </c>
      <c r="J196" s="10">
        <v>0.11513432192936301</v>
      </c>
      <c r="K196" s="7">
        <v>0.21419999832923997</v>
      </c>
      <c r="L196" s="7">
        <v>0.35019996708833251</v>
      </c>
      <c r="M196" s="7">
        <v>0.70039983109649617</v>
      </c>
      <c r="N196" s="7">
        <v>0.79559988569525597</v>
      </c>
      <c r="O196" s="14" t="s">
        <v>87</v>
      </c>
      <c r="P196" s="14" t="s">
        <v>91</v>
      </c>
      <c r="Q196" s="12" t="s">
        <v>44</v>
      </c>
      <c r="R196">
        <v>15513897</v>
      </c>
      <c r="S196">
        <v>11635423</v>
      </c>
      <c r="T196">
        <v>4740357</v>
      </c>
      <c r="U196">
        <v>11204481</v>
      </c>
      <c r="V196" s="27">
        <v>-1.0309272431501371E-2</v>
      </c>
      <c r="W196" s="27">
        <v>-1.0309251166895295E-2</v>
      </c>
      <c r="X196" s="27">
        <v>-1.0309336464473184E-2</v>
      </c>
      <c r="Y196" s="27">
        <v>-1.0309335719418278E-2</v>
      </c>
      <c r="Z196" t="s">
        <v>102</v>
      </c>
      <c r="AA196" t="s">
        <v>101</v>
      </c>
      <c r="AB196">
        <v>395422</v>
      </c>
      <c r="AC196">
        <v>0.17</v>
      </c>
      <c r="AD196">
        <v>38</v>
      </c>
      <c r="AE196">
        <v>22</v>
      </c>
      <c r="AF196">
        <v>26</v>
      </c>
      <c r="AG196">
        <v>399</v>
      </c>
      <c r="AH196">
        <v>35</v>
      </c>
      <c r="AI196">
        <v>0.92</v>
      </c>
      <c r="AN196" s="3">
        <v>43689</v>
      </c>
      <c r="AO196" s="4">
        <v>7427330</v>
      </c>
      <c r="AP196" s="4">
        <v>5570497</v>
      </c>
      <c r="AQ196" s="4">
        <v>2269462</v>
      </c>
      <c r="AR196" s="4">
        <v>5364183</v>
      </c>
      <c r="AS196" s="10">
        <v>-7.7669860715337213E-2</v>
      </c>
      <c r="AT196" s="10">
        <v>-7.7669981680881794E-2</v>
      </c>
      <c r="AU196" s="10">
        <v>-7.7669681952259872E-2</v>
      </c>
      <c r="AV196" s="10">
        <v>-7.7669796074659403E-2</v>
      </c>
      <c r="AW196" s="13" t="s">
        <v>103</v>
      </c>
      <c r="AX196" s="13" t="s">
        <v>101</v>
      </c>
      <c r="AY196" t="s">
        <v>44</v>
      </c>
      <c r="AZ196" s="11" t="s">
        <v>82</v>
      </c>
      <c r="BA196" s="11" t="s">
        <v>92</v>
      </c>
    </row>
    <row r="197" spans="1:53" x14ac:dyDescent="0.25">
      <c r="A197" s="3">
        <v>43661</v>
      </c>
      <c r="B197" s="4">
        <v>21500167</v>
      </c>
      <c r="C197" s="4">
        <v>5590043</v>
      </c>
      <c r="D197" s="4">
        <v>2236017</v>
      </c>
      <c r="E197" s="4">
        <v>1599646</v>
      </c>
      <c r="F197" s="4">
        <v>1298593</v>
      </c>
      <c r="G197" s="7">
        <v>6.0399205271289287E-2</v>
      </c>
      <c r="H197" s="10">
        <v>1.1029829667104307E-2</v>
      </c>
      <c r="I197" s="10">
        <v>1.0204109920066262E-2</v>
      </c>
      <c r="J197" s="10">
        <v>8.1737912064450136E-4</v>
      </c>
      <c r="K197" s="7">
        <v>0.25999998046526801</v>
      </c>
      <c r="L197" s="7">
        <v>0.39999996422209988</v>
      </c>
      <c r="M197" s="7">
        <v>0.71539974874967405</v>
      </c>
      <c r="N197" s="7">
        <v>0.8118002358021712</v>
      </c>
      <c r="O197" s="14" t="s">
        <v>82</v>
      </c>
      <c r="P197" s="14" t="s">
        <v>91</v>
      </c>
      <c r="Q197" s="12" t="s">
        <v>44</v>
      </c>
      <c r="R197">
        <v>7740060</v>
      </c>
      <c r="S197">
        <v>5805045</v>
      </c>
      <c r="T197">
        <v>2365018</v>
      </c>
      <c r="U197">
        <v>5590043</v>
      </c>
      <c r="V197" s="27">
        <v>1.0204157545207204E-2</v>
      </c>
      <c r="W197" s="27">
        <v>1.0204113595832398E-2</v>
      </c>
      <c r="X197" s="27">
        <v>1.0204051122343127E-2</v>
      </c>
      <c r="Y197" s="27">
        <v>1.0204066880416196E-2</v>
      </c>
      <c r="Z197" t="s">
        <v>102</v>
      </c>
      <c r="AA197" t="s">
        <v>104</v>
      </c>
      <c r="AB197">
        <v>392725</v>
      </c>
      <c r="AC197">
        <v>0.18</v>
      </c>
      <c r="AD197">
        <v>39</v>
      </c>
      <c r="AE197">
        <v>22</v>
      </c>
      <c r="AF197">
        <v>27</v>
      </c>
      <c r="AG197">
        <v>353</v>
      </c>
      <c r="AH197">
        <v>32</v>
      </c>
      <c r="AI197">
        <v>0.94</v>
      </c>
      <c r="AN197" s="3">
        <v>43690</v>
      </c>
      <c r="AO197" s="4">
        <v>7505512</v>
      </c>
      <c r="AP197" s="4">
        <v>5629134</v>
      </c>
      <c r="AQ197" s="4">
        <v>2293351</v>
      </c>
      <c r="AR197" s="4">
        <v>5420648</v>
      </c>
      <c r="AS197" s="10">
        <v>-7.6923152607092926E-2</v>
      </c>
      <c r="AT197" s="10">
        <v>-7.6923152607092926E-2</v>
      </c>
      <c r="AU197" s="10">
        <v>-7.6922860191518283E-2</v>
      </c>
      <c r="AV197" s="10">
        <v>-7.6922972129812028E-2</v>
      </c>
      <c r="AW197" s="13" t="s">
        <v>103</v>
      </c>
      <c r="AX197" s="13" t="s">
        <v>101</v>
      </c>
      <c r="AY197" t="s">
        <v>44</v>
      </c>
      <c r="AZ197" s="11" t="s">
        <v>83</v>
      </c>
      <c r="BA197" s="11" t="s">
        <v>92</v>
      </c>
    </row>
    <row r="198" spans="1:53" hidden="1" x14ac:dyDescent="0.25">
      <c r="A198" s="3">
        <v>43662</v>
      </c>
      <c r="B198" s="4">
        <v>20631473</v>
      </c>
      <c r="C198" s="4">
        <v>2063147</v>
      </c>
      <c r="D198" s="4">
        <v>817006</v>
      </c>
      <c r="E198" s="4">
        <v>596414</v>
      </c>
      <c r="F198" s="4">
        <v>498841</v>
      </c>
      <c r="G198" s="7">
        <v>2.4178642019404045E-2</v>
      </c>
      <c r="H198" s="10">
        <v>-0.63082013655867986</v>
      </c>
      <c r="I198" s="10">
        <v>-9.5238095238095233E-2</v>
      </c>
      <c r="J198" s="10">
        <v>-0.59195909830169868</v>
      </c>
      <c r="K198" s="7">
        <v>9.9999985459109E-2</v>
      </c>
      <c r="L198" s="7">
        <v>0.39599989724435536</v>
      </c>
      <c r="M198" s="7">
        <v>0.72999953488713665</v>
      </c>
      <c r="N198" s="7">
        <v>0.83640055397760615</v>
      </c>
      <c r="O198" s="14" t="s">
        <v>83</v>
      </c>
      <c r="P198" s="14" t="s">
        <v>91</v>
      </c>
      <c r="Q198" s="12" t="s">
        <v>45</v>
      </c>
      <c r="R198">
        <v>7427330</v>
      </c>
      <c r="S198">
        <v>5570497</v>
      </c>
      <c r="T198">
        <v>2269462</v>
      </c>
      <c r="U198">
        <v>5364183</v>
      </c>
      <c r="V198" s="27">
        <v>-9.5238072035193855E-2</v>
      </c>
      <c r="W198" s="27">
        <v>-9.5238226721192198E-2</v>
      </c>
      <c r="X198" s="27">
        <v>-9.5237829459342227E-2</v>
      </c>
      <c r="Y198" s="27">
        <v>-9.5237966729708856E-2</v>
      </c>
      <c r="Z198" t="s">
        <v>102</v>
      </c>
      <c r="AA198" t="s">
        <v>101</v>
      </c>
      <c r="AB198">
        <v>387617</v>
      </c>
      <c r="AC198">
        <v>0.17</v>
      </c>
      <c r="AD198">
        <v>38</v>
      </c>
      <c r="AE198">
        <v>20</v>
      </c>
      <c r="AF198">
        <v>30</v>
      </c>
      <c r="AG198">
        <v>458</v>
      </c>
      <c r="AH198">
        <v>40</v>
      </c>
      <c r="AI198">
        <v>0.95</v>
      </c>
      <c r="AN198" s="3">
        <v>43692</v>
      </c>
      <c r="AO198" s="4">
        <v>7896424</v>
      </c>
      <c r="AP198" s="4">
        <v>5922318</v>
      </c>
      <c r="AQ198" s="4">
        <v>2412796</v>
      </c>
      <c r="AR198" s="4">
        <v>5702973</v>
      </c>
      <c r="AS198" s="10">
        <v>5.2083322230382256E-2</v>
      </c>
      <c r="AT198" s="10">
        <v>5.2083322230382256E-2</v>
      </c>
      <c r="AU198" s="10">
        <v>5.2083174359267348E-2</v>
      </c>
      <c r="AV198" s="10">
        <v>5.2083256466754602E-2</v>
      </c>
      <c r="AW198" s="13" t="s">
        <v>103</v>
      </c>
      <c r="AX198" s="13" t="s">
        <v>104</v>
      </c>
      <c r="AY198" t="s">
        <v>44</v>
      </c>
      <c r="AZ198" s="11" t="s">
        <v>80</v>
      </c>
      <c r="BA198" s="11" t="s">
        <v>92</v>
      </c>
    </row>
    <row r="199" spans="1:53" x14ac:dyDescent="0.25">
      <c r="A199" s="3">
        <v>43663</v>
      </c>
      <c r="B199" s="4">
        <v>21500167</v>
      </c>
      <c r="C199" s="4">
        <v>5267540</v>
      </c>
      <c r="D199" s="4">
        <v>2064876</v>
      </c>
      <c r="E199" s="4">
        <v>1552580</v>
      </c>
      <c r="F199" s="4">
        <v>1285847</v>
      </c>
      <c r="G199" s="7">
        <v>5.9806372666779753E-2</v>
      </c>
      <c r="H199" s="10">
        <v>-0.14638004814298977</v>
      </c>
      <c r="I199" s="10">
        <v>-5.7142839601464823E-2</v>
      </c>
      <c r="J199" s="10">
        <v>-9.4645522449875008E-2</v>
      </c>
      <c r="K199" s="7">
        <v>0.24499995744219102</v>
      </c>
      <c r="L199" s="7">
        <v>0.39200006074942001</v>
      </c>
      <c r="M199" s="7">
        <v>0.75189987195357011</v>
      </c>
      <c r="N199" s="7">
        <v>0.82820015715776318</v>
      </c>
      <c r="O199" s="14" t="s">
        <v>94</v>
      </c>
      <c r="P199" s="14" t="s">
        <v>91</v>
      </c>
      <c r="Q199" s="12" t="s">
        <v>44</v>
      </c>
      <c r="R199">
        <v>7740060</v>
      </c>
      <c r="S199">
        <v>5805045</v>
      </c>
      <c r="T199">
        <v>2365018</v>
      </c>
      <c r="U199">
        <v>5590043</v>
      </c>
      <c r="V199" s="27">
        <v>-5.7142794495023463E-2</v>
      </c>
      <c r="W199" s="27">
        <v>-5.7142871064596812E-2</v>
      </c>
      <c r="X199" s="27">
        <v>-5.7142697675605314E-2</v>
      </c>
      <c r="Y199" s="27">
        <v>-5.7142780037825358E-2</v>
      </c>
      <c r="Z199" t="s">
        <v>102</v>
      </c>
      <c r="AA199" t="s">
        <v>101</v>
      </c>
      <c r="AB199">
        <v>386795</v>
      </c>
      <c r="AC199">
        <v>0.18</v>
      </c>
      <c r="AD199">
        <v>30</v>
      </c>
      <c r="AE199">
        <v>17</v>
      </c>
      <c r="AF199">
        <v>29</v>
      </c>
      <c r="AG199">
        <v>387</v>
      </c>
      <c r="AH199">
        <v>36</v>
      </c>
      <c r="AI199">
        <v>0.93</v>
      </c>
      <c r="AN199" s="3">
        <v>43693</v>
      </c>
      <c r="AO199" s="4">
        <v>7661877</v>
      </c>
      <c r="AP199" s="4">
        <v>5746408</v>
      </c>
      <c r="AQ199" s="4">
        <v>2341129</v>
      </c>
      <c r="AR199" s="4">
        <v>5533578</v>
      </c>
      <c r="AS199" s="10">
        <v>-5.7692364455319778E-2</v>
      </c>
      <c r="AT199" s="10">
        <v>-5.7692323459811012E-2</v>
      </c>
      <c r="AU199" s="10">
        <v>-5.769214514363874E-2</v>
      </c>
      <c r="AV199" s="10">
        <v>-5.7692229097359049E-2</v>
      </c>
      <c r="AW199" s="13" t="s">
        <v>103</v>
      </c>
      <c r="AX199" s="13" t="s">
        <v>101</v>
      </c>
      <c r="AY199" t="s">
        <v>44</v>
      </c>
      <c r="AZ199" s="11" t="s">
        <v>89</v>
      </c>
      <c r="BA199" s="11" t="s">
        <v>92</v>
      </c>
    </row>
    <row r="200" spans="1:53" hidden="1" x14ac:dyDescent="0.25">
      <c r="A200" s="3">
        <v>43664</v>
      </c>
      <c r="B200" s="4">
        <v>22151687</v>
      </c>
      <c r="C200" s="4">
        <v>5759438</v>
      </c>
      <c r="D200" s="4">
        <v>2211624</v>
      </c>
      <c r="E200" s="4">
        <v>1695210</v>
      </c>
      <c r="F200" s="4">
        <v>1445675</v>
      </c>
      <c r="G200" s="7">
        <v>6.5262523797848901E-2</v>
      </c>
      <c r="H200" s="10">
        <v>7.9780559580538757E-2</v>
      </c>
      <c r="I200" s="10">
        <v>3.0303020437004058E-2</v>
      </c>
      <c r="J200" s="10">
        <v>4.8022317863873454E-2</v>
      </c>
      <c r="K200" s="7">
        <v>0.25999997201116104</v>
      </c>
      <c r="L200" s="7">
        <v>0.38399996666341402</v>
      </c>
      <c r="M200" s="7">
        <v>0.76650009223991056</v>
      </c>
      <c r="N200" s="7">
        <v>0.85279994808902737</v>
      </c>
      <c r="O200" s="14" t="s">
        <v>80</v>
      </c>
      <c r="P200" s="14" t="s">
        <v>91</v>
      </c>
      <c r="Q200" s="12" t="s">
        <v>44</v>
      </c>
      <c r="R200">
        <v>7974607</v>
      </c>
      <c r="S200">
        <v>5980955</v>
      </c>
      <c r="T200">
        <v>2436685</v>
      </c>
      <c r="U200">
        <v>5759438</v>
      </c>
      <c r="V200" s="27">
        <v>3.0302995067221783E-2</v>
      </c>
      <c r="W200" s="27">
        <v>3.0302952001233452E-2</v>
      </c>
      <c r="X200" s="27">
        <v>3.0302940611868445E-2</v>
      </c>
      <c r="Y200" s="27">
        <v>3.0302986935878629E-2</v>
      </c>
      <c r="Z200" t="s">
        <v>102</v>
      </c>
      <c r="AA200" t="s">
        <v>104</v>
      </c>
      <c r="AB200">
        <v>395874</v>
      </c>
      <c r="AC200">
        <v>0.17</v>
      </c>
      <c r="AD200">
        <v>36</v>
      </c>
      <c r="AE200">
        <v>18</v>
      </c>
      <c r="AF200">
        <v>29</v>
      </c>
      <c r="AG200">
        <v>372</v>
      </c>
      <c r="AH200">
        <v>37</v>
      </c>
      <c r="AI200">
        <v>0.94</v>
      </c>
      <c r="AN200" s="3">
        <v>43695</v>
      </c>
      <c r="AO200" s="4">
        <v>16321913</v>
      </c>
      <c r="AP200" s="4">
        <v>12241435</v>
      </c>
      <c r="AQ200" s="4">
        <v>4987251</v>
      </c>
      <c r="AR200" s="4">
        <v>11788048</v>
      </c>
      <c r="AS200" s="10">
        <v>3.0612225568513063E-2</v>
      </c>
      <c r="AT200" s="10">
        <v>3.0612246616132266E-2</v>
      </c>
      <c r="AU200" s="10">
        <v>3.0612209050621786E-2</v>
      </c>
      <c r="AV200" s="10">
        <v>3.0612241329445844E-2</v>
      </c>
      <c r="AW200" s="13" t="s">
        <v>103</v>
      </c>
      <c r="AX200" s="13" t="s">
        <v>104</v>
      </c>
      <c r="AY200" t="s">
        <v>46</v>
      </c>
      <c r="AZ200" s="11" t="s">
        <v>87</v>
      </c>
      <c r="BA200" s="11" t="s">
        <v>92</v>
      </c>
    </row>
    <row r="201" spans="1:53" hidden="1" x14ac:dyDescent="0.25">
      <c r="A201" s="3">
        <v>43665</v>
      </c>
      <c r="B201" s="4">
        <v>22586034</v>
      </c>
      <c r="C201" s="4">
        <v>5872368</v>
      </c>
      <c r="D201" s="4">
        <v>2442905</v>
      </c>
      <c r="E201" s="4">
        <v>1783320</v>
      </c>
      <c r="F201" s="4">
        <v>1491569</v>
      </c>
      <c r="G201" s="7">
        <v>6.6039438353807489E-2</v>
      </c>
      <c r="H201" s="10">
        <v>8.3752028081066632E-2</v>
      </c>
      <c r="I201" s="10">
        <v>8.3333373303954517E-2</v>
      </c>
      <c r="J201" s="10">
        <v>3.8645054922947786E-4</v>
      </c>
      <c r="K201" s="7">
        <v>0.25999996280887561</v>
      </c>
      <c r="L201" s="7">
        <v>0.41599998501456315</v>
      </c>
      <c r="M201" s="7">
        <v>0.72999973392334128</v>
      </c>
      <c r="N201" s="7">
        <v>0.83640008523428211</v>
      </c>
      <c r="O201" s="14" t="s">
        <v>89</v>
      </c>
      <c r="P201" s="14" t="s">
        <v>91</v>
      </c>
      <c r="Q201" s="12" t="s">
        <v>44</v>
      </c>
      <c r="R201">
        <v>8130972</v>
      </c>
      <c r="S201">
        <v>6098229</v>
      </c>
      <c r="T201">
        <v>2484463</v>
      </c>
      <c r="U201">
        <v>5872368</v>
      </c>
      <c r="V201" s="27">
        <v>8.3333422156942838E-2</v>
      </c>
      <c r="W201" s="27">
        <v>8.3333422156942838E-2</v>
      </c>
      <c r="X201" s="27">
        <v>8.3333078974827668E-2</v>
      </c>
      <c r="Y201" s="27">
        <v>8.3333210346807185E-2</v>
      </c>
      <c r="Z201" t="s">
        <v>102</v>
      </c>
      <c r="AA201" t="s">
        <v>104</v>
      </c>
      <c r="AB201">
        <v>387761</v>
      </c>
      <c r="AC201">
        <v>0.19</v>
      </c>
      <c r="AD201">
        <v>32</v>
      </c>
      <c r="AE201">
        <v>19</v>
      </c>
      <c r="AF201">
        <v>30</v>
      </c>
      <c r="AG201">
        <v>388</v>
      </c>
      <c r="AH201">
        <v>40</v>
      </c>
      <c r="AI201">
        <v>0.94</v>
      </c>
      <c r="AN201" s="3">
        <v>43696</v>
      </c>
      <c r="AO201" s="4">
        <v>7583695</v>
      </c>
      <c r="AP201" s="4">
        <v>5687771</v>
      </c>
      <c r="AQ201" s="4">
        <v>2317240</v>
      </c>
      <c r="AR201" s="4">
        <v>5477113</v>
      </c>
      <c r="AS201" s="10">
        <v>2.1052652837560748E-2</v>
      </c>
      <c r="AT201" s="10">
        <v>2.1052699606516345E-2</v>
      </c>
      <c r="AU201" s="10">
        <v>2.1052566643548154E-2</v>
      </c>
      <c r="AV201" s="10">
        <v>2.1052600181612036E-2</v>
      </c>
      <c r="AW201" s="13" t="s">
        <v>103</v>
      </c>
      <c r="AX201" s="13" t="s">
        <v>104</v>
      </c>
      <c r="AY201" t="s">
        <v>44</v>
      </c>
      <c r="AZ201" s="11" t="s">
        <v>82</v>
      </c>
      <c r="BA201" s="11" t="s">
        <v>92</v>
      </c>
    </row>
    <row r="202" spans="1:53" hidden="1" x14ac:dyDescent="0.25">
      <c r="A202" s="3">
        <v>43666</v>
      </c>
      <c r="B202" s="4">
        <v>44440853</v>
      </c>
      <c r="C202" s="4">
        <v>9332579</v>
      </c>
      <c r="D202" s="4">
        <v>3331730</v>
      </c>
      <c r="E202" s="4">
        <v>2152298</v>
      </c>
      <c r="F202" s="4">
        <v>1729156</v>
      </c>
      <c r="G202" s="7">
        <v>3.8909154151474099E-2</v>
      </c>
      <c r="H202" s="10">
        <v>-9.6020706524949762E-2</v>
      </c>
      <c r="I202" s="10">
        <v>-9.9999888615998067E-3</v>
      </c>
      <c r="J202" s="10">
        <v>-8.6889612823776385E-2</v>
      </c>
      <c r="K202" s="7">
        <v>0.20999999707476361</v>
      </c>
      <c r="L202" s="7">
        <v>0.35699992467248337</v>
      </c>
      <c r="M202" s="7">
        <v>0.64600012606063517</v>
      </c>
      <c r="N202" s="7">
        <v>0.803399900943085</v>
      </c>
      <c r="O202" s="14" t="s">
        <v>85</v>
      </c>
      <c r="P202" s="14" t="s">
        <v>91</v>
      </c>
      <c r="Q202" s="12" t="s">
        <v>44</v>
      </c>
      <c r="R202">
        <v>15998707</v>
      </c>
      <c r="S202">
        <v>11999030</v>
      </c>
      <c r="T202">
        <v>4888493</v>
      </c>
      <c r="U202">
        <v>11554621</v>
      </c>
      <c r="V202" s="27">
        <v>-9.9999938119998966E-3</v>
      </c>
      <c r="W202" s="27">
        <v>-9.9999735978650861E-3</v>
      </c>
      <c r="X202" s="27">
        <v>-1.0000056704588589E-2</v>
      </c>
      <c r="Y202" s="27">
        <v>-1.0000055692000909E-2</v>
      </c>
      <c r="Z202" t="s">
        <v>102</v>
      </c>
      <c r="AA202" t="s">
        <v>101</v>
      </c>
      <c r="AB202">
        <v>406137</v>
      </c>
      <c r="AC202">
        <v>0.17</v>
      </c>
      <c r="AD202">
        <v>34</v>
      </c>
      <c r="AE202">
        <v>22</v>
      </c>
      <c r="AF202">
        <v>30</v>
      </c>
      <c r="AG202">
        <v>358</v>
      </c>
      <c r="AH202">
        <v>37</v>
      </c>
      <c r="AI202">
        <v>0.95</v>
      </c>
      <c r="AN202" s="3">
        <v>43697</v>
      </c>
      <c r="AO202" s="4">
        <v>7896424</v>
      </c>
      <c r="AP202" s="4">
        <v>5922318</v>
      </c>
      <c r="AQ202" s="4">
        <v>2412796</v>
      </c>
      <c r="AR202" s="4">
        <v>5702973</v>
      </c>
      <c r="AS202" s="10">
        <v>5.2083322230382256E-2</v>
      </c>
      <c r="AT202" s="10">
        <v>5.2083322230382256E-2</v>
      </c>
      <c r="AU202" s="10">
        <v>5.2083174359267348E-2</v>
      </c>
      <c r="AV202" s="10">
        <v>5.2083256466754602E-2</v>
      </c>
      <c r="AW202" s="13" t="s">
        <v>103</v>
      </c>
      <c r="AX202" s="13" t="s">
        <v>104</v>
      </c>
      <c r="AY202" t="s">
        <v>44</v>
      </c>
      <c r="AZ202" s="11" t="s">
        <v>83</v>
      </c>
      <c r="BA202" s="11" t="s">
        <v>92</v>
      </c>
    </row>
    <row r="203" spans="1:53" x14ac:dyDescent="0.25">
      <c r="A203" s="3">
        <v>43667</v>
      </c>
      <c r="B203" s="4">
        <v>42645263</v>
      </c>
      <c r="C203" s="4">
        <v>9134615</v>
      </c>
      <c r="D203" s="4">
        <v>2950480</v>
      </c>
      <c r="E203" s="4">
        <v>1926073</v>
      </c>
      <c r="F203" s="4">
        <v>1547407</v>
      </c>
      <c r="G203" s="7">
        <v>3.6285554154045198E-2</v>
      </c>
      <c r="H203" s="10">
        <v>-0.14096703779861175</v>
      </c>
      <c r="I203" s="10">
        <v>-1.0416655064166447E-2</v>
      </c>
      <c r="J203" s="10">
        <v>-0.13192459574277737</v>
      </c>
      <c r="K203" s="7">
        <v>0.2141999921538765</v>
      </c>
      <c r="L203" s="7">
        <v>0.3229999293894707</v>
      </c>
      <c r="M203" s="7">
        <v>0.65279988340880124</v>
      </c>
      <c r="N203" s="7">
        <v>0.80339997497498794</v>
      </c>
      <c r="O203" s="14" t="s">
        <v>87</v>
      </c>
      <c r="P203" s="14" t="s">
        <v>91</v>
      </c>
      <c r="Q203" s="12" t="s">
        <v>44</v>
      </c>
      <c r="R203">
        <v>15352294</v>
      </c>
      <c r="S203">
        <v>11514221</v>
      </c>
      <c r="T203">
        <v>4690978</v>
      </c>
      <c r="U203">
        <v>11087768</v>
      </c>
      <c r="V203" s="27">
        <v>-1.0416660623697616E-2</v>
      </c>
      <c r="W203" s="27">
        <v>-1.0416638913772203E-2</v>
      </c>
      <c r="X203" s="27">
        <v>-1.0416725997641096E-2</v>
      </c>
      <c r="Y203" s="27">
        <v>-1.0416635986976952E-2</v>
      </c>
      <c r="Z203" t="s">
        <v>102</v>
      </c>
      <c r="AA203" t="s">
        <v>101</v>
      </c>
      <c r="AB203">
        <v>386278</v>
      </c>
      <c r="AC203">
        <v>0.19</v>
      </c>
      <c r="AD203">
        <v>35</v>
      </c>
      <c r="AE203">
        <v>22</v>
      </c>
      <c r="AF203">
        <v>28</v>
      </c>
      <c r="AG203">
        <v>396</v>
      </c>
      <c r="AH203">
        <v>34</v>
      </c>
      <c r="AI203">
        <v>0.93</v>
      </c>
      <c r="AN203" s="3">
        <v>43698</v>
      </c>
      <c r="AO203" s="4">
        <v>8052789</v>
      </c>
      <c r="AP203" s="4">
        <v>6039592</v>
      </c>
      <c r="AQ203" s="4">
        <v>2460574</v>
      </c>
      <c r="AR203" s="4">
        <v>5815903</v>
      </c>
      <c r="AS203" s="10">
        <v>-9.6154555691496668E-3</v>
      </c>
      <c r="AT203" s="10">
        <v>-9.6154145736410124E-3</v>
      </c>
      <c r="AU203" s="10">
        <v>-9.615357523939827E-3</v>
      </c>
      <c r="AV203" s="10">
        <v>-9.6153715162264897E-3</v>
      </c>
      <c r="AW203" s="13" t="s">
        <v>103</v>
      </c>
      <c r="AX203" s="13" t="s">
        <v>101</v>
      </c>
      <c r="AY203" t="s">
        <v>44</v>
      </c>
      <c r="AZ203" s="11" t="s">
        <v>94</v>
      </c>
      <c r="BA203" s="11" t="s">
        <v>92</v>
      </c>
    </row>
    <row r="204" spans="1:53" x14ac:dyDescent="0.25">
      <c r="A204" s="3">
        <v>43668</v>
      </c>
      <c r="B204" s="4">
        <v>21500167</v>
      </c>
      <c r="C204" s="4">
        <v>5321291</v>
      </c>
      <c r="D204" s="4">
        <v>2128516</v>
      </c>
      <c r="E204" s="4">
        <v>1553817</v>
      </c>
      <c r="F204" s="4">
        <v>1286871</v>
      </c>
      <c r="G204" s="7">
        <v>5.9854000203812367E-2</v>
      </c>
      <c r="H204" s="10">
        <v>-9.0266927359072824E-3</v>
      </c>
      <c r="I204" s="10">
        <v>0</v>
      </c>
      <c r="J204" s="10">
        <v>-9.0266927359072824E-3</v>
      </c>
      <c r="K204" s="7">
        <v>0.24749998453500385</v>
      </c>
      <c r="L204" s="7">
        <v>0.39999992483027147</v>
      </c>
      <c r="M204" s="7">
        <v>0.7300001503394854</v>
      </c>
      <c r="N204" s="7">
        <v>0.82819984592780227</v>
      </c>
      <c r="O204" s="14" t="s">
        <v>82</v>
      </c>
      <c r="P204" s="14" t="s">
        <v>91</v>
      </c>
      <c r="Q204" s="12" t="s">
        <v>44</v>
      </c>
      <c r="R204">
        <v>7740060</v>
      </c>
      <c r="S204">
        <v>5805045</v>
      </c>
      <c r="T204">
        <v>2365018</v>
      </c>
      <c r="U204">
        <v>5590043</v>
      </c>
      <c r="V204" s="27">
        <v>0</v>
      </c>
      <c r="W204" s="27">
        <v>0</v>
      </c>
      <c r="X204" s="27">
        <v>0</v>
      </c>
      <c r="Y204" s="27">
        <v>0</v>
      </c>
      <c r="Z204" t="s">
        <v>37</v>
      </c>
      <c r="AA204" t="s">
        <v>101</v>
      </c>
      <c r="AB204">
        <v>385427</v>
      </c>
      <c r="AC204">
        <v>0.19</v>
      </c>
      <c r="AD204">
        <v>33</v>
      </c>
      <c r="AE204">
        <v>17</v>
      </c>
      <c r="AF204">
        <v>28</v>
      </c>
      <c r="AG204">
        <v>372</v>
      </c>
      <c r="AH204">
        <v>32</v>
      </c>
      <c r="AI204">
        <v>0.94</v>
      </c>
      <c r="AN204" s="3">
        <v>43700</v>
      </c>
      <c r="AO204" s="4">
        <v>7505512</v>
      </c>
      <c r="AP204" s="4">
        <v>5629134</v>
      </c>
      <c r="AQ204" s="4">
        <v>2293351</v>
      </c>
      <c r="AR204" s="4">
        <v>5420648</v>
      </c>
      <c r="AS204" s="10">
        <v>-2.0408184574093213E-2</v>
      </c>
      <c r="AT204" s="10">
        <v>-2.0408227191664796E-2</v>
      </c>
      <c r="AU204" s="10">
        <v>-2.0408102244686255E-2</v>
      </c>
      <c r="AV204" s="10">
        <v>-2.0408133760832503E-2</v>
      </c>
      <c r="AW204" s="13" t="s">
        <v>103</v>
      </c>
      <c r="AX204" s="13" t="s">
        <v>101</v>
      </c>
      <c r="AY204" t="s">
        <v>44</v>
      </c>
      <c r="AZ204" s="11" t="s">
        <v>89</v>
      </c>
      <c r="BA204" s="11" t="s">
        <v>92</v>
      </c>
    </row>
    <row r="205" spans="1:53" x14ac:dyDescent="0.25">
      <c r="A205" s="3">
        <v>43669</v>
      </c>
      <c r="B205" s="4">
        <v>21282993</v>
      </c>
      <c r="C205" s="4">
        <v>5054710</v>
      </c>
      <c r="D205" s="4">
        <v>2001665</v>
      </c>
      <c r="E205" s="4">
        <v>1505052</v>
      </c>
      <c r="F205" s="4">
        <v>1172435</v>
      </c>
      <c r="G205" s="7">
        <v>5.5087881671529941E-2</v>
      </c>
      <c r="H205" s="10">
        <v>1.3503180372102532</v>
      </c>
      <c r="I205" s="10">
        <v>3.1578937674493712E-2</v>
      </c>
      <c r="J205" s="10">
        <v>1.2783695472773182</v>
      </c>
      <c r="K205" s="7">
        <v>0.2374999606493316</v>
      </c>
      <c r="L205" s="7">
        <v>0.3959999683463542</v>
      </c>
      <c r="M205" s="7">
        <v>0.75190004321402437</v>
      </c>
      <c r="N205" s="7">
        <v>0.77899966247013397</v>
      </c>
      <c r="O205" s="14" t="s">
        <v>83</v>
      </c>
      <c r="P205" s="14" t="s">
        <v>91</v>
      </c>
      <c r="Q205" s="12" t="s">
        <v>46</v>
      </c>
      <c r="R205">
        <v>7661877</v>
      </c>
      <c r="S205">
        <v>5746408</v>
      </c>
      <c r="T205">
        <v>2341129</v>
      </c>
      <c r="U205">
        <v>5533578</v>
      </c>
      <c r="V205" s="27">
        <v>3.1578911937398813E-2</v>
      </c>
      <c r="W205" s="27">
        <v>3.1579049409774296E-2</v>
      </c>
      <c r="X205" s="27">
        <v>3.1578849965322231E-2</v>
      </c>
      <c r="Y205" s="27">
        <v>3.1578900272418053E-2</v>
      </c>
      <c r="Z205" t="s">
        <v>102</v>
      </c>
      <c r="AA205" t="s">
        <v>104</v>
      </c>
      <c r="AB205">
        <v>390237</v>
      </c>
      <c r="AC205">
        <v>0.19</v>
      </c>
      <c r="AD205">
        <v>32</v>
      </c>
      <c r="AE205">
        <v>18</v>
      </c>
      <c r="AF205">
        <v>25</v>
      </c>
      <c r="AG205">
        <v>382</v>
      </c>
      <c r="AH205">
        <v>35</v>
      </c>
      <c r="AI205">
        <v>0.93</v>
      </c>
      <c r="AN205" s="3">
        <v>43701</v>
      </c>
      <c r="AO205" s="4">
        <v>15513897</v>
      </c>
      <c r="AP205" s="4">
        <v>11635423</v>
      </c>
      <c r="AQ205" s="4">
        <v>4740357</v>
      </c>
      <c r="AR205" s="4">
        <v>11204481</v>
      </c>
      <c r="AS205" s="10">
        <v>-7.6923090653846726E-2</v>
      </c>
      <c r="AT205" s="10">
        <v>-7.6923107435897475E-2</v>
      </c>
      <c r="AU205" s="10">
        <v>-7.6923121860144161E-2</v>
      </c>
      <c r="AV205" s="10">
        <v>-7.69230959349122E-2</v>
      </c>
      <c r="AW205" s="13" t="s">
        <v>103</v>
      </c>
      <c r="AX205" s="13" t="s">
        <v>101</v>
      </c>
      <c r="AY205" t="s">
        <v>44</v>
      </c>
      <c r="AZ205" s="11" t="s">
        <v>85</v>
      </c>
      <c r="BA205" s="11" t="s">
        <v>92</v>
      </c>
    </row>
    <row r="206" spans="1:53" x14ac:dyDescent="0.25">
      <c r="A206" s="3">
        <v>43670</v>
      </c>
      <c r="B206" s="4">
        <v>21934513</v>
      </c>
      <c r="C206" s="4">
        <v>5593301</v>
      </c>
      <c r="D206" s="4">
        <v>2192574</v>
      </c>
      <c r="E206" s="4">
        <v>1536555</v>
      </c>
      <c r="F206" s="4">
        <v>1297775</v>
      </c>
      <c r="G206" s="7">
        <v>5.9165890758550235E-2</v>
      </c>
      <c r="H206" s="10">
        <v>9.2763758052085699E-3</v>
      </c>
      <c r="I206" s="10">
        <v>2.0201982617158221E-2</v>
      </c>
      <c r="J206" s="10">
        <v>-1.0709258556743761E-2</v>
      </c>
      <c r="K206" s="7">
        <v>0.25500000843419685</v>
      </c>
      <c r="L206" s="7">
        <v>0.39200000143028241</v>
      </c>
      <c r="M206" s="7">
        <v>0.70079960813181219</v>
      </c>
      <c r="N206" s="7">
        <v>0.84460042107181321</v>
      </c>
      <c r="O206" s="14" t="s">
        <v>94</v>
      </c>
      <c r="P206" s="14" t="s">
        <v>91</v>
      </c>
      <c r="Q206" s="12" t="s">
        <v>44</v>
      </c>
      <c r="R206">
        <v>7896424</v>
      </c>
      <c r="S206">
        <v>5922318</v>
      </c>
      <c r="T206">
        <v>2412796</v>
      </c>
      <c r="U206">
        <v>5702973</v>
      </c>
      <c r="V206" s="27">
        <v>2.0201910579504601E-2</v>
      </c>
      <c r="W206" s="27">
        <v>2.0201910579504601E-2</v>
      </c>
      <c r="X206" s="27">
        <v>2.0201960407912223E-2</v>
      </c>
      <c r="Y206" s="27">
        <v>2.0201991290585752E-2</v>
      </c>
      <c r="Z206" t="s">
        <v>102</v>
      </c>
      <c r="AA206" t="s">
        <v>104</v>
      </c>
      <c r="AB206">
        <v>393045</v>
      </c>
      <c r="AC206">
        <v>0.19</v>
      </c>
      <c r="AD206">
        <v>39</v>
      </c>
      <c r="AE206">
        <v>22</v>
      </c>
      <c r="AF206">
        <v>29</v>
      </c>
      <c r="AG206">
        <v>360</v>
      </c>
      <c r="AH206">
        <v>31</v>
      </c>
      <c r="AI206">
        <v>0.93</v>
      </c>
      <c r="AN206" s="3">
        <v>43702</v>
      </c>
      <c r="AO206" s="4">
        <v>15998707</v>
      </c>
      <c r="AP206" s="4">
        <v>11999030</v>
      </c>
      <c r="AQ206" s="4">
        <v>4888493</v>
      </c>
      <c r="AR206" s="4">
        <v>11554621</v>
      </c>
      <c r="AS206" s="10">
        <v>-1.9801968065875641E-2</v>
      </c>
      <c r="AT206" s="10">
        <v>-1.9802008506355717E-2</v>
      </c>
      <c r="AU206" s="10">
        <v>-1.980209137258182E-2</v>
      </c>
      <c r="AV206" s="10">
        <v>-1.980200623546835E-2</v>
      </c>
      <c r="AW206" s="13" t="s">
        <v>103</v>
      </c>
      <c r="AX206" s="13" t="s">
        <v>101</v>
      </c>
      <c r="AY206" t="s">
        <v>44</v>
      </c>
      <c r="AZ206" s="11" t="s">
        <v>87</v>
      </c>
      <c r="BA206" s="11" t="s">
        <v>92</v>
      </c>
    </row>
    <row r="207" spans="1:53" hidden="1" x14ac:dyDescent="0.25">
      <c r="A207" s="3">
        <v>43671</v>
      </c>
      <c r="B207" s="4">
        <v>20631473</v>
      </c>
      <c r="C207" s="4">
        <v>5415761</v>
      </c>
      <c r="D207" s="4">
        <v>2122978</v>
      </c>
      <c r="E207" s="4">
        <v>1580769</v>
      </c>
      <c r="F207" s="4">
        <v>1296231</v>
      </c>
      <c r="G207" s="7">
        <v>6.2827845592992801E-2</v>
      </c>
      <c r="H207" s="10">
        <v>-0.10337316478461622</v>
      </c>
      <c r="I207" s="10">
        <v>-6.8627459389436152E-2</v>
      </c>
      <c r="J207" s="10">
        <v>-3.730591560322627E-2</v>
      </c>
      <c r="K207" s="7">
        <v>0.2624999678888657</v>
      </c>
      <c r="L207" s="7">
        <v>0.39199994239036767</v>
      </c>
      <c r="M207" s="7">
        <v>0.74459980272993875</v>
      </c>
      <c r="N207" s="7">
        <v>0.8200002656934694</v>
      </c>
      <c r="O207" s="14" t="s">
        <v>80</v>
      </c>
      <c r="P207" s="14" t="s">
        <v>91</v>
      </c>
      <c r="Q207" s="12" t="s">
        <v>44</v>
      </c>
      <c r="R207">
        <v>7427330</v>
      </c>
      <c r="S207">
        <v>5570497</v>
      </c>
      <c r="T207">
        <v>2269462</v>
      </c>
      <c r="U207">
        <v>5364183</v>
      </c>
      <c r="V207" s="27">
        <v>-6.8627457127354408E-2</v>
      </c>
      <c r="W207" s="27">
        <v>-6.8627501795281876E-2</v>
      </c>
      <c r="X207" s="27">
        <v>-6.8627253830511492E-2</v>
      </c>
      <c r="Y207" s="27">
        <v>-6.8627355655187183E-2</v>
      </c>
      <c r="Z207" t="s">
        <v>102</v>
      </c>
      <c r="AA207" t="s">
        <v>101</v>
      </c>
      <c r="AB207">
        <v>392465</v>
      </c>
      <c r="AC207">
        <v>0.19</v>
      </c>
      <c r="AD207">
        <v>31</v>
      </c>
      <c r="AE207">
        <v>21</v>
      </c>
      <c r="AF207">
        <v>27</v>
      </c>
      <c r="AG207">
        <v>373</v>
      </c>
      <c r="AH207">
        <v>37</v>
      </c>
      <c r="AI207">
        <v>0.94</v>
      </c>
      <c r="AN207" s="3">
        <v>43703</v>
      </c>
      <c r="AO207" s="4">
        <v>8052789</v>
      </c>
      <c r="AP207" s="4">
        <v>6039592</v>
      </c>
      <c r="AQ207" s="4">
        <v>2460574</v>
      </c>
      <c r="AR207" s="4">
        <v>5815903</v>
      </c>
      <c r="AS207" s="10">
        <v>6.1855599414269768E-2</v>
      </c>
      <c r="AT207" s="10">
        <v>6.1855690040966804E-2</v>
      </c>
      <c r="AU207" s="10">
        <v>6.1855483247311493E-2</v>
      </c>
      <c r="AV207" s="10">
        <v>6.1855579755246914E-2</v>
      </c>
      <c r="AW207" s="13" t="s">
        <v>103</v>
      </c>
      <c r="AX207" s="13" t="s">
        <v>104</v>
      </c>
      <c r="AY207" t="s">
        <v>44</v>
      </c>
      <c r="AZ207" s="11" t="s">
        <v>82</v>
      </c>
      <c r="BA207" s="11" t="s">
        <v>92</v>
      </c>
    </row>
    <row r="208" spans="1:53" x14ac:dyDescent="0.25">
      <c r="A208" s="3">
        <v>43672</v>
      </c>
      <c r="B208" s="4">
        <v>21065820</v>
      </c>
      <c r="C208" s="4">
        <v>5319119</v>
      </c>
      <c r="D208" s="4">
        <v>2063818</v>
      </c>
      <c r="E208" s="4">
        <v>1566850</v>
      </c>
      <c r="F208" s="4">
        <v>1246273</v>
      </c>
      <c r="G208" s="7">
        <v>5.916090615034212E-2</v>
      </c>
      <c r="H208" s="10">
        <v>-0.16445501347909486</v>
      </c>
      <c r="I208" s="10">
        <v>-6.7307699970698742E-2</v>
      </c>
      <c r="J208" s="10">
        <v>-0.10415794523589839</v>
      </c>
      <c r="K208" s="7">
        <v>0.25249997389135576</v>
      </c>
      <c r="L208" s="7">
        <v>0.387999967663818</v>
      </c>
      <c r="M208" s="7">
        <v>0.75919969687249556</v>
      </c>
      <c r="N208" s="7">
        <v>0.79540032549382522</v>
      </c>
      <c r="O208" s="14" t="s">
        <v>89</v>
      </c>
      <c r="P208" s="14" t="s">
        <v>91</v>
      </c>
      <c r="Q208" s="12" t="s">
        <v>44</v>
      </c>
      <c r="R208">
        <v>7583695</v>
      </c>
      <c r="S208">
        <v>5687771</v>
      </c>
      <c r="T208">
        <v>2317240</v>
      </c>
      <c r="U208">
        <v>5477113</v>
      </c>
      <c r="V208" s="27">
        <v>-6.7307697037943259E-2</v>
      </c>
      <c r="W208" s="27">
        <v>-6.7307738033452025E-2</v>
      </c>
      <c r="X208" s="27">
        <v>-6.7307502667578456E-2</v>
      </c>
      <c r="Y208" s="27">
        <v>-6.7307600613585539E-2</v>
      </c>
      <c r="Z208" t="s">
        <v>102</v>
      </c>
      <c r="AA208" t="s">
        <v>101</v>
      </c>
      <c r="AB208">
        <v>401514</v>
      </c>
      <c r="AC208">
        <v>0.19</v>
      </c>
      <c r="AD208">
        <v>32</v>
      </c>
      <c r="AE208">
        <v>17</v>
      </c>
      <c r="AF208">
        <v>25</v>
      </c>
      <c r="AG208">
        <v>388</v>
      </c>
      <c r="AH208">
        <v>39</v>
      </c>
      <c r="AI208">
        <v>0.91</v>
      </c>
      <c r="AN208" s="3">
        <v>43704</v>
      </c>
      <c r="AO208" s="4">
        <v>7505512</v>
      </c>
      <c r="AP208" s="4">
        <v>5629134</v>
      </c>
      <c r="AQ208" s="4">
        <v>2293351</v>
      </c>
      <c r="AR208" s="4">
        <v>5420648</v>
      </c>
      <c r="AS208" s="10">
        <v>-4.9504940464189851E-2</v>
      </c>
      <c r="AT208" s="10">
        <v>-4.9504940464189851E-2</v>
      </c>
      <c r="AU208" s="10">
        <v>-4.950480687136416E-2</v>
      </c>
      <c r="AV208" s="10">
        <v>-4.9504881050637994E-2</v>
      </c>
      <c r="AW208" s="13" t="s">
        <v>103</v>
      </c>
      <c r="AX208" s="13" t="s">
        <v>101</v>
      </c>
      <c r="AY208" t="s">
        <v>44</v>
      </c>
      <c r="AZ208" s="11" t="s">
        <v>83</v>
      </c>
      <c r="BA208" s="11" t="s">
        <v>92</v>
      </c>
    </row>
    <row r="209" spans="1:53" x14ac:dyDescent="0.25">
      <c r="A209" s="3">
        <v>43673</v>
      </c>
      <c r="B209" s="4">
        <v>44889750</v>
      </c>
      <c r="C209" s="4">
        <v>9615384</v>
      </c>
      <c r="D209" s="4">
        <v>3171153</v>
      </c>
      <c r="E209" s="4">
        <v>2156384</v>
      </c>
      <c r="F209" s="4">
        <v>1698799</v>
      </c>
      <c r="G209" s="7">
        <v>3.7843806214113464E-2</v>
      </c>
      <c r="H209" s="10">
        <v>-1.7555963718715928E-2</v>
      </c>
      <c r="I209" s="10">
        <v>1.0100998736455313E-2</v>
      </c>
      <c r="J209" s="10">
        <v>-2.7380393138674131E-2</v>
      </c>
      <c r="K209" s="7">
        <v>0.21419998997543982</v>
      </c>
      <c r="L209" s="7">
        <v>0.32979993310719574</v>
      </c>
      <c r="M209" s="7">
        <v>0.6799999873862913</v>
      </c>
      <c r="N209" s="7">
        <v>0.78779985382937356</v>
      </c>
      <c r="O209" s="14" t="s">
        <v>85</v>
      </c>
      <c r="P209" s="14" t="s">
        <v>91</v>
      </c>
      <c r="Q209" s="12" t="s">
        <v>44</v>
      </c>
      <c r="R209">
        <v>16160310</v>
      </c>
      <c r="S209">
        <v>12120232</v>
      </c>
      <c r="T209">
        <v>4937872</v>
      </c>
      <c r="U209">
        <v>11671335</v>
      </c>
      <c r="V209" s="27">
        <v>1.0101003787368557E-2</v>
      </c>
      <c r="W209" s="27">
        <v>1.010098316280561E-2</v>
      </c>
      <c r="X209" s="27">
        <v>1.0101067956934884E-2</v>
      </c>
      <c r="Y209" s="27">
        <v>1.0101066923787538E-2</v>
      </c>
      <c r="Z209" t="s">
        <v>102</v>
      </c>
      <c r="AA209" t="s">
        <v>104</v>
      </c>
      <c r="AB209">
        <v>392433</v>
      </c>
      <c r="AC209">
        <v>0.17</v>
      </c>
      <c r="AD209">
        <v>38</v>
      </c>
      <c r="AE209">
        <v>19</v>
      </c>
      <c r="AF209">
        <v>29</v>
      </c>
      <c r="AG209">
        <v>382</v>
      </c>
      <c r="AH209">
        <v>32</v>
      </c>
      <c r="AI209">
        <v>0.95</v>
      </c>
      <c r="AN209" s="3">
        <v>43705</v>
      </c>
      <c r="AO209" s="4">
        <v>7896424</v>
      </c>
      <c r="AP209" s="4">
        <v>5922318</v>
      </c>
      <c r="AQ209" s="4">
        <v>2412796</v>
      </c>
      <c r="AR209" s="4">
        <v>5702973</v>
      </c>
      <c r="AS209" s="10">
        <v>-1.9417496223979036E-2</v>
      </c>
      <c r="AT209" s="10">
        <v>-1.9417536813745029E-2</v>
      </c>
      <c r="AU209" s="10">
        <v>-1.941742048806494E-2</v>
      </c>
      <c r="AV209" s="10">
        <v>-1.9417449018664823E-2</v>
      </c>
      <c r="AW209" s="13" t="s">
        <v>103</v>
      </c>
      <c r="AX209" s="13" t="s">
        <v>101</v>
      </c>
      <c r="AY209" t="s">
        <v>44</v>
      </c>
      <c r="AZ209" s="11" t="s">
        <v>94</v>
      </c>
      <c r="BA209" s="11" t="s">
        <v>92</v>
      </c>
    </row>
    <row r="210" spans="1:53" x14ac:dyDescent="0.25">
      <c r="A210" s="3">
        <v>43674</v>
      </c>
      <c r="B210" s="4">
        <v>43543058</v>
      </c>
      <c r="C210" s="4">
        <v>8778280</v>
      </c>
      <c r="D210" s="4">
        <v>3074153</v>
      </c>
      <c r="E210" s="4">
        <v>2027711</v>
      </c>
      <c r="F210" s="4">
        <v>1660696</v>
      </c>
      <c r="G210" s="7">
        <v>3.8139167901344917E-2</v>
      </c>
      <c r="H210" s="10">
        <v>7.3212154268398777E-2</v>
      </c>
      <c r="I210" s="10">
        <v>2.1052631332113103E-2</v>
      </c>
      <c r="J210" s="10">
        <v>5.1084068867474519E-2</v>
      </c>
      <c r="K210" s="7">
        <v>0.2015999886824669</v>
      </c>
      <c r="L210" s="7">
        <v>0.35019992527009847</v>
      </c>
      <c r="M210" s="7">
        <v>0.65959989629663851</v>
      </c>
      <c r="N210" s="7">
        <v>0.8190003407783456</v>
      </c>
      <c r="O210" s="14" t="s">
        <v>87</v>
      </c>
      <c r="P210" s="14" t="s">
        <v>91</v>
      </c>
      <c r="Q210" s="12" t="s">
        <v>44</v>
      </c>
      <c r="R210">
        <v>15675500</v>
      </c>
      <c r="S210">
        <v>11756625</v>
      </c>
      <c r="T210">
        <v>4789736</v>
      </c>
      <c r="U210">
        <v>11321195</v>
      </c>
      <c r="V210" s="27">
        <v>2.1052619237229342E-2</v>
      </c>
      <c r="W210" s="27">
        <v>2.1052574898466903E-2</v>
      </c>
      <c r="X210" s="27">
        <v>2.1052752752197978E-2</v>
      </c>
      <c r="Y210" s="27">
        <v>2.105265911047205E-2</v>
      </c>
      <c r="Z210" t="s">
        <v>102</v>
      </c>
      <c r="AA210" t="s">
        <v>104</v>
      </c>
      <c r="AB210">
        <v>395692</v>
      </c>
      <c r="AC210">
        <v>0.17</v>
      </c>
      <c r="AD210">
        <v>40</v>
      </c>
      <c r="AE210">
        <v>18</v>
      </c>
      <c r="AF210">
        <v>26</v>
      </c>
      <c r="AG210">
        <v>375</v>
      </c>
      <c r="AH210">
        <v>31</v>
      </c>
      <c r="AI210">
        <v>0.91</v>
      </c>
      <c r="AN210" s="3">
        <v>43706</v>
      </c>
      <c r="AO210" s="4">
        <v>7661877</v>
      </c>
      <c r="AP210" s="4">
        <v>5746408</v>
      </c>
      <c r="AQ210" s="4">
        <v>2341129</v>
      </c>
      <c r="AR210" s="4">
        <v>5533578</v>
      </c>
      <c r="AS210" s="10">
        <v>-2.9702938950593283E-2</v>
      </c>
      <c r="AT210" s="10">
        <v>-2.9702896737392348E-2</v>
      </c>
      <c r="AU210" s="10">
        <v>-2.9702884122818518E-2</v>
      </c>
      <c r="AV210" s="10">
        <v>-2.9702928630382819E-2</v>
      </c>
      <c r="AW210" s="13" t="s">
        <v>103</v>
      </c>
      <c r="AX210" s="13" t="s">
        <v>101</v>
      </c>
      <c r="AY210" t="s">
        <v>44</v>
      </c>
      <c r="AZ210" s="11" t="s">
        <v>80</v>
      </c>
      <c r="BA210" s="11" t="s">
        <v>92</v>
      </c>
    </row>
    <row r="211" spans="1:53" hidden="1" x14ac:dyDescent="0.25">
      <c r="A211" s="3">
        <v>43675</v>
      </c>
      <c r="B211" s="4">
        <v>21500167</v>
      </c>
      <c r="C211" s="4">
        <v>5536293</v>
      </c>
      <c r="D211" s="4">
        <v>2214517</v>
      </c>
      <c r="E211" s="4">
        <v>1551933</v>
      </c>
      <c r="F211" s="4">
        <v>1298037</v>
      </c>
      <c r="G211" s="7">
        <v>6.0373345007041106E-2</v>
      </c>
      <c r="H211" s="10">
        <v>8.6768603846072434E-3</v>
      </c>
      <c r="I211" s="10">
        <v>0</v>
      </c>
      <c r="J211" s="10">
        <v>8.6768603846072434E-3</v>
      </c>
      <c r="K211" s="7">
        <v>0.25749999988372185</v>
      </c>
      <c r="L211" s="7">
        <v>0.39999996387474435</v>
      </c>
      <c r="M211" s="7">
        <v>0.70079976807583777</v>
      </c>
      <c r="N211" s="7">
        <v>0.83640015387262212</v>
      </c>
      <c r="O211" s="14" t="s">
        <v>82</v>
      </c>
      <c r="P211" s="14" t="s">
        <v>91</v>
      </c>
      <c r="Q211" s="12" t="s">
        <v>44</v>
      </c>
      <c r="R211">
        <v>7740060</v>
      </c>
      <c r="S211">
        <v>5805045</v>
      </c>
      <c r="T211">
        <v>2365018</v>
      </c>
      <c r="U211">
        <v>5590043</v>
      </c>
      <c r="V211" s="27">
        <v>0</v>
      </c>
      <c r="W211" s="27">
        <v>0</v>
      </c>
      <c r="X211" s="27">
        <v>0</v>
      </c>
      <c r="Y211" s="27">
        <v>0</v>
      </c>
      <c r="Z211" t="s">
        <v>37</v>
      </c>
      <c r="AA211" t="s">
        <v>101</v>
      </c>
      <c r="AB211">
        <v>391474</v>
      </c>
      <c r="AC211">
        <v>0.17</v>
      </c>
      <c r="AD211">
        <v>35</v>
      </c>
      <c r="AE211">
        <v>22</v>
      </c>
      <c r="AF211">
        <v>25</v>
      </c>
      <c r="AG211">
        <v>388</v>
      </c>
      <c r="AH211">
        <v>38</v>
      </c>
      <c r="AI211">
        <v>0.92</v>
      </c>
      <c r="AN211" s="3">
        <v>43707</v>
      </c>
      <c r="AO211" s="4">
        <v>7896424</v>
      </c>
      <c r="AP211" s="4">
        <v>5922318</v>
      </c>
      <c r="AQ211" s="4">
        <v>2412796</v>
      </c>
      <c r="AR211" s="4">
        <v>5702973</v>
      </c>
      <c r="AS211" s="10">
        <v>5.2083322230382256E-2</v>
      </c>
      <c r="AT211" s="10">
        <v>5.2083322230382256E-2</v>
      </c>
      <c r="AU211" s="10">
        <v>5.2083174359267348E-2</v>
      </c>
      <c r="AV211" s="10">
        <v>5.2083256466754602E-2</v>
      </c>
      <c r="AW211" s="13" t="s">
        <v>103</v>
      </c>
      <c r="AX211" s="13" t="s">
        <v>104</v>
      </c>
      <c r="AY211" t="s">
        <v>44</v>
      </c>
      <c r="AZ211" s="11" t="s">
        <v>89</v>
      </c>
      <c r="BA211" s="11" t="s">
        <v>92</v>
      </c>
    </row>
    <row r="212" spans="1:53" hidden="1" x14ac:dyDescent="0.25">
      <c r="A212" s="3">
        <v>43676</v>
      </c>
      <c r="B212" s="4">
        <v>20848646</v>
      </c>
      <c r="C212" s="4">
        <v>5212161</v>
      </c>
      <c r="D212" s="4">
        <v>2043167</v>
      </c>
      <c r="E212" s="4">
        <v>1416936</v>
      </c>
      <c r="F212" s="4">
        <v>1208363</v>
      </c>
      <c r="G212" s="7">
        <v>5.7958823800835793E-2</v>
      </c>
      <c r="H212" s="10">
        <v>3.064391629386698E-2</v>
      </c>
      <c r="I212" s="10">
        <v>-2.0408172854259776E-2</v>
      </c>
      <c r="J212" s="10">
        <v>5.2115674848858706E-2</v>
      </c>
      <c r="K212" s="7">
        <v>0.24999997601762725</v>
      </c>
      <c r="L212" s="7">
        <v>0.39199997851179197</v>
      </c>
      <c r="M212" s="7">
        <v>0.69349984607229853</v>
      </c>
      <c r="N212" s="7">
        <v>0.85279998532043788</v>
      </c>
      <c r="O212" s="14" t="s">
        <v>83</v>
      </c>
      <c r="P212" s="14" t="s">
        <v>91</v>
      </c>
      <c r="Q212" s="12" t="s">
        <v>44</v>
      </c>
      <c r="R212">
        <v>7505512</v>
      </c>
      <c r="S212">
        <v>5629134</v>
      </c>
      <c r="T212">
        <v>2293351</v>
      </c>
      <c r="U212">
        <v>5420648</v>
      </c>
      <c r="V212" s="27">
        <v>-2.0408184574093213E-2</v>
      </c>
      <c r="W212" s="27">
        <v>-2.0408227191664796E-2</v>
      </c>
      <c r="X212" s="27">
        <v>-2.0408102244686255E-2</v>
      </c>
      <c r="Y212" s="27">
        <v>-2.0408133760832503E-2</v>
      </c>
      <c r="Z212" t="s">
        <v>102</v>
      </c>
      <c r="AA212" t="s">
        <v>101</v>
      </c>
      <c r="AB212">
        <v>399345</v>
      </c>
      <c r="AC212">
        <v>0.19</v>
      </c>
      <c r="AD212">
        <v>34</v>
      </c>
      <c r="AE212">
        <v>18</v>
      </c>
      <c r="AF212">
        <v>29</v>
      </c>
      <c r="AG212">
        <v>365</v>
      </c>
      <c r="AH212">
        <v>39</v>
      </c>
      <c r="AI212">
        <v>0.92</v>
      </c>
      <c r="AN212" s="3">
        <v>43708</v>
      </c>
      <c r="AO212" s="4">
        <v>16321913</v>
      </c>
      <c r="AP212" s="4">
        <v>12241435</v>
      </c>
      <c r="AQ212" s="4">
        <v>4987251</v>
      </c>
      <c r="AR212" s="4">
        <v>11788048</v>
      </c>
      <c r="AS212" s="10">
        <v>5.2083367576824857E-2</v>
      </c>
      <c r="AT212" s="10">
        <v>5.2083366457755798E-2</v>
      </c>
      <c r="AU212" s="10">
        <v>5.2083419033629674E-2</v>
      </c>
      <c r="AV212" s="10">
        <v>5.2083358434897642E-2</v>
      </c>
      <c r="AW212" s="13" t="s">
        <v>103</v>
      </c>
      <c r="AX212" s="13" t="s">
        <v>104</v>
      </c>
      <c r="AY212" t="s">
        <v>44</v>
      </c>
      <c r="AZ212" s="11" t="s">
        <v>85</v>
      </c>
      <c r="BA212" s="11" t="s">
        <v>92</v>
      </c>
    </row>
    <row r="213" spans="1:53" x14ac:dyDescent="0.25">
      <c r="A213" s="3">
        <v>43677</v>
      </c>
      <c r="B213" s="4">
        <v>22368860</v>
      </c>
      <c r="C213" s="4">
        <v>5592215</v>
      </c>
      <c r="D213" s="4">
        <v>2214517</v>
      </c>
      <c r="E213" s="4">
        <v>1535767</v>
      </c>
      <c r="F213" s="4">
        <v>1322295</v>
      </c>
      <c r="G213" s="7">
        <v>5.9113204696171373E-2</v>
      </c>
      <c r="H213" s="10">
        <v>1.8893876057097803E-2</v>
      </c>
      <c r="I213" s="10">
        <v>1.9801989677181275E-2</v>
      </c>
      <c r="J213" s="10">
        <v>-8.9048033763017287E-4</v>
      </c>
      <c r="K213" s="7">
        <v>0.25</v>
      </c>
      <c r="L213" s="7">
        <v>0.39599997496519718</v>
      </c>
      <c r="M213" s="7">
        <v>0.69349975638028516</v>
      </c>
      <c r="N213" s="7">
        <v>0.86099974800864976</v>
      </c>
      <c r="O213" s="14" t="s">
        <v>94</v>
      </c>
      <c r="P213" s="14" t="s">
        <v>91</v>
      </c>
      <c r="Q213" s="12" t="s">
        <v>44</v>
      </c>
      <c r="R213">
        <v>8052789</v>
      </c>
      <c r="S213">
        <v>6039592</v>
      </c>
      <c r="T213">
        <v>2460574</v>
      </c>
      <c r="U213">
        <v>5815903</v>
      </c>
      <c r="V213" s="27">
        <v>1.9802001513596457E-2</v>
      </c>
      <c r="W213" s="27">
        <v>1.9802043726797613E-2</v>
      </c>
      <c r="X213" s="27">
        <v>1.9801922748545753E-2</v>
      </c>
      <c r="Y213" s="27">
        <v>1.9801952420255287E-2</v>
      </c>
      <c r="Z213" t="s">
        <v>102</v>
      </c>
      <c r="AA213" t="s">
        <v>104</v>
      </c>
      <c r="AB213">
        <v>390149</v>
      </c>
      <c r="AC213">
        <v>0.17</v>
      </c>
      <c r="AD213">
        <v>33</v>
      </c>
      <c r="AE213">
        <v>18</v>
      </c>
      <c r="AF213">
        <v>29</v>
      </c>
      <c r="AG213">
        <v>365</v>
      </c>
      <c r="AH213">
        <v>39</v>
      </c>
      <c r="AI213">
        <v>0.95</v>
      </c>
      <c r="AN213" s="3">
        <v>43709</v>
      </c>
      <c r="AO213" s="4">
        <v>15352294</v>
      </c>
      <c r="AP213" s="4">
        <v>11514221</v>
      </c>
      <c r="AQ213" s="4">
        <v>4690978</v>
      </c>
      <c r="AR213" s="4">
        <v>11087768</v>
      </c>
      <c r="AS213" s="10">
        <v>-4.0404077654525472E-2</v>
      </c>
      <c r="AT213" s="10">
        <v>-4.0404015991292619E-2</v>
      </c>
      <c r="AU213" s="10">
        <v>-4.0404067265719767E-2</v>
      </c>
      <c r="AV213" s="10">
        <v>-4.0404008058767094E-2</v>
      </c>
      <c r="AW213" s="13" t="s">
        <v>103</v>
      </c>
      <c r="AX213" s="13" t="s">
        <v>101</v>
      </c>
      <c r="AY213" t="s">
        <v>44</v>
      </c>
      <c r="AZ213" s="11" t="s">
        <v>87</v>
      </c>
      <c r="BA213" s="11" t="s">
        <v>93</v>
      </c>
    </row>
    <row r="214" spans="1:53" hidden="1" x14ac:dyDescent="0.25">
      <c r="A214" s="3">
        <v>43678</v>
      </c>
      <c r="B214" s="4">
        <v>22151687</v>
      </c>
      <c r="C214" s="4">
        <v>5704059</v>
      </c>
      <c r="D214" s="4">
        <v>2327256</v>
      </c>
      <c r="E214" s="4">
        <v>1749863</v>
      </c>
      <c r="F214" s="4">
        <v>1506632</v>
      </c>
      <c r="G214" s="7">
        <v>6.8014323243191371E-2</v>
      </c>
      <c r="H214" s="10">
        <v>0.16231751902245817</v>
      </c>
      <c r="I214" s="10">
        <v>7.3684220220243013E-2</v>
      </c>
      <c r="J214" s="10">
        <v>8.2550620688114362E-2</v>
      </c>
      <c r="K214" s="7">
        <v>0.25749998182982631</v>
      </c>
      <c r="L214" s="7">
        <v>0.40799998737740967</v>
      </c>
      <c r="M214" s="7">
        <v>0.75189966209132131</v>
      </c>
      <c r="N214" s="7">
        <v>0.86099997542664763</v>
      </c>
      <c r="O214" s="14" t="s">
        <v>80</v>
      </c>
      <c r="P214" s="14" t="s">
        <v>92</v>
      </c>
      <c r="Q214" s="12" t="s">
        <v>44</v>
      </c>
      <c r="R214">
        <v>7974607</v>
      </c>
      <c r="S214">
        <v>5980955</v>
      </c>
      <c r="T214">
        <v>2436685</v>
      </c>
      <c r="U214">
        <v>5759438</v>
      </c>
      <c r="V214" s="27">
        <v>7.3684217612520309E-2</v>
      </c>
      <c r="W214" s="27">
        <v>7.3684269105611211E-2</v>
      </c>
      <c r="X214" s="27">
        <v>7.3683983252418317E-2</v>
      </c>
      <c r="Y214" s="27">
        <v>7.3684100635641903E-2</v>
      </c>
      <c r="Z214" t="s">
        <v>102</v>
      </c>
      <c r="AA214" t="s">
        <v>104</v>
      </c>
      <c r="AB214">
        <v>386768</v>
      </c>
      <c r="AC214">
        <v>0.19</v>
      </c>
      <c r="AD214">
        <v>32</v>
      </c>
      <c r="AE214">
        <v>20</v>
      </c>
      <c r="AF214">
        <v>25</v>
      </c>
      <c r="AG214">
        <v>384</v>
      </c>
      <c r="AH214">
        <v>37</v>
      </c>
      <c r="AI214">
        <v>0.94</v>
      </c>
      <c r="AN214" s="3">
        <v>43710</v>
      </c>
      <c r="AO214" s="4">
        <v>8209154</v>
      </c>
      <c r="AP214" s="4">
        <v>6156866</v>
      </c>
      <c r="AQ214" s="4">
        <v>2508352</v>
      </c>
      <c r="AR214" s="4">
        <v>5928833</v>
      </c>
      <c r="AS214" s="10">
        <v>1.9417496223979036E-2</v>
      </c>
      <c r="AT214" s="10">
        <v>1.9417536813745029E-2</v>
      </c>
      <c r="AU214" s="10">
        <v>1.9417420488065051E-2</v>
      </c>
      <c r="AV214" s="10">
        <v>1.9417449018664934E-2</v>
      </c>
      <c r="AW214" s="13" t="s">
        <v>103</v>
      </c>
      <c r="AX214" s="13" t="s">
        <v>104</v>
      </c>
      <c r="AY214" t="s">
        <v>44</v>
      </c>
      <c r="AZ214" s="11" t="s">
        <v>82</v>
      </c>
      <c r="BA214" s="11" t="s">
        <v>93</v>
      </c>
    </row>
    <row r="215" spans="1:53" hidden="1" x14ac:dyDescent="0.25">
      <c r="A215" s="3">
        <v>43679</v>
      </c>
      <c r="B215" s="4">
        <v>22803207</v>
      </c>
      <c r="C215" s="4">
        <v>5814817</v>
      </c>
      <c r="D215" s="4">
        <v>2256149</v>
      </c>
      <c r="E215" s="4">
        <v>1581109</v>
      </c>
      <c r="F215" s="4">
        <v>1322439</v>
      </c>
      <c r="G215" s="7">
        <v>5.7993553275203794E-2</v>
      </c>
      <c r="H215" s="10">
        <v>6.1115020545257748E-2</v>
      </c>
      <c r="I215" s="10">
        <v>8.2474216527056665E-2</v>
      </c>
      <c r="J215" s="10">
        <v>-1.9731828856234923E-2</v>
      </c>
      <c r="K215" s="7">
        <v>0.25499996557501758</v>
      </c>
      <c r="L215" s="7">
        <v>0.38800000068789781</v>
      </c>
      <c r="M215" s="7">
        <v>0.7007999028432963</v>
      </c>
      <c r="N215" s="7">
        <v>0.83639964101146724</v>
      </c>
      <c r="O215" s="14" t="s">
        <v>89</v>
      </c>
      <c r="P215" s="14" t="s">
        <v>92</v>
      </c>
      <c r="Q215" s="12" t="s">
        <v>44</v>
      </c>
      <c r="R215">
        <v>8209154</v>
      </c>
      <c r="S215">
        <v>6156866</v>
      </c>
      <c r="T215">
        <v>2508352</v>
      </c>
      <c r="U215">
        <v>5928833</v>
      </c>
      <c r="V215" s="27">
        <v>8.2474176506307284E-2</v>
      </c>
      <c r="W215" s="27">
        <v>8.247431199322186E-2</v>
      </c>
      <c r="X215" s="27">
        <v>8.2473977663081843E-2</v>
      </c>
      <c r="Y215" s="27">
        <v>8.2474106340329367E-2</v>
      </c>
      <c r="Z215" t="s">
        <v>102</v>
      </c>
      <c r="AA215" t="s">
        <v>104</v>
      </c>
      <c r="AB215">
        <v>387112</v>
      </c>
      <c r="AC215">
        <v>0.17</v>
      </c>
      <c r="AD215">
        <v>37</v>
      </c>
      <c r="AE215">
        <v>21</v>
      </c>
      <c r="AF215">
        <v>26</v>
      </c>
      <c r="AG215">
        <v>384</v>
      </c>
      <c r="AH215">
        <v>37</v>
      </c>
      <c r="AI215">
        <v>0.93</v>
      </c>
      <c r="AN215" s="3">
        <v>43711</v>
      </c>
      <c r="AO215" s="4">
        <v>8130972</v>
      </c>
      <c r="AP215" s="4">
        <v>6098229</v>
      </c>
      <c r="AQ215" s="4">
        <v>2484463</v>
      </c>
      <c r="AR215" s="4">
        <v>5872368</v>
      </c>
      <c r="AS215" s="10">
        <v>8.3333422156942838E-2</v>
      </c>
      <c r="AT215" s="10">
        <v>8.3333422156942838E-2</v>
      </c>
      <c r="AU215" s="10">
        <v>8.3333078974827668E-2</v>
      </c>
      <c r="AV215" s="10">
        <v>8.3333210346807185E-2</v>
      </c>
      <c r="AW215" s="13" t="s">
        <v>103</v>
      </c>
      <c r="AX215" s="13" t="s">
        <v>104</v>
      </c>
      <c r="AY215" t="s">
        <v>44</v>
      </c>
      <c r="AZ215" s="11" t="s">
        <v>83</v>
      </c>
      <c r="BA215" s="11" t="s">
        <v>93</v>
      </c>
    </row>
    <row r="216" spans="1:53" hidden="1" x14ac:dyDescent="0.25">
      <c r="A216" s="3">
        <v>43680</v>
      </c>
      <c r="B216" s="4">
        <v>45338648</v>
      </c>
      <c r="C216" s="4">
        <v>9045060</v>
      </c>
      <c r="D216" s="4">
        <v>3167580</v>
      </c>
      <c r="E216" s="4">
        <v>2240112</v>
      </c>
      <c r="F216" s="4">
        <v>1782233</v>
      </c>
      <c r="G216" s="7">
        <v>3.930935479152356E-2</v>
      </c>
      <c r="H216" s="10">
        <v>4.9113520787332776E-2</v>
      </c>
      <c r="I216" s="10">
        <v>1.0000011138400211E-2</v>
      </c>
      <c r="J216" s="10">
        <v>3.8726246750083293E-2</v>
      </c>
      <c r="K216" s="7">
        <v>0.19949999391247838</v>
      </c>
      <c r="L216" s="7">
        <v>0.35019999867330898</v>
      </c>
      <c r="M216" s="7">
        <v>0.70719981815771027</v>
      </c>
      <c r="N216" s="7">
        <v>0.79559995214524992</v>
      </c>
      <c r="O216" s="14" t="s">
        <v>85</v>
      </c>
      <c r="P216" s="14" t="s">
        <v>92</v>
      </c>
      <c r="Q216" s="12" t="s">
        <v>44</v>
      </c>
      <c r="R216">
        <v>16321913</v>
      </c>
      <c r="S216">
        <v>12241435</v>
      </c>
      <c r="T216">
        <v>4987251</v>
      </c>
      <c r="U216">
        <v>11788048</v>
      </c>
      <c r="V216" s="27">
        <v>9.9999938119998966E-3</v>
      </c>
      <c r="W216" s="27">
        <v>1.0000056104536581E-2</v>
      </c>
      <c r="X216" s="27">
        <v>1.0000056704588589E-2</v>
      </c>
      <c r="Y216" s="27">
        <v>9.9999700119994817E-3</v>
      </c>
      <c r="Z216" t="s">
        <v>102</v>
      </c>
      <c r="AA216" t="s">
        <v>104</v>
      </c>
      <c r="AB216">
        <v>409781</v>
      </c>
      <c r="AC216">
        <v>0.19</v>
      </c>
      <c r="AD216">
        <v>30</v>
      </c>
      <c r="AE216">
        <v>19</v>
      </c>
      <c r="AF216">
        <v>27</v>
      </c>
      <c r="AG216">
        <v>358</v>
      </c>
      <c r="AH216">
        <v>31</v>
      </c>
      <c r="AI216">
        <v>0.92</v>
      </c>
      <c r="AN216" s="3">
        <v>43712</v>
      </c>
      <c r="AO216" s="4">
        <v>8052789</v>
      </c>
      <c r="AP216" s="4">
        <v>6039592</v>
      </c>
      <c r="AQ216" s="4">
        <v>2460574</v>
      </c>
      <c r="AR216" s="4">
        <v>5815903</v>
      </c>
      <c r="AS216" s="10">
        <v>1.9802001513596457E-2</v>
      </c>
      <c r="AT216" s="10">
        <v>1.9802043726797613E-2</v>
      </c>
      <c r="AU216" s="10">
        <v>1.9801922748545753E-2</v>
      </c>
      <c r="AV216" s="10">
        <v>1.9801952420255287E-2</v>
      </c>
      <c r="AW216" s="13" t="s">
        <v>103</v>
      </c>
      <c r="AX216" s="13" t="s">
        <v>104</v>
      </c>
      <c r="AY216" t="s">
        <v>44</v>
      </c>
      <c r="AZ216" s="11" t="s">
        <v>94</v>
      </c>
      <c r="BA216" s="11" t="s">
        <v>93</v>
      </c>
    </row>
    <row r="217" spans="1:53" x14ac:dyDescent="0.25">
      <c r="A217" s="3">
        <v>43681</v>
      </c>
      <c r="B217" s="4">
        <v>43991955</v>
      </c>
      <c r="C217" s="4">
        <v>9053544</v>
      </c>
      <c r="D217" s="4">
        <v>2924294</v>
      </c>
      <c r="E217" s="4">
        <v>2068061</v>
      </c>
      <c r="F217" s="4">
        <v>1677611</v>
      </c>
      <c r="G217" s="7">
        <v>3.8134495273056179E-2</v>
      </c>
      <c r="H217" s="10">
        <v>1.0185488493980932E-2</v>
      </c>
      <c r="I217" s="10">
        <v>1.0309266749248591E-2</v>
      </c>
      <c r="J217" s="10">
        <v>-1.2251521325334913E-4</v>
      </c>
      <c r="K217" s="7">
        <v>0.20579999229404558</v>
      </c>
      <c r="L217" s="7">
        <v>0.3229999213567637</v>
      </c>
      <c r="M217" s="7">
        <v>0.70720009684388774</v>
      </c>
      <c r="N217" s="7">
        <v>0.81119995976907833</v>
      </c>
      <c r="O217" s="14" t="s">
        <v>87</v>
      </c>
      <c r="P217" s="14" t="s">
        <v>92</v>
      </c>
      <c r="Q217" s="12" t="s">
        <v>44</v>
      </c>
      <c r="R217">
        <v>15837104</v>
      </c>
      <c r="S217">
        <v>11877828</v>
      </c>
      <c r="T217">
        <v>4839115</v>
      </c>
      <c r="U217">
        <v>11437908</v>
      </c>
      <c r="V217" s="27">
        <v>1.030933622531971E-2</v>
      </c>
      <c r="W217" s="27">
        <v>1.030933622531971E-2</v>
      </c>
      <c r="X217" s="27">
        <v>1.0309336464473295E-2</v>
      </c>
      <c r="Y217" s="27">
        <v>1.0309247389520326E-2</v>
      </c>
      <c r="Z217" t="s">
        <v>102</v>
      </c>
      <c r="AA217" t="s">
        <v>104</v>
      </c>
      <c r="AB217">
        <v>388262</v>
      </c>
      <c r="AC217">
        <v>0.18</v>
      </c>
      <c r="AD217">
        <v>35</v>
      </c>
      <c r="AE217">
        <v>22</v>
      </c>
      <c r="AF217">
        <v>30</v>
      </c>
      <c r="AG217">
        <v>369</v>
      </c>
      <c r="AH217">
        <v>39</v>
      </c>
      <c r="AI217">
        <v>0.95</v>
      </c>
      <c r="AN217" s="3">
        <v>43713</v>
      </c>
      <c r="AO217" s="4">
        <v>7427330</v>
      </c>
      <c r="AP217" s="4">
        <v>5570497</v>
      </c>
      <c r="AQ217" s="4">
        <v>2269462</v>
      </c>
      <c r="AR217" s="4">
        <v>5364183</v>
      </c>
      <c r="AS217" s="10">
        <v>-3.0612211602979222E-2</v>
      </c>
      <c r="AT217" s="10">
        <v>-3.0612340787497194E-2</v>
      </c>
      <c r="AU217" s="10">
        <v>-3.0612153367029271E-2</v>
      </c>
      <c r="AV217" s="10">
        <v>-3.0612200641248699E-2</v>
      </c>
      <c r="AW217" s="13" t="s">
        <v>103</v>
      </c>
      <c r="AX217" s="13" t="s">
        <v>101</v>
      </c>
      <c r="AY217" t="s">
        <v>44</v>
      </c>
      <c r="AZ217" s="11" t="s">
        <v>80</v>
      </c>
      <c r="BA217" s="11" t="s">
        <v>93</v>
      </c>
    </row>
    <row r="218" spans="1:53" x14ac:dyDescent="0.25">
      <c r="A218" s="3">
        <v>43682</v>
      </c>
      <c r="B218" s="4">
        <v>22368860</v>
      </c>
      <c r="C218" s="4">
        <v>5592215</v>
      </c>
      <c r="D218" s="4">
        <v>2214517</v>
      </c>
      <c r="E218" s="4">
        <v>1551933</v>
      </c>
      <c r="F218" s="4">
        <v>1208956</v>
      </c>
      <c r="G218" s="7">
        <v>5.4046384125073878E-2</v>
      </c>
      <c r="H218" s="10">
        <v>-6.8627473639041092E-2</v>
      </c>
      <c r="I218" s="10">
        <v>4.0404011745583279E-2</v>
      </c>
      <c r="J218" s="10">
        <v>-0.10479725582919641</v>
      </c>
      <c r="K218" s="7">
        <v>0.25</v>
      </c>
      <c r="L218" s="7">
        <v>0.39599997496519718</v>
      </c>
      <c r="M218" s="7">
        <v>0.70079976807583777</v>
      </c>
      <c r="N218" s="7">
        <v>0.77900012436103883</v>
      </c>
      <c r="O218" s="14" t="s">
        <v>82</v>
      </c>
      <c r="P218" s="14" t="s">
        <v>92</v>
      </c>
      <c r="Q218" s="12" t="s">
        <v>44</v>
      </c>
      <c r="R218">
        <v>8052789</v>
      </c>
      <c r="S218">
        <v>6039592</v>
      </c>
      <c r="T218">
        <v>2460574</v>
      </c>
      <c r="U218">
        <v>5815903</v>
      </c>
      <c r="V218" s="27">
        <v>4.0403950356973972E-2</v>
      </c>
      <c r="W218" s="27">
        <v>4.0403993422962303E-2</v>
      </c>
      <c r="X218" s="27">
        <v>4.0403920815824668E-2</v>
      </c>
      <c r="Y218" s="27">
        <v>4.0403982581171505E-2</v>
      </c>
      <c r="Z218" t="s">
        <v>102</v>
      </c>
      <c r="AA218" t="s">
        <v>104</v>
      </c>
      <c r="AB218">
        <v>403716</v>
      </c>
      <c r="AC218">
        <v>0.17</v>
      </c>
      <c r="AD218">
        <v>39</v>
      </c>
      <c r="AE218">
        <v>22</v>
      </c>
      <c r="AF218">
        <v>25</v>
      </c>
      <c r="AG218">
        <v>389</v>
      </c>
      <c r="AH218">
        <v>36</v>
      </c>
      <c r="AI218">
        <v>0.92</v>
      </c>
      <c r="AN218" s="3">
        <v>43714</v>
      </c>
      <c r="AO218" s="4">
        <v>7505512</v>
      </c>
      <c r="AP218" s="4">
        <v>5629134</v>
      </c>
      <c r="AQ218" s="4">
        <v>2293351</v>
      </c>
      <c r="AR218" s="4">
        <v>5420648</v>
      </c>
      <c r="AS218" s="10">
        <v>-4.9504940464189851E-2</v>
      </c>
      <c r="AT218" s="10">
        <v>-4.9504940464189851E-2</v>
      </c>
      <c r="AU218" s="10">
        <v>-4.950480687136416E-2</v>
      </c>
      <c r="AV218" s="10">
        <v>-4.9504881050637994E-2</v>
      </c>
      <c r="AW218" s="13" t="s">
        <v>103</v>
      </c>
      <c r="AX218" s="13" t="s">
        <v>101</v>
      </c>
      <c r="AY218" t="s">
        <v>44</v>
      </c>
      <c r="AZ218" s="11" t="s">
        <v>89</v>
      </c>
      <c r="BA218" s="11" t="s">
        <v>93</v>
      </c>
    </row>
    <row r="219" spans="1:53" hidden="1" x14ac:dyDescent="0.25">
      <c r="A219" s="3">
        <v>43683</v>
      </c>
      <c r="B219" s="4">
        <v>22586034</v>
      </c>
      <c r="C219" s="4">
        <v>5420648</v>
      </c>
      <c r="D219" s="4">
        <v>2124894</v>
      </c>
      <c r="E219" s="4">
        <v>1535660</v>
      </c>
      <c r="F219" s="4">
        <v>1221464</v>
      </c>
      <c r="G219" s="7">
        <v>5.4080499480342589E-2</v>
      </c>
      <c r="H219" s="10">
        <v>1.0841940708214315E-2</v>
      </c>
      <c r="I219" s="10">
        <v>8.3333373303954517E-2</v>
      </c>
      <c r="J219" s="10">
        <v>-6.6915166081014887E-2</v>
      </c>
      <c r="K219" s="7">
        <v>0.23999999291597632</v>
      </c>
      <c r="L219" s="7">
        <v>0.39199999704832339</v>
      </c>
      <c r="M219" s="7">
        <v>0.72269957936725315</v>
      </c>
      <c r="N219" s="7">
        <v>0.79540002344268912</v>
      </c>
      <c r="O219" s="14" t="s">
        <v>83</v>
      </c>
      <c r="P219" s="14" t="s">
        <v>92</v>
      </c>
      <c r="Q219" s="12" t="s">
        <v>44</v>
      </c>
      <c r="R219">
        <v>8130972</v>
      </c>
      <c r="S219">
        <v>6098229</v>
      </c>
      <c r="T219">
        <v>2484463</v>
      </c>
      <c r="U219">
        <v>5872368</v>
      </c>
      <c r="V219" s="27">
        <v>8.3333422156942838E-2</v>
      </c>
      <c r="W219" s="27">
        <v>8.3333422156942838E-2</v>
      </c>
      <c r="X219" s="27">
        <v>8.3333078974827668E-2</v>
      </c>
      <c r="Y219" s="27">
        <v>8.3333210346807185E-2</v>
      </c>
      <c r="Z219" t="s">
        <v>102</v>
      </c>
      <c r="AA219" t="s">
        <v>104</v>
      </c>
      <c r="AB219">
        <v>398247</v>
      </c>
      <c r="AC219">
        <v>0.17</v>
      </c>
      <c r="AD219">
        <v>31</v>
      </c>
      <c r="AE219">
        <v>18</v>
      </c>
      <c r="AF219">
        <v>29</v>
      </c>
      <c r="AG219">
        <v>398</v>
      </c>
      <c r="AH219">
        <v>32</v>
      </c>
      <c r="AI219">
        <v>0.95</v>
      </c>
      <c r="AN219" s="3">
        <v>43715</v>
      </c>
      <c r="AO219" s="4">
        <v>16806722</v>
      </c>
      <c r="AP219" s="4">
        <v>12605042</v>
      </c>
      <c r="AQ219" s="4">
        <v>5135387</v>
      </c>
      <c r="AR219" s="4">
        <v>12138188</v>
      </c>
      <c r="AS219" s="10">
        <v>2.9702952098813462E-2</v>
      </c>
      <c r="AT219" s="10">
        <v>2.9702971914648879E-2</v>
      </c>
      <c r="AU219" s="10">
        <v>2.9702936547609138E-2</v>
      </c>
      <c r="AV219" s="10">
        <v>2.9702966937358966E-2</v>
      </c>
      <c r="AW219" s="13" t="s">
        <v>103</v>
      </c>
      <c r="AX219" s="13" t="s">
        <v>104</v>
      </c>
      <c r="AY219" t="s">
        <v>44</v>
      </c>
      <c r="AZ219" s="11" t="s">
        <v>85</v>
      </c>
      <c r="BA219" s="11" t="s">
        <v>93</v>
      </c>
    </row>
    <row r="220" spans="1:53" hidden="1" x14ac:dyDescent="0.25">
      <c r="A220" s="3">
        <v>43684</v>
      </c>
      <c r="B220" s="4">
        <v>22586034</v>
      </c>
      <c r="C220" s="4">
        <v>5364183</v>
      </c>
      <c r="D220" s="4">
        <v>2124216</v>
      </c>
      <c r="E220" s="4">
        <v>1488650</v>
      </c>
      <c r="F220" s="4">
        <v>1184072</v>
      </c>
      <c r="G220" s="7">
        <v>5.2424963143152974E-2</v>
      </c>
      <c r="H220" s="10">
        <v>-0.10453264967348441</v>
      </c>
      <c r="I220" s="10">
        <v>9.7087647738864913E-3</v>
      </c>
      <c r="J220" s="10">
        <v>-0.1131429362930747</v>
      </c>
      <c r="K220" s="7">
        <v>0.23749999667936389</v>
      </c>
      <c r="L220" s="7">
        <v>0.39599991275465435</v>
      </c>
      <c r="M220" s="7">
        <v>0.70079973034757292</v>
      </c>
      <c r="N220" s="7">
        <v>0.79539985893258991</v>
      </c>
      <c r="O220" s="14" t="s">
        <v>94</v>
      </c>
      <c r="P220" s="14" t="s">
        <v>92</v>
      </c>
      <c r="Q220" s="12" t="s">
        <v>44</v>
      </c>
      <c r="R220">
        <v>8130972</v>
      </c>
      <c r="S220">
        <v>6098229</v>
      </c>
      <c r="T220">
        <v>2484463</v>
      </c>
      <c r="U220">
        <v>5872368</v>
      </c>
      <c r="V220" s="27">
        <v>9.7088102022790945E-3</v>
      </c>
      <c r="W220" s="27">
        <v>9.7087684068726254E-3</v>
      </c>
      <c r="X220" s="27">
        <v>9.7087102440325257E-3</v>
      </c>
      <c r="Y220" s="27">
        <v>9.708724509332356E-3</v>
      </c>
      <c r="Z220" t="s">
        <v>102</v>
      </c>
      <c r="AA220" t="s">
        <v>104</v>
      </c>
      <c r="AB220">
        <v>395396</v>
      </c>
      <c r="AC220">
        <v>0.19</v>
      </c>
      <c r="AD220">
        <v>34</v>
      </c>
      <c r="AE220">
        <v>22</v>
      </c>
      <c r="AF220">
        <v>29</v>
      </c>
      <c r="AG220">
        <v>366</v>
      </c>
      <c r="AH220">
        <v>37</v>
      </c>
      <c r="AI220">
        <v>0.91</v>
      </c>
      <c r="AN220" s="3">
        <v>43716</v>
      </c>
      <c r="AO220" s="4">
        <v>15513897</v>
      </c>
      <c r="AP220" s="4">
        <v>11635423</v>
      </c>
      <c r="AQ220" s="4">
        <v>4740357</v>
      </c>
      <c r="AR220" s="4">
        <v>11204481</v>
      </c>
      <c r="AS220" s="10">
        <v>1.052630961861456E-2</v>
      </c>
      <c r="AT220" s="10">
        <v>1.052628744923334E-2</v>
      </c>
      <c r="AU220" s="10">
        <v>1.0526376376098989E-2</v>
      </c>
      <c r="AV220" s="10">
        <v>1.0526284460497415E-2</v>
      </c>
      <c r="AW220" s="13" t="s">
        <v>103</v>
      </c>
      <c r="AX220" s="13" t="s">
        <v>104</v>
      </c>
      <c r="AY220" t="s">
        <v>44</v>
      </c>
      <c r="AZ220" s="11" t="s">
        <v>87</v>
      </c>
      <c r="BA220" s="11" t="s">
        <v>93</v>
      </c>
    </row>
    <row r="221" spans="1:53" x14ac:dyDescent="0.25">
      <c r="A221" s="3">
        <v>43685</v>
      </c>
      <c r="B221" s="4">
        <v>20848646</v>
      </c>
      <c r="C221" s="4">
        <v>5264283</v>
      </c>
      <c r="D221" s="4">
        <v>2168884</v>
      </c>
      <c r="E221" s="4">
        <v>1519954</v>
      </c>
      <c r="F221" s="4">
        <v>1233898</v>
      </c>
      <c r="G221" s="7">
        <v>5.9183603577901416E-2</v>
      </c>
      <c r="H221" s="10">
        <v>-0.18102230670794195</v>
      </c>
      <c r="I221" s="10">
        <v>-5.8823555966640351E-2</v>
      </c>
      <c r="J221" s="10">
        <v>-0.12983617632590294</v>
      </c>
      <c r="K221" s="7">
        <v>0.25249999448405425</v>
      </c>
      <c r="L221" s="7">
        <v>0.41199988678420213</v>
      </c>
      <c r="M221" s="7">
        <v>0.70080004278698171</v>
      </c>
      <c r="N221" s="7">
        <v>0.8117995676184937</v>
      </c>
      <c r="O221" s="14" t="s">
        <v>80</v>
      </c>
      <c r="P221" s="14" t="s">
        <v>92</v>
      </c>
      <c r="Q221" s="12" t="s">
        <v>44</v>
      </c>
      <c r="R221">
        <v>7505512</v>
      </c>
      <c r="S221">
        <v>5629134</v>
      </c>
      <c r="T221">
        <v>2293351</v>
      </c>
      <c r="U221">
        <v>5420648</v>
      </c>
      <c r="V221" s="27">
        <v>-5.8823588422601936E-2</v>
      </c>
      <c r="W221" s="27">
        <v>-5.8823549082044568E-2</v>
      </c>
      <c r="X221" s="27">
        <v>-5.8823360426152771E-2</v>
      </c>
      <c r="Y221" s="27">
        <v>-5.8823447704446141E-2</v>
      </c>
      <c r="Z221" t="s">
        <v>102</v>
      </c>
      <c r="AA221" t="s">
        <v>101</v>
      </c>
      <c r="AB221">
        <v>395163</v>
      </c>
      <c r="AC221">
        <v>0.18</v>
      </c>
      <c r="AD221">
        <v>32</v>
      </c>
      <c r="AE221">
        <v>17</v>
      </c>
      <c r="AF221">
        <v>29</v>
      </c>
      <c r="AG221">
        <v>367</v>
      </c>
      <c r="AH221">
        <v>37</v>
      </c>
      <c r="AI221">
        <v>0.92</v>
      </c>
      <c r="AN221" s="3">
        <v>43717</v>
      </c>
      <c r="AO221" s="4">
        <v>7818242</v>
      </c>
      <c r="AP221" s="4">
        <v>5863681</v>
      </c>
      <c r="AQ221" s="4">
        <v>2388907</v>
      </c>
      <c r="AR221" s="4">
        <v>5646508</v>
      </c>
      <c r="AS221" s="10">
        <v>-4.7619036017596983E-2</v>
      </c>
      <c r="AT221" s="10">
        <v>-4.7619194570744261E-2</v>
      </c>
      <c r="AU221" s="10">
        <v>-4.7618914729671169E-2</v>
      </c>
      <c r="AV221" s="10">
        <v>-4.7618983364854484E-2</v>
      </c>
      <c r="AW221" s="13" t="s">
        <v>103</v>
      </c>
      <c r="AX221" s="13" t="s">
        <v>101</v>
      </c>
      <c r="AY221" t="s">
        <v>44</v>
      </c>
      <c r="AZ221" s="11" t="s">
        <v>82</v>
      </c>
      <c r="BA221" s="11" t="s">
        <v>93</v>
      </c>
    </row>
    <row r="222" spans="1:53" x14ac:dyDescent="0.25">
      <c r="A222" s="3">
        <v>43686</v>
      </c>
      <c r="B222" s="4">
        <v>22586034</v>
      </c>
      <c r="C222" s="4">
        <v>5590043</v>
      </c>
      <c r="D222" s="4">
        <v>2124216</v>
      </c>
      <c r="E222" s="4">
        <v>1566184</v>
      </c>
      <c r="F222" s="4">
        <v>1322799</v>
      </c>
      <c r="G222" s="7">
        <v>5.8567121611523297E-2</v>
      </c>
      <c r="H222" s="10">
        <v>2.7222427650719361E-4</v>
      </c>
      <c r="I222" s="10">
        <v>-9.5237919824172623E-3</v>
      </c>
      <c r="J222" s="10">
        <v>9.8902085477963197E-3</v>
      </c>
      <c r="K222" s="7">
        <v>0.24749998162581355</v>
      </c>
      <c r="L222" s="7">
        <v>0.37999993917756986</v>
      </c>
      <c r="M222" s="7">
        <v>0.7372997849559555</v>
      </c>
      <c r="N222" s="7">
        <v>0.84459999591363466</v>
      </c>
      <c r="O222" s="14" t="s">
        <v>89</v>
      </c>
      <c r="P222" s="14" t="s">
        <v>92</v>
      </c>
      <c r="Q222" s="12" t="s">
        <v>44</v>
      </c>
      <c r="R222">
        <v>8130972</v>
      </c>
      <c r="S222">
        <v>6098229</v>
      </c>
      <c r="T222">
        <v>2484463</v>
      </c>
      <c r="U222">
        <v>5872368</v>
      </c>
      <c r="V222" s="27">
        <v>-9.5237584774265915E-3</v>
      </c>
      <c r="W222" s="27">
        <v>-9.5238389141488744E-3</v>
      </c>
      <c r="X222" s="27">
        <v>-9.523782945934256E-3</v>
      </c>
      <c r="Y222" s="27">
        <v>-9.5237966729708745E-3</v>
      </c>
      <c r="Z222" t="s">
        <v>102</v>
      </c>
      <c r="AA222" t="s">
        <v>101</v>
      </c>
      <c r="AB222">
        <v>402090</v>
      </c>
      <c r="AC222">
        <v>0.17</v>
      </c>
      <c r="AD222">
        <v>32</v>
      </c>
      <c r="AE222">
        <v>21</v>
      </c>
      <c r="AF222">
        <v>30</v>
      </c>
      <c r="AG222">
        <v>353</v>
      </c>
      <c r="AH222">
        <v>34</v>
      </c>
      <c r="AI222">
        <v>0.93</v>
      </c>
      <c r="AN222" s="3">
        <v>43718</v>
      </c>
      <c r="AO222" s="4">
        <v>8052789</v>
      </c>
      <c r="AP222" s="4">
        <v>6039592</v>
      </c>
      <c r="AQ222" s="4">
        <v>2460574</v>
      </c>
      <c r="AR222" s="4">
        <v>5815903</v>
      </c>
      <c r="AS222" s="10">
        <v>-9.6154555691496668E-3</v>
      </c>
      <c r="AT222" s="10">
        <v>-9.6154145736410124E-3</v>
      </c>
      <c r="AU222" s="10">
        <v>-9.615357523939827E-3</v>
      </c>
      <c r="AV222" s="10">
        <v>-9.6153715162264897E-3</v>
      </c>
      <c r="AW222" s="13" t="s">
        <v>103</v>
      </c>
      <c r="AX222" s="13" t="s">
        <v>101</v>
      </c>
      <c r="AY222" t="s">
        <v>44</v>
      </c>
      <c r="AZ222" s="11" t="s">
        <v>83</v>
      </c>
      <c r="BA222" s="11" t="s">
        <v>93</v>
      </c>
    </row>
    <row r="223" spans="1:53" x14ac:dyDescent="0.25">
      <c r="A223" s="3">
        <v>43687</v>
      </c>
      <c r="B223" s="4">
        <v>46685340</v>
      </c>
      <c r="C223" s="4">
        <v>9411764</v>
      </c>
      <c r="D223" s="4">
        <v>3328000</v>
      </c>
      <c r="E223" s="4">
        <v>2330931</v>
      </c>
      <c r="F223" s="4">
        <v>1890851</v>
      </c>
      <c r="G223" s="7">
        <v>4.0502029116634898E-2</v>
      </c>
      <c r="H223" s="10">
        <v>6.0944893288363611E-2</v>
      </c>
      <c r="I223" s="10">
        <v>2.9702958941342894E-2</v>
      </c>
      <c r="J223" s="10">
        <v>3.034072503699603E-2</v>
      </c>
      <c r="K223" s="7">
        <v>0.2015999883475198</v>
      </c>
      <c r="L223" s="7">
        <v>0.353600026520002</v>
      </c>
      <c r="M223" s="7">
        <v>0.70039993990384619</v>
      </c>
      <c r="N223" s="7">
        <v>0.81119990252821728</v>
      </c>
      <c r="O223" s="14" t="s">
        <v>85</v>
      </c>
      <c r="P223" s="14" t="s">
        <v>92</v>
      </c>
      <c r="Q223" s="12" t="s">
        <v>44</v>
      </c>
      <c r="R223">
        <v>16806722</v>
      </c>
      <c r="S223">
        <v>12605042</v>
      </c>
      <c r="T223">
        <v>5135387</v>
      </c>
      <c r="U223">
        <v>12138188</v>
      </c>
      <c r="V223" s="27">
        <v>2.9702952098813462E-2</v>
      </c>
      <c r="W223" s="27">
        <v>2.9702971914648879E-2</v>
      </c>
      <c r="X223" s="27">
        <v>2.9702936547609138E-2</v>
      </c>
      <c r="Y223" s="27">
        <v>2.9702966937358966E-2</v>
      </c>
      <c r="Z223" t="s">
        <v>102</v>
      </c>
      <c r="AA223" t="s">
        <v>104</v>
      </c>
      <c r="AB223">
        <v>398762</v>
      </c>
      <c r="AC223">
        <v>0.19</v>
      </c>
      <c r="AD223">
        <v>30</v>
      </c>
      <c r="AE223">
        <v>22</v>
      </c>
      <c r="AF223">
        <v>27</v>
      </c>
      <c r="AG223">
        <v>352</v>
      </c>
      <c r="AH223">
        <v>30</v>
      </c>
      <c r="AI223">
        <v>0.93</v>
      </c>
      <c r="AN223" s="3">
        <v>43719</v>
      </c>
      <c r="AO223" s="4">
        <v>7583695</v>
      </c>
      <c r="AP223" s="4">
        <v>5687771</v>
      </c>
      <c r="AQ223" s="4">
        <v>2317240</v>
      </c>
      <c r="AR223" s="4">
        <v>5477113</v>
      </c>
      <c r="AS223" s="10">
        <v>-5.8252364491358177E-2</v>
      </c>
      <c r="AT223" s="10">
        <v>-5.8252444867136766E-2</v>
      </c>
      <c r="AU223" s="10">
        <v>-5.8252261464194932E-2</v>
      </c>
      <c r="AV223" s="10">
        <v>-5.825234705599458E-2</v>
      </c>
      <c r="AW223" s="13" t="s">
        <v>103</v>
      </c>
      <c r="AX223" s="13" t="s">
        <v>101</v>
      </c>
      <c r="AY223" t="s">
        <v>44</v>
      </c>
      <c r="AZ223" s="11" t="s">
        <v>94</v>
      </c>
      <c r="BA223" s="11" t="s">
        <v>93</v>
      </c>
    </row>
    <row r="224" spans="1:53" hidden="1" x14ac:dyDescent="0.25">
      <c r="A224" s="3">
        <v>43688</v>
      </c>
      <c r="B224" s="4">
        <v>43991955</v>
      </c>
      <c r="C224" s="4">
        <v>9700226</v>
      </c>
      <c r="D224" s="4">
        <v>3166153</v>
      </c>
      <c r="E224" s="4">
        <v>1033432</v>
      </c>
      <c r="F224" s="4">
        <v>765773</v>
      </c>
      <c r="G224" s="7">
        <v>1.7407114550830941E-2</v>
      </c>
      <c r="H224" s="10">
        <v>-0.54353363205176886</v>
      </c>
      <c r="I224" s="10">
        <v>0</v>
      </c>
      <c r="J224" s="10">
        <v>-0.54353363205176897</v>
      </c>
      <c r="K224" s="7">
        <v>0.22049999823831426</v>
      </c>
      <c r="L224" s="7">
        <v>0.32639992099153153</v>
      </c>
      <c r="M224" s="7">
        <v>0.32639989286683241</v>
      </c>
      <c r="N224" s="7">
        <v>0.74099989162325142</v>
      </c>
      <c r="O224" s="14" t="s">
        <v>87</v>
      </c>
      <c r="P224" s="14" t="s">
        <v>92</v>
      </c>
      <c r="Q224" s="12" t="s">
        <v>45</v>
      </c>
      <c r="R224">
        <v>15837104</v>
      </c>
      <c r="S224">
        <v>11877828</v>
      </c>
      <c r="T224">
        <v>4839115</v>
      </c>
      <c r="U224">
        <v>11437908</v>
      </c>
      <c r="V224" s="27">
        <v>0</v>
      </c>
      <c r="W224" s="27">
        <v>0</v>
      </c>
      <c r="X224" s="27">
        <v>0</v>
      </c>
      <c r="Y224" s="27">
        <v>0</v>
      </c>
      <c r="Z224" t="s">
        <v>37</v>
      </c>
      <c r="AA224" t="s">
        <v>101</v>
      </c>
      <c r="AB224">
        <v>383675</v>
      </c>
      <c r="AC224">
        <v>0.19</v>
      </c>
      <c r="AD224">
        <v>34</v>
      </c>
      <c r="AE224">
        <v>29</v>
      </c>
      <c r="AF224">
        <v>27</v>
      </c>
      <c r="AG224">
        <v>396</v>
      </c>
      <c r="AH224">
        <v>31</v>
      </c>
      <c r="AI224">
        <v>0.95</v>
      </c>
      <c r="AN224" s="3">
        <v>43720</v>
      </c>
      <c r="AO224" s="4">
        <v>7505512</v>
      </c>
      <c r="AP224" s="4">
        <v>5629134</v>
      </c>
      <c r="AQ224" s="4">
        <v>2293351</v>
      </c>
      <c r="AR224" s="4">
        <v>5420648</v>
      </c>
      <c r="AS224" s="10">
        <v>1.0526259099838065E-2</v>
      </c>
      <c r="AT224" s="10">
        <v>1.0526349803258173E-2</v>
      </c>
      <c r="AU224" s="10">
        <v>1.0526283321774077E-2</v>
      </c>
      <c r="AV224" s="10">
        <v>1.0526300090806018E-2</v>
      </c>
      <c r="AW224" s="13" t="s">
        <v>103</v>
      </c>
      <c r="AX224" s="13" t="s">
        <v>104</v>
      </c>
      <c r="AY224" t="s">
        <v>44</v>
      </c>
      <c r="AZ224" s="11" t="s">
        <v>80</v>
      </c>
      <c r="BA224" s="11" t="s">
        <v>93</v>
      </c>
    </row>
    <row r="225" spans="1:53" hidden="1" x14ac:dyDescent="0.25">
      <c r="A225" s="3">
        <v>43689</v>
      </c>
      <c r="B225" s="4">
        <v>20631473</v>
      </c>
      <c r="C225" s="4">
        <v>5157868</v>
      </c>
      <c r="D225" s="4">
        <v>2063147</v>
      </c>
      <c r="E225" s="4">
        <v>1445853</v>
      </c>
      <c r="F225" s="4">
        <v>1244880</v>
      </c>
      <c r="G225" s="7">
        <v>6.0338881281040861E-2</v>
      </c>
      <c r="H225" s="10">
        <v>2.971489450401843E-2</v>
      </c>
      <c r="I225" s="10">
        <v>-7.7669894666066996E-2</v>
      </c>
      <c r="J225" s="10">
        <v>0.11642771774342786</v>
      </c>
      <c r="K225" s="7">
        <v>0.24999998788259084</v>
      </c>
      <c r="L225" s="7">
        <v>0.39999996122428877</v>
      </c>
      <c r="M225" s="7">
        <v>0.70079979759076794</v>
      </c>
      <c r="N225" s="7">
        <v>0.86100039215604907</v>
      </c>
      <c r="O225" s="14" t="s">
        <v>82</v>
      </c>
      <c r="P225" s="14" t="s">
        <v>92</v>
      </c>
      <c r="Q225" s="12" t="s">
        <v>44</v>
      </c>
      <c r="R225">
        <v>7427330</v>
      </c>
      <c r="S225">
        <v>5570497</v>
      </c>
      <c r="T225">
        <v>2269462</v>
      </c>
      <c r="U225">
        <v>5364183</v>
      </c>
      <c r="V225" s="27">
        <v>-7.7669860715337213E-2</v>
      </c>
      <c r="W225" s="27">
        <v>-7.7669981680881794E-2</v>
      </c>
      <c r="X225" s="27">
        <v>-7.7669681952259872E-2</v>
      </c>
      <c r="Y225" s="27">
        <v>-7.7669796074659403E-2</v>
      </c>
      <c r="Z225" t="s">
        <v>102</v>
      </c>
      <c r="AA225" t="s">
        <v>101</v>
      </c>
      <c r="AB225">
        <v>390603</v>
      </c>
      <c r="AC225">
        <v>0.18</v>
      </c>
      <c r="AD225">
        <v>36</v>
      </c>
      <c r="AE225">
        <v>21</v>
      </c>
      <c r="AF225">
        <v>30</v>
      </c>
      <c r="AG225">
        <v>382</v>
      </c>
      <c r="AH225">
        <v>37</v>
      </c>
      <c r="AI225">
        <v>0.91</v>
      </c>
      <c r="AN225" s="3">
        <v>43721</v>
      </c>
      <c r="AO225" s="4">
        <v>8209154</v>
      </c>
      <c r="AP225" s="4">
        <v>6156866</v>
      </c>
      <c r="AQ225" s="4">
        <v>2508352</v>
      </c>
      <c r="AR225" s="4">
        <v>5928833</v>
      </c>
      <c r="AS225" s="10">
        <v>9.3750033308853453E-2</v>
      </c>
      <c r="AT225" s="10">
        <v>9.3750122132463032E-2</v>
      </c>
      <c r="AU225" s="10">
        <v>9.3749713846681182E-2</v>
      </c>
      <c r="AV225" s="10">
        <v>9.3749861640158194E-2</v>
      </c>
      <c r="AW225" s="13" t="s">
        <v>103</v>
      </c>
      <c r="AX225" s="13" t="s">
        <v>104</v>
      </c>
      <c r="AY225" t="s">
        <v>44</v>
      </c>
      <c r="AZ225" s="11" t="s">
        <v>89</v>
      </c>
      <c r="BA225" s="11" t="s">
        <v>93</v>
      </c>
    </row>
    <row r="226" spans="1:53" x14ac:dyDescent="0.25">
      <c r="A226" s="3">
        <v>43690</v>
      </c>
      <c r="B226" s="4">
        <v>20848646</v>
      </c>
      <c r="C226" s="4">
        <v>5316404</v>
      </c>
      <c r="D226" s="4">
        <v>2211624</v>
      </c>
      <c r="E226" s="4">
        <v>1549906</v>
      </c>
      <c r="F226" s="4">
        <v>1334469</v>
      </c>
      <c r="G226" s="7">
        <v>6.4007466000429961E-2</v>
      </c>
      <c r="H226" s="10">
        <v>9.2516029944394562E-2</v>
      </c>
      <c r="I226" s="10">
        <v>-7.6923110980883114E-2</v>
      </c>
      <c r="J226" s="10">
        <v>0.18355907610830524</v>
      </c>
      <c r="K226" s="7">
        <v>0.25499996498573574</v>
      </c>
      <c r="L226" s="7">
        <v>0.41599998796178772</v>
      </c>
      <c r="M226" s="7">
        <v>0.70079995514608273</v>
      </c>
      <c r="N226" s="7">
        <v>0.86099995741677238</v>
      </c>
      <c r="O226" s="14" t="s">
        <v>83</v>
      </c>
      <c r="P226" s="14" t="s">
        <v>92</v>
      </c>
      <c r="Q226" s="12" t="s">
        <v>44</v>
      </c>
      <c r="R226">
        <v>7505512</v>
      </c>
      <c r="S226">
        <v>5629134</v>
      </c>
      <c r="T226">
        <v>2293351</v>
      </c>
      <c r="U226">
        <v>5420648</v>
      </c>
      <c r="V226" s="27">
        <v>-7.6923152607092926E-2</v>
      </c>
      <c r="W226" s="27">
        <v>-7.6923152607092926E-2</v>
      </c>
      <c r="X226" s="27">
        <v>-7.6922860191518283E-2</v>
      </c>
      <c r="Y226" s="27">
        <v>-7.6922972129812028E-2</v>
      </c>
      <c r="Z226" t="s">
        <v>102</v>
      </c>
      <c r="AA226" t="s">
        <v>101</v>
      </c>
      <c r="AB226">
        <v>400629</v>
      </c>
      <c r="AC226">
        <v>0.19</v>
      </c>
      <c r="AD226">
        <v>30</v>
      </c>
      <c r="AE226">
        <v>19</v>
      </c>
      <c r="AF226">
        <v>25</v>
      </c>
      <c r="AG226">
        <v>382</v>
      </c>
      <c r="AH226">
        <v>32</v>
      </c>
      <c r="AI226">
        <v>0.93</v>
      </c>
      <c r="AN226" s="3">
        <v>43722</v>
      </c>
      <c r="AO226" s="4">
        <v>15998707</v>
      </c>
      <c r="AP226" s="4">
        <v>11999030</v>
      </c>
      <c r="AQ226" s="4">
        <v>4888493</v>
      </c>
      <c r="AR226" s="4">
        <v>11554621</v>
      </c>
      <c r="AS226" s="10">
        <v>-4.8076894471152709E-2</v>
      </c>
      <c r="AT226" s="10">
        <v>-4.8076952064102563E-2</v>
      </c>
      <c r="AU226" s="10">
        <v>-4.8076999844412938E-2</v>
      </c>
      <c r="AV226" s="10">
        <v>-4.8076945257397585E-2</v>
      </c>
      <c r="AW226" s="13" t="s">
        <v>103</v>
      </c>
      <c r="AX226" s="13" t="s">
        <v>101</v>
      </c>
      <c r="AY226" t="s">
        <v>45</v>
      </c>
      <c r="AZ226" s="11" t="s">
        <v>85</v>
      </c>
      <c r="BA226" s="11" t="s">
        <v>93</v>
      </c>
    </row>
    <row r="227" spans="1:53" hidden="1" x14ac:dyDescent="0.25">
      <c r="A227" s="3">
        <v>43691</v>
      </c>
      <c r="B227" s="4">
        <v>22586034</v>
      </c>
      <c r="C227" s="4">
        <v>5477113</v>
      </c>
      <c r="D227" s="4">
        <v>2147028</v>
      </c>
      <c r="E227" s="4">
        <v>1551657</v>
      </c>
      <c r="F227" s="4">
        <v>1335977</v>
      </c>
      <c r="G227" s="7">
        <v>5.9150579512985767E-2</v>
      </c>
      <c r="H227" s="10">
        <v>0.12829034045226972</v>
      </c>
      <c r="I227" s="10">
        <v>0</v>
      </c>
      <c r="J227" s="10">
        <v>0.12829034045226972</v>
      </c>
      <c r="K227" s="7">
        <v>0.24249998915258872</v>
      </c>
      <c r="L227" s="7">
        <v>0.39199994595693022</v>
      </c>
      <c r="M227" s="7">
        <v>0.72269993684292888</v>
      </c>
      <c r="N227" s="7">
        <v>0.86100020816456213</v>
      </c>
      <c r="O227" s="14" t="s">
        <v>94</v>
      </c>
      <c r="P227" s="14" t="s">
        <v>92</v>
      </c>
      <c r="Q227" s="12" t="s">
        <v>44</v>
      </c>
      <c r="R227">
        <v>8130972</v>
      </c>
      <c r="S227">
        <v>6098229</v>
      </c>
      <c r="T227">
        <v>2484463</v>
      </c>
      <c r="U227">
        <v>5872368</v>
      </c>
      <c r="V227" s="27">
        <v>0</v>
      </c>
      <c r="W227" s="27">
        <v>0</v>
      </c>
      <c r="X227" s="27">
        <v>0</v>
      </c>
      <c r="Y227" s="27">
        <v>0</v>
      </c>
      <c r="Z227" t="s">
        <v>37</v>
      </c>
      <c r="AA227" t="s">
        <v>101</v>
      </c>
      <c r="AB227">
        <v>398528</v>
      </c>
      <c r="AC227">
        <v>0.17</v>
      </c>
      <c r="AD227">
        <v>32</v>
      </c>
      <c r="AE227">
        <v>17</v>
      </c>
      <c r="AF227">
        <v>25</v>
      </c>
      <c r="AG227">
        <v>372</v>
      </c>
      <c r="AH227">
        <v>40</v>
      </c>
      <c r="AI227">
        <v>0.91</v>
      </c>
      <c r="AN227" s="3">
        <v>43723</v>
      </c>
      <c r="AO227" s="4">
        <v>16645119</v>
      </c>
      <c r="AP227" s="4">
        <v>12483839</v>
      </c>
      <c r="AQ227" s="4">
        <v>5086008</v>
      </c>
      <c r="AR227" s="4">
        <v>12021475</v>
      </c>
      <c r="AS227" s="10">
        <v>7.2916688824220088E-2</v>
      </c>
      <c r="AT227" s="10">
        <v>7.2916644285300203E-2</v>
      </c>
      <c r="AU227" s="10">
        <v>7.2916660074336281E-2</v>
      </c>
      <c r="AV227" s="10">
        <v>7.291671965885782E-2</v>
      </c>
      <c r="AW227" s="13" t="s">
        <v>103</v>
      </c>
      <c r="AX227" s="13" t="s">
        <v>104</v>
      </c>
      <c r="AY227" t="s">
        <v>44</v>
      </c>
      <c r="AZ227" s="11" t="s">
        <v>87</v>
      </c>
      <c r="BA227" s="11" t="s">
        <v>93</v>
      </c>
    </row>
    <row r="228" spans="1:53" x14ac:dyDescent="0.25">
      <c r="A228" s="3">
        <v>43692</v>
      </c>
      <c r="B228" s="4">
        <v>21934513</v>
      </c>
      <c r="C228" s="4">
        <v>5702973</v>
      </c>
      <c r="D228" s="4">
        <v>2235565</v>
      </c>
      <c r="E228" s="4">
        <v>1615643</v>
      </c>
      <c r="F228" s="4">
        <v>1298330</v>
      </c>
      <c r="G228" s="7">
        <v>5.9191193349038565E-2</v>
      </c>
      <c r="H228" s="10">
        <v>5.2218254669348596E-2</v>
      </c>
      <c r="I228" s="10">
        <v>5.2083334332598819E-2</v>
      </c>
      <c r="J228" s="10">
        <v>1.282411120364646E-4</v>
      </c>
      <c r="K228" s="7">
        <v>0.25999998267570379</v>
      </c>
      <c r="L228" s="7">
        <v>0.39199992705559011</v>
      </c>
      <c r="M228" s="7">
        <v>0.7227000780563303</v>
      </c>
      <c r="N228" s="7">
        <v>0.8035995575755287</v>
      </c>
      <c r="O228" s="14" t="s">
        <v>80</v>
      </c>
      <c r="P228" s="14" t="s">
        <v>92</v>
      </c>
      <c r="Q228" s="12" t="s">
        <v>44</v>
      </c>
      <c r="R228">
        <v>7896424</v>
      </c>
      <c r="S228">
        <v>5922318</v>
      </c>
      <c r="T228">
        <v>2412796</v>
      </c>
      <c r="U228">
        <v>5702973</v>
      </c>
      <c r="V228" s="27">
        <v>5.2083322230382256E-2</v>
      </c>
      <c r="W228" s="27">
        <v>5.2083322230382256E-2</v>
      </c>
      <c r="X228" s="27">
        <v>5.2083174359267348E-2</v>
      </c>
      <c r="Y228" s="27">
        <v>5.2083256466754602E-2</v>
      </c>
      <c r="Z228" t="s">
        <v>102</v>
      </c>
      <c r="AA228" t="s">
        <v>104</v>
      </c>
      <c r="AB228">
        <v>384154</v>
      </c>
      <c r="AC228">
        <v>0.17</v>
      </c>
      <c r="AD228">
        <v>36</v>
      </c>
      <c r="AE228">
        <v>21</v>
      </c>
      <c r="AF228">
        <v>28</v>
      </c>
      <c r="AG228">
        <v>362</v>
      </c>
      <c r="AH228">
        <v>30</v>
      </c>
      <c r="AI228">
        <v>0.92</v>
      </c>
      <c r="AN228" s="3">
        <v>43724</v>
      </c>
      <c r="AO228" s="4">
        <v>7427330</v>
      </c>
      <c r="AP228" s="4">
        <v>5570497</v>
      </c>
      <c r="AQ228" s="4">
        <v>2269462</v>
      </c>
      <c r="AR228" s="4">
        <v>5364183</v>
      </c>
      <c r="AS228" s="10">
        <v>-4.9999987209400798E-2</v>
      </c>
      <c r="AT228" s="10">
        <v>-4.9999991472933103E-2</v>
      </c>
      <c r="AU228" s="10">
        <v>-4.9999853489482882E-2</v>
      </c>
      <c r="AV228" s="10">
        <v>-4.9999929159756817E-2</v>
      </c>
      <c r="AW228" s="13" t="s">
        <v>103</v>
      </c>
      <c r="AX228" s="13" t="s">
        <v>101</v>
      </c>
      <c r="AY228" t="s">
        <v>44</v>
      </c>
      <c r="AZ228" s="11" t="s">
        <v>82</v>
      </c>
      <c r="BA228" s="11" t="s">
        <v>93</v>
      </c>
    </row>
    <row r="229" spans="1:53" hidden="1" x14ac:dyDescent="0.25">
      <c r="A229" s="3">
        <v>43693</v>
      </c>
      <c r="B229" s="4">
        <v>21282993</v>
      </c>
      <c r="C229" s="4">
        <v>5480370</v>
      </c>
      <c r="D229" s="4">
        <v>2279834</v>
      </c>
      <c r="E229" s="4">
        <v>1581065</v>
      </c>
      <c r="F229" s="4">
        <v>1257579</v>
      </c>
      <c r="G229" s="7">
        <v>5.9088446817606902E-2</v>
      </c>
      <c r="H229" s="10">
        <v>-4.9304542867056877E-2</v>
      </c>
      <c r="I229" s="10">
        <v>-5.7692333235662363E-2</v>
      </c>
      <c r="J229" s="10">
        <v>8.9013287957289133E-3</v>
      </c>
      <c r="K229" s="7">
        <v>0.2574999672273538</v>
      </c>
      <c r="L229" s="7">
        <v>0.41600001459755453</v>
      </c>
      <c r="M229" s="7">
        <v>0.69350005307403961</v>
      </c>
      <c r="N229" s="7">
        <v>0.79539993611900839</v>
      </c>
      <c r="O229" s="14" t="s">
        <v>89</v>
      </c>
      <c r="P229" s="14" t="s">
        <v>92</v>
      </c>
      <c r="Q229" s="12" t="s">
        <v>44</v>
      </c>
      <c r="R229">
        <v>7661877</v>
      </c>
      <c r="S229">
        <v>5746408</v>
      </c>
      <c r="T229">
        <v>2341129</v>
      </c>
      <c r="U229">
        <v>5533578</v>
      </c>
      <c r="V229" s="27">
        <v>-5.7692364455319778E-2</v>
      </c>
      <c r="W229" s="27">
        <v>-5.7692323459811012E-2</v>
      </c>
      <c r="X229" s="27">
        <v>-5.769214514363874E-2</v>
      </c>
      <c r="Y229" s="27">
        <v>-5.7692229097359049E-2</v>
      </c>
      <c r="Z229" t="s">
        <v>102</v>
      </c>
      <c r="AA229" t="s">
        <v>101</v>
      </c>
      <c r="AB229">
        <v>405920</v>
      </c>
      <c r="AC229">
        <v>0.19</v>
      </c>
      <c r="AD229">
        <v>35</v>
      </c>
      <c r="AE229">
        <v>17</v>
      </c>
      <c r="AF229">
        <v>29</v>
      </c>
      <c r="AG229">
        <v>351</v>
      </c>
      <c r="AH229">
        <v>40</v>
      </c>
      <c r="AI229">
        <v>0.95</v>
      </c>
      <c r="AN229" s="3">
        <v>43726</v>
      </c>
      <c r="AO229" s="4">
        <v>7740060</v>
      </c>
      <c r="AP229" s="4">
        <v>5805045</v>
      </c>
      <c r="AQ229" s="4">
        <v>2365018</v>
      </c>
      <c r="AR229" s="4">
        <v>5590043</v>
      </c>
      <c r="AS229" s="10">
        <v>2.0618577092037516E-2</v>
      </c>
      <c r="AT229" s="10">
        <v>2.0618621952255056E-2</v>
      </c>
      <c r="AU229" s="10">
        <v>2.0618494415770572E-2</v>
      </c>
      <c r="AV229" s="10">
        <v>2.0618526585082231E-2</v>
      </c>
      <c r="AW229" s="13" t="s">
        <v>103</v>
      </c>
      <c r="AX229" s="13" t="s">
        <v>104</v>
      </c>
      <c r="AY229" t="s">
        <v>44</v>
      </c>
      <c r="AZ229" s="11" t="s">
        <v>94</v>
      </c>
      <c r="BA229" s="11" t="s">
        <v>93</v>
      </c>
    </row>
    <row r="230" spans="1:53" hidden="1" x14ac:dyDescent="0.25">
      <c r="A230" s="3">
        <v>43694</v>
      </c>
      <c r="B230" s="4">
        <v>46685340</v>
      </c>
      <c r="C230" s="4">
        <v>10098039</v>
      </c>
      <c r="D230" s="4">
        <v>3399000</v>
      </c>
      <c r="E230" s="4">
        <v>2357546</v>
      </c>
      <c r="F230" s="4">
        <v>1857275</v>
      </c>
      <c r="G230" s="7">
        <v>3.9782831184264698E-2</v>
      </c>
      <c r="H230" s="10">
        <v>-1.7757083979647259E-2</v>
      </c>
      <c r="I230" s="10">
        <v>0</v>
      </c>
      <c r="J230" s="10">
        <v>-1.7757083979647148E-2</v>
      </c>
      <c r="K230" s="7">
        <v>0.21629999910035999</v>
      </c>
      <c r="L230" s="7">
        <v>0.33660000718951472</v>
      </c>
      <c r="M230" s="7">
        <v>0.69359988231832892</v>
      </c>
      <c r="N230" s="7">
        <v>0.78780011079317225</v>
      </c>
      <c r="O230" s="14" t="s">
        <v>85</v>
      </c>
      <c r="P230" s="14" t="s">
        <v>92</v>
      </c>
      <c r="Q230" s="12" t="s">
        <v>44</v>
      </c>
      <c r="R230">
        <v>16806722</v>
      </c>
      <c r="S230">
        <v>12605042</v>
      </c>
      <c r="T230">
        <v>5135387</v>
      </c>
      <c r="U230">
        <v>12138188</v>
      </c>
      <c r="V230" s="27">
        <v>0</v>
      </c>
      <c r="W230" s="27">
        <v>0</v>
      </c>
      <c r="X230" s="27">
        <v>0</v>
      </c>
      <c r="Y230" s="27">
        <v>0</v>
      </c>
      <c r="Z230" t="s">
        <v>37</v>
      </c>
      <c r="AA230" t="s">
        <v>101</v>
      </c>
      <c r="AB230">
        <v>408856</v>
      </c>
      <c r="AC230">
        <v>0.17</v>
      </c>
      <c r="AD230">
        <v>35</v>
      </c>
      <c r="AE230">
        <v>17</v>
      </c>
      <c r="AF230">
        <v>29</v>
      </c>
      <c r="AG230">
        <v>371</v>
      </c>
      <c r="AH230">
        <v>39</v>
      </c>
      <c r="AI230">
        <v>0.94</v>
      </c>
      <c r="AN230" s="3">
        <v>43727</v>
      </c>
      <c r="AO230" s="4">
        <v>7661877</v>
      </c>
      <c r="AP230" s="4">
        <v>5746408</v>
      </c>
      <c r="AQ230" s="4">
        <v>2341129</v>
      </c>
      <c r="AR230" s="4">
        <v>5533578</v>
      </c>
      <c r="AS230" s="10">
        <v>2.0833355539235709E-2</v>
      </c>
      <c r="AT230" s="10">
        <v>2.0833399951040388E-2</v>
      </c>
      <c r="AU230" s="10">
        <v>2.0833269743706806E-2</v>
      </c>
      <c r="AV230" s="10">
        <v>2.0833302586701796E-2</v>
      </c>
      <c r="AW230" s="13" t="s">
        <v>103</v>
      </c>
      <c r="AX230" s="13" t="s">
        <v>104</v>
      </c>
      <c r="AY230" t="s">
        <v>44</v>
      </c>
      <c r="AZ230" s="11" t="s">
        <v>80</v>
      </c>
      <c r="BA230" s="11" t="s">
        <v>93</v>
      </c>
    </row>
    <row r="231" spans="1:53" x14ac:dyDescent="0.25">
      <c r="A231" s="3">
        <v>43695</v>
      </c>
      <c r="B231" s="4">
        <v>45338648</v>
      </c>
      <c r="C231" s="4">
        <v>9521116</v>
      </c>
      <c r="D231" s="4">
        <v>3140064</v>
      </c>
      <c r="E231" s="4">
        <v>2028481</v>
      </c>
      <c r="F231" s="4">
        <v>1582215</v>
      </c>
      <c r="G231" s="7">
        <v>3.4897710227265712E-2</v>
      </c>
      <c r="H231" s="10">
        <v>1.0661671278564273</v>
      </c>
      <c r="I231" s="10">
        <v>3.0612256263673698E-2</v>
      </c>
      <c r="J231" s="10">
        <v>1.0047958049198824</v>
      </c>
      <c r="K231" s="7">
        <v>0.20999999823550097</v>
      </c>
      <c r="L231" s="7">
        <v>0.32979999403431276</v>
      </c>
      <c r="M231" s="7">
        <v>0.64599989044809281</v>
      </c>
      <c r="N231" s="7">
        <v>0.77999991126364998</v>
      </c>
      <c r="O231" s="14" t="s">
        <v>87</v>
      </c>
      <c r="P231" s="14" t="s">
        <v>92</v>
      </c>
      <c r="Q231" s="12" t="s">
        <v>46</v>
      </c>
      <c r="R231">
        <v>16321913</v>
      </c>
      <c r="S231">
        <v>12241435</v>
      </c>
      <c r="T231">
        <v>4987251</v>
      </c>
      <c r="U231">
        <v>11788048</v>
      </c>
      <c r="V231" s="27">
        <v>3.0612225568513063E-2</v>
      </c>
      <c r="W231" s="27">
        <v>3.0612246616132266E-2</v>
      </c>
      <c r="X231" s="27">
        <v>3.0612209050621786E-2</v>
      </c>
      <c r="Y231" s="27">
        <v>3.0612241329445844E-2</v>
      </c>
      <c r="Z231" t="s">
        <v>102</v>
      </c>
      <c r="AA231" t="s">
        <v>104</v>
      </c>
      <c r="AB231">
        <v>390612</v>
      </c>
      <c r="AC231">
        <v>0.17</v>
      </c>
      <c r="AD231">
        <v>38</v>
      </c>
      <c r="AE231">
        <v>20</v>
      </c>
      <c r="AF231">
        <v>30</v>
      </c>
      <c r="AG231">
        <v>380</v>
      </c>
      <c r="AH231">
        <v>40</v>
      </c>
      <c r="AI231">
        <v>0.94</v>
      </c>
      <c r="AN231" s="3">
        <v>43728</v>
      </c>
      <c r="AO231" s="4">
        <v>7661877</v>
      </c>
      <c r="AP231" s="4">
        <v>5746408</v>
      </c>
      <c r="AQ231" s="4">
        <v>2341129</v>
      </c>
      <c r="AR231" s="4">
        <v>5533578</v>
      </c>
      <c r="AS231" s="10">
        <v>-6.6666674787682179E-2</v>
      </c>
      <c r="AT231" s="10">
        <v>-6.6666709978745686E-2</v>
      </c>
      <c r="AU231" s="10">
        <v>-6.666648062153957E-2</v>
      </c>
      <c r="AV231" s="10">
        <v>-6.6666576710796233E-2</v>
      </c>
      <c r="AW231" s="13" t="s">
        <v>103</v>
      </c>
      <c r="AX231" s="13" t="s">
        <v>101</v>
      </c>
      <c r="AY231" t="s">
        <v>44</v>
      </c>
      <c r="AZ231" s="11" t="s">
        <v>89</v>
      </c>
      <c r="BA231" s="11" t="s">
        <v>93</v>
      </c>
    </row>
    <row r="232" spans="1:53" x14ac:dyDescent="0.25">
      <c r="A232" s="3">
        <v>43696</v>
      </c>
      <c r="B232" s="4">
        <v>21065820</v>
      </c>
      <c r="C232" s="4">
        <v>5003132</v>
      </c>
      <c r="D232" s="4">
        <v>2041277</v>
      </c>
      <c r="E232" s="4">
        <v>1534836</v>
      </c>
      <c r="F232" s="4">
        <v>1233394</v>
      </c>
      <c r="G232" s="7">
        <v>5.8549536642770135E-2</v>
      </c>
      <c r="H232" s="10">
        <v>-9.2265921213289248E-3</v>
      </c>
      <c r="I232" s="10">
        <v>2.105264127287465E-2</v>
      </c>
      <c r="J232" s="10">
        <v>-2.9654919022056192E-2</v>
      </c>
      <c r="K232" s="7">
        <v>0.23749998813243445</v>
      </c>
      <c r="L232" s="7">
        <v>0.40799982890717257</v>
      </c>
      <c r="M232" s="7">
        <v>0.75189991363249575</v>
      </c>
      <c r="N232" s="7">
        <v>0.80359986343817846</v>
      </c>
      <c r="O232" s="14" t="s">
        <v>82</v>
      </c>
      <c r="P232" s="14" t="s">
        <v>92</v>
      </c>
      <c r="Q232" s="12" t="s">
        <v>44</v>
      </c>
      <c r="R232">
        <v>7583695</v>
      </c>
      <c r="S232">
        <v>5687771</v>
      </c>
      <c r="T232">
        <v>2317240</v>
      </c>
      <c r="U232">
        <v>5477113</v>
      </c>
      <c r="V232" s="27">
        <v>2.1052652837560748E-2</v>
      </c>
      <c r="W232" s="27">
        <v>2.1052699606516345E-2</v>
      </c>
      <c r="X232" s="27">
        <v>2.1052566643548154E-2</v>
      </c>
      <c r="Y232" s="27">
        <v>2.1052600181612036E-2</v>
      </c>
      <c r="Z232" t="s">
        <v>102</v>
      </c>
      <c r="AA232" t="s">
        <v>104</v>
      </c>
      <c r="AB232">
        <v>408028</v>
      </c>
      <c r="AC232">
        <v>0.18</v>
      </c>
      <c r="AD232">
        <v>35</v>
      </c>
      <c r="AE232">
        <v>20</v>
      </c>
      <c r="AF232">
        <v>30</v>
      </c>
      <c r="AG232">
        <v>388</v>
      </c>
      <c r="AH232">
        <v>32</v>
      </c>
      <c r="AI232">
        <v>0.93</v>
      </c>
      <c r="AN232" s="3">
        <v>43729</v>
      </c>
      <c r="AO232" s="4">
        <v>15837104</v>
      </c>
      <c r="AP232" s="4">
        <v>11877828</v>
      </c>
      <c r="AQ232" s="4">
        <v>4839115</v>
      </c>
      <c r="AR232" s="4">
        <v>11437908</v>
      </c>
      <c r="AS232" s="10">
        <v>-1.0101003787368557E-2</v>
      </c>
      <c r="AT232" s="10">
        <v>-1.010098316280561E-2</v>
      </c>
      <c r="AU232" s="10">
        <v>-1.0100863394915338E-2</v>
      </c>
      <c r="AV232" s="10">
        <v>-1.0100980378326518E-2</v>
      </c>
      <c r="AW232" s="13" t="s">
        <v>103</v>
      </c>
      <c r="AX232" s="13" t="s">
        <v>101</v>
      </c>
      <c r="AY232" t="s">
        <v>46</v>
      </c>
      <c r="AZ232" s="11" t="s">
        <v>85</v>
      </c>
      <c r="BA232" s="11" t="s">
        <v>93</v>
      </c>
    </row>
    <row r="233" spans="1:53" x14ac:dyDescent="0.25">
      <c r="A233" s="3">
        <v>43697</v>
      </c>
      <c r="B233" s="4">
        <v>21934513</v>
      </c>
      <c r="C233" s="4">
        <v>5757809</v>
      </c>
      <c r="D233" s="4">
        <v>2303123</v>
      </c>
      <c r="E233" s="4">
        <v>1714906</v>
      </c>
      <c r="F233" s="4">
        <v>1392160</v>
      </c>
      <c r="G233" s="7">
        <v>6.3468926800426345E-2</v>
      </c>
      <c r="H233" s="10">
        <v>4.3231427631514885E-2</v>
      </c>
      <c r="I233" s="10">
        <v>5.2083334332598819E-2</v>
      </c>
      <c r="J233" s="10">
        <v>-8.4136934900688187E-3</v>
      </c>
      <c r="K233" s="7">
        <v>0.26249996979645729</v>
      </c>
      <c r="L233" s="7">
        <v>0.39999989579369516</v>
      </c>
      <c r="M233" s="7">
        <v>0.74460026668137136</v>
      </c>
      <c r="N233" s="7">
        <v>0.81179959717908734</v>
      </c>
      <c r="O233" s="14" t="s">
        <v>83</v>
      </c>
      <c r="P233" s="14" t="s">
        <v>92</v>
      </c>
      <c r="Q233" s="12" t="s">
        <v>44</v>
      </c>
      <c r="R233">
        <v>7896424</v>
      </c>
      <c r="S233">
        <v>5922318</v>
      </c>
      <c r="T233">
        <v>2412796</v>
      </c>
      <c r="U233">
        <v>5702973</v>
      </c>
      <c r="V233" s="27">
        <v>5.2083322230382256E-2</v>
      </c>
      <c r="W233" s="27">
        <v>5.2083322230382256E-2</v>
      </c>
      <c r="X233" s="27">
        <v>5.2083174359267348E-2</v>
      </c>
      <c r="Y233" s="27">
        <v>5.2083256466754602E-2</v>
      </c>
      <c r="Z233" t="s">
        <v>102</v>
      </c>
      <c r="AA233" t="s">
        <v>104</v>
      </c>
      <c r="AB233">
        <v>383876</v>
      </c>
      <c r="AC233">
        <v>0.18</v>
      </c>
      <c r="AD233">
        <v>35</v>
      </c>
      <c r="AE233">
        <v>22</v>
      </c>
      <c r="AF233">
        <v>30</v>
      </c>
      <c r="AG233">
        <v>351</v>
      </c>
      <c r="AH233">
        <v>38</v>
      </c>
      <c r="AI233">
        <v>0.92</v>
      </c>
      <c r="AN233" s="3">
        <v>43730</v>
      </c>
      <c r="AO233" s="4">
        <v>16483516</v>
      </c>
      <c r="AP233" s="4">
        <v>12362637</v>
      </c>
      <c r="AQ233" s="4">
        <v>5036630</v>
      </c>
      <c r="AR233" s="4">
        <v>11904761</v>
      </c>
      <c r="AS233" s="10">
        <v>-9.7087320312939651E-3</v>
      </c>
      <c r="AT233" s="10">
        <v>-9.7087121998289394E-3</v>
      </c>
      <c r="AU233" s="10">
        <v>-9.7085966046455141E-3</v>
      </c>
      <c r="AV233" s="10">
        <v>-9.708791974362585E-3</v>
      </c>
      <c r="AW233" s="13" t="s">
        <v>103</v>
      </c>
      <c r="AX233" s="13" t="s">
        <v>101</v>
      </c>
      <c r="AY233" t="s">
        <v>44</v>
      </c>
      <c r="AZ233" s="11" t="s">
        <v>87</v>
      </c>
      <c r="BA233" s="11" t="s">
        <v>93</v>
      </c>
    </row>
    <row r="234" spans="1:53" hidden="1" x14ac:dyDescent="0.25">
      <c r="A234" s="3">
        <v>43698</v>
      </c>
      <c r="B234" s="4">
        <v>22368860</v>
      </c>
      <c r="C234" s="4">
        <v>5592215</v>
      </c>
      <c r="D234" s="4">
        <v>2259254</v>
      </c>
      <c r="E234" s="4">
        <v>1599778</v>
      </c>
      <c r="F234" s="4">
        <v>1351172</v>
      </c>
      <c r="G234" s="7">
        <v>6.0404151127951985E-2</v>
      </c>
      <c r="H234" s="10">
        <v>1.1373698798706755E-2</v>
      </c>
      <c r="I234" s="10">
        <v>-9.6154110101844825E-3</v>
      </c>
      <c r="J234" s="10">
        <v>2.1192888138839239E-2</v>
      </c>
      <c r="K234" s="7">
        <v>0.25</v>
      </c>
      <c r="L234" s="7">
        <v>0.40399984621478252</v>
      </c>
      <c r="M234" s="7">
        <v>0.70810010738057783</v>
      </c>
      <c r="N234" s="7">
        <v>0.8445996882067387</v>
      </c>
      <c r="O234" s="14" t="s">
        <v>94</v>
      </c>
      <c r="P234" s="14" t="s">
        <v>92</v>
      </c>
      <c r="Q234" s="12" t="s">
        <v>44</v>
      </c>
      <c r="R234">
        <v>8052789</v>
      </c>
      <c r="S234">
        <v>6039592</v>
      </c>
      <c r="T234">
        <v>2460574</v>
      </c>
      <c r="U234">
        <v>5815903</v>
      </c>
      <c r="V234" s="27">
        <v>-9.6154555691496668E-3</v>
      </c>
      <c r="W234" s="27">
        <v>-9.6154145736410124E-3</v>
      </c>
      <c r="X234" s="27">
        <v>-9.615357523939827E-3</v>
      </c>
      <c r="Y234" s="27">
        <v>-9.6153715162264897E-3</v>
      </c>
      <c r="Z234" t="s">
        <v>102</v>
      </c>
      <c r="AA234" t="s">
        <v>101</v>
      </c>
      <c r="AB234">
        <v>390911</v>
      </c>
      <c r="AC234">
        <v>0.19</v>
      </c>
      <c r="AD234">
        <v>36</v>
      </c>
      <c r="AE234">
        <v>18</v>
      </c>
      <c r="AF234">
        <v>28</v>
      </c>
      <c r="AG234">
        <v>382</v>
      </c>
      <c r="AH234">
        <v>32</v>
      </c>
      <c r="AI234">
        <v>0.93</v>
      </c>
      <c r="AN234" s="3">
        <v>43731</v>
      </c>
      <c r="AO234" s="4">
        <v>7505512</v>
      </c>
      <c r="AP234" s="4">
        <v>5629134</v>
      </c>
      <c r="AQ234" s="4">
        <v>2293351</v>
      </c>
      <c r="AR234" s="4">
        <v>5420648</v>
      </c>
      <c r="AS234" s="10">
        <v>1.0526259099838065E-2</v>
      </c>
      <c r="AT234" s="10">
        <v>1.0526349803258173E-2</v>
      </c>
      <c r="AU234" s="10">
        <v>1.0526283321774077E-2</v>
      </c>
      <c r="AV234" s="10">
        <v>1.0526300090806018E-2</v>
      </c>
      <c r="AW234" s="13" t="s">
        <v>103</v>
      </c>
      <c r="AX234" s="13" t="s">
        <v>104</v>
      </c>
      <c r="AY234" t="s">
        <v>44</v>
      </c>
      <c r="AZ234" s="11" t="s">
        <v>82</v>
      </c>
      <c r="BA234" s="11" t="s">
        <v>93</v>
      </c>
    </row>
    <row r="235" spans="1:53" x14ac:dyDescent="0.25">
      <c r="A235" s="3">
        <v>43699</v>
      </c>
      <c r="B235" s="4">
        <v>21934513</v>
      </c>
      <c r="C235" s="4">
        <v>5483628</v>
      </c>
      <c r="D235" s="4">
        <v>2193451</v>
      </c>
      <c r="E235" s="4">
        <v>1617231</v>
      </c>
      <c r="F235" s="4">
        <v>1392436</v>
      </c>
      <c r="G235" s="7">
        <v>6.3481509710290804E-2</v>
      </c>
      <c r="H235" s="10">
        <v>7.2482342701778446E-2</v>
      </c>
      <c r="I235" s="10">
        <v>0</v>
      </c>
      <c r="J235" s="10">
        <v>7.2482342701778446E-2</v>
      </c>
      <c r="K235" s="7">
        <v>0.24999998860243672</v>
      </c>
      <c r="L235" s="7">
        <v>0.39999996352779582</v>
      </c>
      <c r="M235" s="7">
        <v>0.7372998074723347</v>
      </c>
      <c r="N235" s="7">
        <v>0.86100006739915325</v>
      </c>
      <c r="O235" s="14" t="s">
        <v>80</v>
      </c>
      <c r="P235" s="14" t="s">
        <v>92</v>
      </c>
      <c r="Q235" s="12" t="s">
        <v>44</v>
      </c>
      <c r="R235">
        <v>7896424</v>
      </c>
      <c r="S235">
        <v>5922318</v>
      </c>
      <c r="T235">
        <v>2412796</v>
      </c>
      <c r="U235">
        <v>5702973</v>
      </c>
      <c r="V235" s="27">
        <v>0</v>
      </c>
      <c r="W235" s="27">
        <v>0</v>
      </c>
      <c r="X235" s="27">
        <v>0</v>
      </c>
      <c r="Y235" s="27">
        <v>0</v>
      </c>
      <c r="Z235" t="s">
        <v>37</v>
      </c>
      <c r="AA235" t="s">
        <v>101</v>
      </c>
      <c r="AB235">
        <v>382072</v>
      </c>
      <c r="AC235">
        <v>0.19</v>
      </c>
      <c r="AD235">
        <v>36</v>
      </c>
      <c r="AE235">
        <v>18</v>
      </c>
      <c r="AF235">
        <v>29</v>
      </c>
      <c r="AG235">
        <v>395</v>
      </c>
      <c r="AH235">
        <v>37</v>
      </c>
      <c r="AI235">
        <v>0.95</v>
      </c>
      <c r="AN235" s="3">
        <v>43732</v>
      </c>
      <c r="AO235" s="4">
        <v>7896424</v>
      </c>
      <c r="AP235" s="4">
        <v>5922318</v>
      </c>
      <c r="AQ235" s="4">
        <v>2412796</v>
      </c>
      <c r="AR235" s="4">
        <v>5702973</v>
      </c>
      <c r="AS235" s="10">
        <v>-1.9417496223979036E-2</v>
      </c>
      <c r="AT235" s="10">
        <v>-1.9417536813745029E-2</v>
      </c>
      <c r="AU235" s="10">
        <v>-1.941742048806494E-2</v>
      </c>
      <c r="AV235" s="10">
        <v>-1.9417449018664823E-2</v>
      </c>
      <c r="AW235" s="13" t="s">
        <v>103</v>
      </c>
      <c r="AX235" s="13" t="s">
        <v>101</v>
      </c>
      <c r="AY235" t="s">
        <v>44</v>
      </c>
      <c r="AZ235" s="11" t="s">
        <v>83</v>
      </c>
      <c r="BA235" s="11" t="s">
        <v>93</v>
      </c>
    </row>
    <row r="236" spans="1:53" x14ac:dyDescent="0.25">
      <c r="A236" s="3">
        <v>43700</v>
      </c>
      <c r="B236" s="4">
        <v>20848646</v>
      </c>
      <c r="C236" s="4">
        <v>5420648</v>
      </c>
      <c r="D236" s="4">
        <v>2146576</v>
      </c>
      <c r="E236" s="4">
        <v>1519990</v>
      </c>
      <c r="F236" s="4">
        <v>1296248</v>
      </c>
      <c r="G236" s="7">
        <v>6.2174205461592087E-2</v>
      </c>
      <c r="H236" s="10">
        <v>3.0748764093547987E-2</v>
      </c>
      <c r="I236" s="10">
        <v>-2.0408172854259776E-2</v>
      </c>
      <c r="J236" s="10">
        <v>5.2222706978747313E-2</v>
      </c>
      <c r="K236" s="7">
        <v>0.2600000019185898</v>
      </c>
      <c r="L236" s="7">
        <v>0.3959998878362882</v>
      </c>
      <c r="M236" s="7">
        <v>0.70809978309642896</v>
      </c>
      <c r="N236" s="7">
        <v>0.85280034737070642</v>
      </c>
      <c r="O236" s="14" t="s">
        <v>89</v>
      </c>
      <c r="P236" s="14" t="s">
        <v>92</v>
      </c>
      <c r="Q236" s="12" t="s">
        <v>44</v>
      </c>
      <c r="R236">
        <v>7505512</v>
      </c>
      <c r="S236">
        <v>5629134</v>
      </c>
      <c r="T236">
        <v>2293351</v>
      </c>
      <c r="U236">
        <v>5420648</v>
      </c>
      <c r="V236" s="27">
        <v>-2.0408184574093213E-2</v>
      </c>
      <c r="W236" s="27">
        <v>-2.0408227191664796E-2</v>
      </c>
      <c r="X236" s="27">
        <v>-2.0408102244686255E-2</v>
      </c>
      <c r="Y236" s="27">
        <v>-2.0408133760832503E-2</v>
      </c>
      <c r="Z236" t="s">
        <v>102</v>
      </c>
      <c r="AA236" t="s">
        <v>101</v>
      </c>
      <c r="AB236">
        <v>403634</v>
      </c>
      <c r="AC236">
        <v>0.19</v>
      </c>
      <c r="AD236">
        <v>39</v>
      </c>
      <c r="AE236">
        <v>21</v>
      </c>
      <c r="AF236">
        <v>27</v>
      </c>
      <c r="AG236">
        <v>352</v>
      </c>
      <c r="AH236">
        <v>34</v>
      </c>
      <c r="AI236">
        <v>0.93</v>
      </c>
      <c r="AN236" s="3">
        <v>43733</v>
      </c>
      <c r="AO236" s="4">
        <v>7661877</v>
      </c>
      <c r="AP236" s="4">
        <v>5746408</v>
      </c>
      <c r="AQ236" s="4">
        <v>2341129</v>
      </c>
      <c r="AR236" s="4">
        <v>5533578</v>
      </c>
      <c r="AS236" s="10">
        <v>-1.0101084487717182E-2</v>
      </c>
      <c r="AT236" s="10">
        <v>-1.0101041421728851E-2</v>
      </c>
      <c r="AU236" s="10">
        <v>-1.0100980203956111E-2</v>
      </c>
      <c r="AV236" s="10">
        <v>-1.0100995645292876E-2</v>
      </c>
      <c r="AW236" s="13" t="s">
        <v>103</v>
      </c>
      <c r="AX236" s="13" t="s">
        <v>101</v>
      </c>
      <c r="AY236" t="s">
        <v>44</v>
      </c>
      <c r="AZ236" s="11" t="s">
        <v>94</v>
      </c>
      <c r="BA236" s="11" t="s">
        <v>93</v>
      </c>
    </row>
    <row r="237" spans="1:53" hidden="1" x14ac:dyDescent="0.25">
      <c r="A237" s="3">
        <v>43701</v>
      </c>
      <c r="B237" s="4">
        <v>43094160</v>
      </c>
      <c r="C237" s="4">
        <v>9321266</v>
      </c>
      <c r="D237" s="4">
        <v>3264307</v>
      </c>
      <c r="E237" s="4">
        <v>2108742</v>
      </c>
      <c r="F237" s="4">
        <v>1628371</v>
      </c>
      <c r="G237" s="7">
        <v>3.7786349704925212E-2</v>
      </c>
      <c r="H237" s="10">
        <v>-0.12324723048552311</v>
      </c>
      <c r="I237" s="10">
        <v>-7.6923076923076872E-2</v>
      </c>
      <c r="J237" s="10">
        <v>-5.0184499692650153E-2</v>
      </c>
      <c r="K237" s="7">
        <v>0.21629998125035968</v>
      </c>
      <c r="L237" s="7">
        <v>0.35019996210815141</v>
      </c>
      <c r="M237" s="7">
        <v>0.64599990135731722</v>
      </c>
      <c r="N237" s="7">
        <v>0.77220020277492463</v>
      </c>
      <c r="O237" s="14" t="s">
        <v>85</v>
      </c>
      <c r="P237" s="14" t="s">
        <v>92</v>
      </c>
      <c r="Q237" s="12" t="s">
        <v>44</v>
      </c>
      <c r="R237">
        <v>15513897</v>
      </c>
      <c r="S237">
        <v>11635423</v>
      </c>
      <c r="T237">
        <v>4740357</v>
      </c>
      <c r="U237">
        <v>11204481</v>
      </c>
      <c r="V237" s="27">
        <v>-7.6923090653846726E-2</v>
      </c>
      <c r="W237" s="27">
        <v>-7.6923107435897475E-2</v>
      </c>
      <c r="X237" s="27">
        <v>-7.6923121860144161E-2</v>
      </c>
      <c r="Y237" s="27">
        <v>-7.69230959349122E-2</v>
      </c>
      <c r="Z237" t="s">
        <v>102</v>
      </c>
      <c r="AA237" t="s">
        <v>101</v>
      </c>
      <c r="AB237">
        <v>380313</v>
      </c>
      <c r="AC237">
        <v>0.19</v>
      </c>
      <c r="AD237">
        <v>36</v>
      </c>
      <c r="AE237">
        <v>18</v>
      </c>
      <c r="AF237">
        <v>29</v>
      </c>
      <c r="AG237">
        <v>377</v>
      </c>
      <c r="AH237">
        <v>31</v>
      </c>
      <c r="AI237">
        <v>0.94</v>
      </c>
      <c r="AN237" s="3">
        <v>43734</v>
      </c>
      <c r="AO237" s="4">
        <v>8052789</v>
      </c>
      <c r="AP237" s="4">
        <v>6039592</v>
      </c>
      <c r="AQ237" s="4">
        <v>2460574</v>
      </c>
      <c r="AR237" s="4">
        <v>5815903</v>
      </c>
      <c r="AS237" s="10">
        <v>5.1020396177072547E-2</v>
      </c>
      <c r="AT237" s="10">
        <v>5.1020393957407872E-2</v>
      </c>
      <c r="AU237" s="10">
        <v>5.1020255611715637E-2</v>
      </c>
      <c r="AV237" s="10">
        <v>5.1020334402081202E-2</v>
      </c>
      <c r="AW237" s="13" t="s">
        <v>103</v>
      </c>
      <c r="AX237" s="13" t="s">
        <v>104</v>
      </c>
      <c r="AY237" t="s">
        <v>44</v>
      </c>
      <c r="AZ237" s="11" t="s">
        <v>80</v>
      </c>
      <c r="BA237" s="11" t="s">
        <v>93</v>
      </c>
    </row>
    <row r="238" spans="1:53" x14ac:dyDescent="0.25">
      <c r="A238" s="3">
        <v>43702</v>
      </c>
      <c r="B238" s="4">
        <v>44440853</v>
      </c>
      <c r="C238" s="4">
        <v>9332579</v>
      </c>
      <c r="D238" s="4">
        <v>3331730</v>
      </c>
      <c r="E238" s="4">
        <v>2288232</v>
      </c>
      <c r="F238" s="4">
        <v>1784821</v>
      </c>
      <c r="G238" s="7">
        <v>4.0161717868016616E-2</v>
      </c>
      <c r="H238" s="10">
        <v>0.12805212945143363</v>
      </c>
      <c r="I238" s="10">
        <v>-1.9801979979641171E-2</v>
      </c>
      <c r="J238" s="10">
        <v>0.15084106110314699</v>
      </c>
      <c r="K238" s="7">
        <v>0.20999999707476361</v>
      </c>
      <c r="L238" s="7">
        <v>0.35699992467248337</v>
      </c>
      <c r="M238" s="7">
        <v>0.68679995077632339</v>
      </c>
      <c r="N238" s="7">
        <v>0.78000001748074499</v>
      </c>
      <c r="O238" s="14" t="s">
        <v>87</v>
      </c>
      <c r="P238" s="14" t="s">
        <v>92</v>
      </c>
      <c r="Q238" s="12" t="s">
        <v>44</v>
      </c>
      <c r="R238">
        <v>15998707</v>
      </c>
      <c r="S238">
        <v>11999030</v>
      </c>
      <c r="T238">
        <v>4888493</v>
      </c>
      <c r="U238">
        <v>11554621</v>
      </c>
      <c r="V238" s="27">
        <v>-1.9801968065875641E-2</v>
      </c>
      <c r="W238" s="27">
        <v>-1.9802008506355717E-2</v>
      </c>
      <c r="X238" s="27">
        <v>-1.980209137258182E-2</v>
      </c>
      <c r="Y238" s="27">
        <v>-1.980200623546835E-2</v>
      </c>
      <c r="Z238" t="s">
        <v>102</v>
      </c>
      <c r="AA238" t="s">
        <v>101</v>
      </c>
      <c r="AB238">
        <v>388418</v>
      </c>
      <c r="AC238">
        <v>0.19</v>
      </c>
      <c r="AD238">
        <v>31</v>
      </c>
      <c r="AE238">
        <v>18</v>
      </c>
      <c r="AF238">
        <v>27</v>
      </c>
      <c r="AG238">
        <v>367</v>
      </c>
      <c r="AH238">
        <v>33</v>
      </c>
      <c r="AI238">
        <v>0.95</v>
      </c>
      <c r="AN238" s="3">
        <v>43735</v>
      </c>
      <c r="AO238" s="4">
        <v>7505512</v>
      </c>
      <c r="AP238" s="4">
        <v>5629134</v>
      </c>
      <c r="AQ238" s="4">
        <v>2293351</v>
      </c>
      <c r="AR238" s="4">
        <v>5420648</v>
      </c>
      <c r="AS238" s="10">
        <v>-2.0408184574093213E-2</v>
      </c>
      <c r="AT238" s="10">
        <v>-2.0408227191664796E-2</v>
      </c>
      <c r="AU238" s="10">
        <v>-2.0408102244686255E-2</v>
      </c>
      <c r="AV238" s="10">
        <v>-2.0408133760832503E-2</v>
      </c>
      <c r="AW238" s="13" t="s">
        <v>103</v>
      </c>
      <c r="AX238" s="13" t="s">
        <v>101</v>
      </c>
      <c r="AY238" t="s">
        <v>44</v>
      </c>
      <c r="AZ238" s="11" t="s">
        <v>89</v>
      </c>
      <c r="BA238" s="11" t="s">
        <v>93</v>
      </c>
    </row>
    <row r="239" spans="1:53" x14ac:dyDescent="0.25">
      <c r="A239" s="3">
        <v>43703</v>
      </c>
      <c r="B239" s="4">
        <v>22368860</v>
      </c>
      <c r="C239" s="4">
        <v>5424448</v>
      </c>
      <c r="D239" s="4">
        <v>2169779</v>
      </c>
      <c r="E239" s="4">
        <v>1568099</v>
      </c>
      <c r="F239" s="4">
        <v>1260124</v>
      </c>
      <c r="G239" s="7">
        <v>5.6333849825158724E-2</v>
      </c>
      <c r="H239" s="10">
        <v>2.1671906949441988E-2</v>
      </c>
      <c r="I239" s="10">
        <v>6.1855650527727013E-2</v>
      </c>
      <c r="J239" s="10">
        <v>-3.7842943679128327E-2</v>
      </c>
      <c r="K239" s="7">
        <v>0.24249997541224722</v>
      </c>
      <c r="L239" s="7">
        <v>0.399999963129889</v>
      </c>
      <c r="M239" s="7">
        <v>0.72269986943370734</v>
      </c>
      <c r="N239" s="7">
        <v>0.80359977271843164</v>
      </c>
      <c r="O239" s="14" t="s">
        <v>82</v>
      </c>
      <c r="P239" s="14" t="s">
        <v>92</v>
      </c>
      <c r="Q239" s="12" t="s">
        <v>44</v>
      </c>
      <c r="R239">
        <v>8052789</v>
      </c>
      <c r="S239">
        <v>6039592</v>
      </c>
      <c r="T239">
        <v>2460574</v>
      </c>
      <c r="U239">
        <v>5815903</v>
      </c>
      <c r="V239" s="27">
        <v>6.1855599414269768E-2</v>
      </c>
      <c r="W239" s="27">
        <v>6.1855690040966804E-2</v>
      </c>
      <c r="X239" s="27">
        <v>6.1855483247311493E-2</v>
      </c>
      <c r="Y239" s="27">
        <v>6.1855579755246914E-2</v>
      </c>
      <c r="Z239" t="s">
        <v>102</v>
      </c>
      <c r="AA239" t="s">
        <v>104</v>
      </c>
      <c r="AB239">
        <v>392670</v>
      </c>
      <c r="AC239">
        <v>0.17</v>
      </c>
      <c r="AD239">
        <v>32</v>
      </c>
      <c r="AE239">
        <v>20</v>
      </c>
      <c r="AF239">
        <v>30</v>
      </c>
      <c r="AG239">
        <v>369</v>
      </c>
      <c r="AH239">
        <v>30</v>
      </c>
      <c r="AI239">
        <v>0.94</v>
      </c>
      <c r="AN239" s="3">
        <v>43737</v>
      </c>
      <c r="AO239" s="4">
        <v>15352294</v>
      </c>
      <c r="AP239" s="4">
        <v>11514221</v>
      </c>
      <c r="AQ239" s="4">
        <v>4690978</v>
      </c>
      <c r="AR239" s="4">
        <v>11087768</v>
      </c>
      <c r="AS239" s="10">
        <v>-6.8627470013072456E-2</v>
      </c>
      <c r="AT239" s="10">
        <v>-6.8627429568626774E-2</v>
      </c>
      <c r="AU239" s="10">
        <v>-6.8627633953655565E-2</v>
      </c>
      <c r="AV239" s="10">
        <v>-6.8627417215683661E-2</v>
      </c>
      <c r="AW239" s="13" t="s">
        <v>103</v>
      </c>
      <c r="AX239" s="13" t="s">
        <v>101</v>
      </c>
      <c r="AY239" t="s">
        <v>44</v>
      </c>
      <c r="AZ239" s="11" t="s">
        <v>87</v>
      </c>
      <c r="BA239" s="11" t="s">
        <v>93</v>
      </c>
    </row>
    <row r="240" spans="1:53" hidden="1" x14ac:dyDescent="0.25">
      <c r="A240" s="3">
        <v>43704</v>
      </c>
      <c r="B240" s="4">
        <v>20848646</v>
      </c>
      <c r="C240" s="4">
        <v>5003675</v>
      </c>
      <c r="D240" s="4">
        <v>1961440</v>
      </c>
      <c r="E240" s="4">
        <v>1446170</v>
      </c>
      <c r="F240" s="4">
        <v>1150283</v>
      </c>
      <c r="G240" s="7">
        <v>5.5173031380551046E-2</v>
      </c>
      <c r="H240" s="10">
        <v>-0.17374224227100332</v>
      </c>
      <c r="I240" s="10">
        <v>-4.9504951397826846E-2</v>
      </c>
      <c r="J240" s="10">
        <v>-0.13070798323030053</v>
      </c>
      <c r="K240" s="7">
        <v>0.23999999808141018</v>
      </c>
      <c r="L240" s="7">
        <v>0.39199988008813524</v>
      </c>
      <c r="M240" s="7">
        <v>0.73730014683089973</v>
      </c>
      <c r="N240" s="7">
        <v>0.79539957266434791</v>
      </c>
      <c r="O240" s="14" t="s">
        <v>83</v>
      </c>
      <c r="P240" s="14" t="s">
        <v>92</v>
      </c>
      <c r="Q240" s="12" t="s">
        <v>44</v>
      </c>
      <c r="R240">
        <v>7505512</v>
      </c>
      <c r="S240">
        <v>5629134</v>
      </c>
      <c r="T240">
        <v>2293351</v>
      </c>
      <c r="U240">
        <v>5420648</v>
      </c>
      <c r="V240" s="27">
        <v>-4.9504940464189851E-2</v>
      </c>
      <c r="W240" s="27">
        <v>-4.9504940464189851E-2</v>
      </c>
      <c r="X240" s="27">
        <v>-4.950480687136416E-2</v>
      </c>
      <c r="Y240" s="27">
        <v>-4.9504881050637994E-2</v>
      </c>
      <c r="Z240" t="s">
        <v>102</v>
      </c>
      <c r="AA240" t="s">
        <v>101</v>
      </c>
      <c r="AB240">
        <v>405258</v>
      </c>
      <c r="AC240">
        <v>0.19</v>
      </c>
      <c r="AD240">
        <v>39</v>
      </c>
      <c r="AE240">
        <v>22</v>
      </c>
      <c r="AF240">
        <v>29</v>
      </c>
      <c r="AG240">
        <v>361</v>
      </c>
      <c r="AH240">
        <v>37</v>
      </c>
      <c r="AI240">
        <v>0.94</v>
      </c>
      <c r="AN240" s="3">
        <v>43738</v>
      </c>
      <c r="AO240" s="4">
        <v>7818242</v>
      </c>
      <c r="AP240" s="4">
        <v>5863681</v>
      </c>
      <c r="AQ240" s="4">
        <v>2388907</v>
      </c>
      <c r="AR240" s="4">
        <v>5646508</v>
      </c>
      <c r="AS240" s="10">
        <v>4.1666711078471419E-2</v>
      </c>
      <c r="AT240" s="10">
        <v>4.166662225486184E-2</v>
      </c>
      <c r="AU240" s="10">
        <v>4.1666539487413834E-2</v>
      </c>
      <c r="AV240" s="10">
        <v>4.1666605173403592E-2</v>
      </c>
      <c r="AW240" s="13" t="s">
        <v>103</v>
      </c>
      <c r="AX240" s="13" t="s">
        <v>104</v>
      </c>
      <c r="AY240" t="s">
        <v>44</v>
      </c>
      <c r="AZ240" s="11" t="s">
        <v>82</v>
      </c>
      <c r="BA240" s="11" t="s">
        <v>93</v>
      </c>
    </row>
    <row r="241" spans="1:53" hidden="1" x14ac:dyDescent="0.25">
      <c r="A241" s="3">
        <v>43705</v>
      </c>
      <c r="B241" s="4">
        <v>21934513</v>
      </c>
      <c r="C241" s="4">
        <v>5593301</v>
      </c>
      <c r="D241" s="4">
        <v>2304440</v>
      </c>
      <c r="E241" s="4">
        <v>1699063</v>
      </c>
      <c r="F241" s="4">
        <v>1421096</v>
      </c>
      <c r="G241" s="7">
        <v>6.4788126365057666E-2</v>
      </c>
      <c r="H241" s="10">
        <v>5.1750628343393723E-2</v>
      </c>
      <c r="I241" s="10">
        <v>-1.9417484842768062E-2</v>
      </c>
      <c r="J241" s="10">
        <v>7.2577383428818587E-2</v>
      </c>
      <c r="K241" s="7">
        <v>0.25500000843419685</v>
      </c>
      <c r="L241" s="7">
        <v>0.41199999785457642</v>
      </c>
      <c r="M241" s="7">
        <v>0.73729973442571728</v>
      </c>
      <c r="N241" s="7">
        <v>0.83639982743429764</v>
      </c>
      <c r="O241" s="14" t="s">
        <v>94</v>
      </c>
      <c r="P241" s="14" t="s">
        <v>92</v>
      </c>
      <c r="Q241" s="12" t="s">
        <v>44</v>
      </c>
      <c r="R241">
        <v>7896424</v>
      </c>
      <c r="S241">
        <v>5922318</v>
      </c>
      <c r="T241">
        <v>2412796</v>
      </c>
      <c r="U241">
        <v>5702973</v>
      </c>
      <c r="V241" s="27">
        <v>-1.9417496223979036E-2</v>
      </c>
      <c r="W241" s="27">
        <v>-1.9417536813745029E-2</v>
      </c>
      <c r="X241" s="27">
        <v>-1.941742048806494E-2</v>
      </c>
      <c r="Y241" s="27">
        <v>-1.9417449018664823E-2</v>
      </c>
      <c r="Z241" t="s">
        <v>102</v>
      </c>
      <c r="AA241" t="s">
        <v>101</v>
      </c>
      <c r="AB241">
        <v>400562</v>
      </c>
      <c r="AC241">
        <v>0.19</v>
      </c>
      <c r="AD241">
        <v>31</v>
      </c>
      <c r="AE241">
        <v>19</v>
      </c>
      <c r="AF241">
        <v>28</v>
      </c>
      <c r="AG241">
        <v>382</v>
      </c>
      <c r="AH241">
        <v>40</v>
      </c>
      <c r="AI241">
        <v>0.95</v>
      </c>
      <c r="AN241" s="3">
        <v>43740</v>
      </c>
      <c r="AO241" s="4">
        <v>7740060</v>
      </c>
      <c r="AP241" s="4">
        <v>5805045</v>
      </c>
      <c r="AQ241" s="4">
        <v>2365018</v>
      </c>
      <c r="AR241" s="4">
        <v>5590043</v>
      </c>
      <c r="AS241" s="10">
        <v>1.0204157545207204E-2</v>
      </c>
      <c r="AT241" s="10">
        <v>1.0204113595832398E-2</v>
      </c>
      <c r="AU241" s="10">
        <v>1.0204051122343127E-2</v>
      </c>
      <c r="AV241" s="10">
        <v>1.0204066880416196E-2</v>
      </c>
      <c r="AW241" s="13" t="s">
        <v>103</v>
      </c>
      <c r="AX241" s="13" t="s">
        <v>104</v>
      </c>
      <c r="AY241" t="s">
        <v>44</v>
      </c>
      <c r="AZ241" s="11" t="s">
        <v>94</v>
      </c>
      <c r="BA241" s="11" t="s">
        <v>95</v>
      </c>
    </row>
    <row r="242" spans="1:53" x14ac:dyDescent="0.25">
      <c r="A242" s="3">
        <v>43706</v>
      </c>
      <c r="B242" s="4">
        <v>21282993</v>
      </c>
      <c r="C242" s="4">
        <v>5214333</v>
      </c>
      <c r="D242" s="4">
        <v>2044018</v>
      </c>
      <c r="E242" s="4">
        <v>1566740</v>
      </c>
      <c r="F242" s="4">
        <v>1310421</v>
      </c>
      <c r="G242" s="7">
        <v>6.1571274303383924E-2</v>
      </c>
      <c r="H242" s="10">
        <v>-5.8900373158981778E-2</v>
      </c>
      <c r="I242" s="10">
        <v>-2.970296172064546E-2</v>
      </c>
      <c r="J242" s="10">
        <v>-3.0091209481699188E-2</v>
      </c>
      <c r="K242" s="7">
        <v>0.24499998660902628</v>
      </c>
      <c r="L242" s="7">
        <v>0.39199989720641165</v>
      </c>
      <c r="M242" s="7">
        <v>0.76650009931419394</v>
      </c>
      <c r="N242" s="7">
        <v>0.83639978554195338</v>
      </c>
      <c r="O242" s="14" t="s">
        <v>80</v>
      </c>
      <c r="P242" s="14" t="s">
        <v>92</v>
      </c>
      <c r="Q242" s="12" t="s">
        <v>44</v>
      </c>
      <c r="R242">
        <v>7661877</v>
      </c>
      <c r="S242">
        <v>5746408</v>
      </c>
      <c r="T242">
        <v>2341129</v>
      </c>
      <c r="U242">
        <v>5533578</v>
      </c>
      <c r="V242" s="27">
        <v>-2.9702938950593283E-2</v>
      </c>
      <c r="W242" s="27">
        <v>-2.9702896737392348E-2</v>
      </c>
      <c r="X242" s="27">
        <v>-2.9702884122818518E-2</v>
      </c>
      <c r="Y242" s="27">
        <v>-2.9702928630382819E-2</v>
      </c>
      <c r="Z242" t="s">
        <v>102</v>
      </c>
      <c r="AA242" t="s">
        <v>101</v>
      </c>
      <c r="AB242">
        <v>386473</v>
      </c>
      <c r="AC242">
        <v>0.17</v>
      </c>
      <c r="AD242">
        <v>35</v>
      </c>
      <c r="AE242">
        <v>22</v>
      </c>
      <c r="AF242">
        <v>29</v>
      </c>
      <c r="AG242">
        <v>362</v>
      </c>
      <c r="AH242">
        <v>31</v>
      </c>
      <c r="AI242">
        <v>0.92</v>
      </c>
      <c r="AN242" s="3">
        <v>43741</v>
      </c>
      <c r="AO242" s="4">
        <v>7661877</v>
      </c>
      <c r="AP242" s="4">
        <v>5746408</v>
      </c>
      <c r="AQ242" s="4">
        <v>2341129</v>
      </c>
      <c r="AR242" s="4">
        <v>5533578</v>
      </c>
      <c r="AS242" s="10">
        <v>-4.8543678469658125E-2</v>
      </c>
      <c r="AT242" s="10">
        <v>-4.8543676460264251E-2</v>
      </c>
      <c r="AU242" s="10">
        <v>-4.8543551220162406E-2</v>
      </c>
      <c r="AV242" s="10">
        <v>-4.8543622546662113E-2</v>
      </c>
      <c r="AW242" s="13" t="s">
        <v>103</v>
      </c>
      <c r="AX242" s="13" t="s">
        <v>101</v>
      </c>
      <c r="AY242" t="s">
        <v>44</v>
      </c>
      <c r="AZ242" s="11" t="s">
        <v>80</v>
      </c>
      <c r="BA242" s="11" t="s">
        <v>95</v>
      </c>
    </row>
    <row r="243" spans="1:53" hidden="1" x14ac:dyDescent="0.25">
      <c r="A243" s="3">
        <v>43707</v>
      </c>
      <c r="B243" s="4">
        <v>21934513</v>
      </c>
      <c r="C243" s="4">
        <v>5319119</v>
      </c>
      <c r="D243" s="4">
        <v>2127647</v>
      </c>
      <c r="E243" s="4">
        <v>1522119</v>
      </c>
      <c r="F243" s="4">
        <v>1210693</v>
      </c>
      <c r="G243" s="7">
        <v>5.5195800335298077E-2</v>
      </c>
      <c r="H243" s="10">
        <v>-6.6002030475649676E-2</v>
      </c>
      <c r="I243" s="10">
        <v>5.2083334332598819E-2</v>
      </c>
      <c r="J243" s="10">
        <v>-0.11223955456262158</v>
      </c>
      <c r="K243" s="7">
        <v>0.24249998164992312</v>
      </c>
      <c r="L243" s="7">
        <v>0.39999988719936513</v>
      </c>
      <c r="M243" s="7">
        <v>0.71540015801493384</v>
      </c>
      <c r="N243" s="7">
        <v>0.79539970265136961</v>
      </c>
      <c r="O243" s="14" t="s">
        <v>89</v>
      </c>
      <c r="P243" s="14" t="s">
        <v>92</v>
      </c>
      <c r="Q243" s="12" t="s">
        <v>44</v>
      </c>
      <c r="R243">
        <v>7896424</v>
      </c>
      <c r="S243">
        <v>5922318</v>
      </c>
      <c r="T243">
        <v>2412796</v>
      </c>
      <c r="U243">
        <v>5702973</v>
      </c>
      <c r="V243" s="27">
        <v>5.2083322230382256E-2</v>
      </c>
      <c r="W243" s="27">
        <v>5.2083322230382256E-2</v>
      </c>
      <c r="X243" s="27">
        <v>5.2083174359267348E-2</v>
      </c>
      <c r="Y243" s="27">
        <v>5.2083256466754602E-2</v>
      </c>
      <c r="Z243" t="s">
        <v>102</v>
      </c>
      <c r="AA243" t="s">
        <v>104</v>
      </c>
      <c r="AB243">
        <v>382326</v>
      </c>
      <c r="AC243">
        <v>0.19</v>
      </c>
      <c r="AD243">
        <v>30</v>
      </c>
      <c r="AE243">
        <v>20</v>
      </c>
      <c r="AF243">
        <v>27</v>
      </c>
      <c r="AG243">
        <v>389</v>
      </c>
      <c r="AH243">
        <v>33</v>
      </c>
      <c r="AI243">
        <v>0.91</v>
      </c>
      <c r="AN243" s="3">
        <v>43742</v>
      </c>
      <c r="AO243" s="4">
        <v>7583695</v>
      </c>
      <c r="AP243" s="4">
        <v>5687771</v>
      </c>
      <c r="AQ243" s="4">
        <v>2317240</v>
      </c>
      <c r="AR243" s="4">
        <v>5477113</v>
      </c>
      <c r="AS243" s="10">
        <v>1.0416744387324872E-2</v>
      </c>
      <c r="AT243" s="10">
        <v>1.0416699975520194E-2</v>
      </c>
      <c r="AU243" s="10">
        <v>1.0416634871853514E-2</v>
      </c>
      <c r="AV243" s="10">
        <v>1.0416651293351009E-2</v>
      </c>
      <c r="AW243" s="13" t="s">
        <v>103</v>
      </c>
      <c r="AX243" s="13" t="s">
        <v>104</v>
      </c>
      <c r="AY243" t="s">
        <v>44</v>
      </c>
      <c r="AZ243" s="11" t="s">
        <v>89</v>
      </c>
      <c r="BA243" s="11" t="s">
        <v>95</v>
      </c>
    </row>
    <row r="244" spans="1:53" hidden="1" x14ac:dyDescent="0.25">
      <c r="A244" s="3">
        <v>43708</v>
      </c>
      <c r="B244" s="4">
        <v>45338648</v>
      </c>
      <c r="C244" s="4">
        <v>9235482</v>
      </c>
      <c r="D244" s="4">
        <v>3265666</v>
      </c>
      <c r="E244" s="4">
        <v>2176240</v>
      </c>
      <c r="F244" s="4">
        <v>1663518</v>
      </c>
      <c r="G244" s="7">
        <v>3.6690948525858115E-2</v>
      </c>
      <c r="H244" s="10">
        <v>2.158414759290106E-2</v>
      </c>
      <c r="I244" s="10">
        <v>5.2083344935833553E-2</v>
      </c>
      <c r="J244" s="10">
        <v>-2.8989335768633939E-2</v>
      </c>
      <c r="K244" s="7">
        <v>0.20369998681919232</v>
      </c>
      <c r="L244" s="7">
        <v>0.35359995287739177</v>
      </c>
      <c r="M244" s="7">
        <v>0.66640005438400618</v>
      </c>
      <c r="N244" s="7">
        <v>0.76440006616917255</v>
      </c>
      <c r="O244" s="14" t="s">
        <v>85</v>
      </c>
      <c r="P244" s="14" t="s">
        <v>92</v>
      </c>
      <c r="Q244" s="12" t="s">
        <v>44</v>
      </c>
      <c r="R244">
        <v>16321913</v>
      </c>
      <c r="S244">
        <v>12241435</v>
      </c>
      <c r="T244">
        <v>4987251</v>
      </c>
      <c r="U244">
        <v>11788048</v>
      </c>
      <c r="V244" s="27">
        <v>5.2083367576824857E-2</v>
      </c>
      <c r="W244" s="27">
        <v>5.2083366457755798E-2</v>
      </c>
      <c r="X244" s="27">
        <v>5.2083419033629674E-2</v>
      </c>
      <c r="Y244" s="27">
        <v>5.2083358434897642E-2</v>
      </c>
      <c r="Z244" t="s">
        <v>102</v>
      </c>
      <c r="AA244" t="s">
        <v>104</v>
      </c>
      <c r="AB244">
        <v>391845</v>
      </c>
      <c r="AC244">
        <v>0.19</v>
      </c>
      <c r="AD244">
        <v>38</v>
      </c>
      <c r="AE244">
        <v>19</v>
      </c>
      <c r="AF244">
        <v>26</v>
      </c>
      <c r="AG244">
        <v>372</v>
      </c>
      <c r="AH244">
        <v>31</v>
      </c>
      <c r="AI244">
        <v>0.95</v>
      </c>
      <c r="AN244" s="3">
        <v>43743</v>
      </c>
      <c r="AO244" s="4">
        <v>16645119</v>
      </c>
      <c r="AP244" s="4">
        <v>12483839</v>
      </c>
      <c r="AQ244" s="4">
        <v>5086008</v>
      </c>
      <c r="AR244" s="4">
        <v>12021475</v>
      </c>
      <c r="AS244" s="10">
        <v>5.1020375947521623E-2</v>
      </c>
      <c r="AT244" s="10">
        <v>5.1020354899902642E-2</v>
      </c>
      <c r="AU244" s="10">
        <v>5.1020279534584212E-2</v>
      </c>
      <c r="AV244" s="10">
        <v>5.102043135860157E-2</v>
      </c>
      <c r="AW244" s="13" t="s">
        <v>103</v>
      </c>
      <c r="AX244" s="13" t="s">
        <v>104</v>
      </c>
      <c r="AY244" t="s">
        <v>44</v>
      </c>
      <c r="AZ244" s="11" t="s">
        <v>85</v>
      </c>
      <c r="BA244" s="11" t="s">
        <v>95</v>
      </c>
    </row>
    <row r="245" spans="1:53" hidden="1" x14ac:dyDescent="0.25">
      <c r="A245" s="3">
        <v>43709</v>
      </c>
      <c r="B245" s="4">
        <v>42645263</v>
      </c>
      <c r="C245" s="4">
        <v>9224170</v>
      </c>
      <c r="D245" s="4">
        <v>3261666</v>
      </c>
      <c r="E245" s="4">
        <v>2217933</v>
      </c>
      <c r="F245" s="4">
        <v>1660788</v>
      </c>
      <c r="G245" s="7">
        <v>3.8944255074707827E-2</v>
      </c>
      <c r="H245" s="10">
        <v>-6.9493243300028373E-2</v>
      </c>
      <c r="I245" s="10">
        <v>-4.0404039949458181E-2</v>
      </c>
      <c r="J245" s="10">
        <v>-3.0314011898338933E-2</v>
      </c>
      <c r="K245" s="7">
        <v>0.21629999092748003</v>
      </c>
      <c r="L245" s="7">
        <v>0.3535999444936509</v>
      </c>
      <c r="M245" s="7">
        <v>0.68000003679101417</v>
      </c>
      <c r="N245" s="7">
        <v>0.74879989611949505</v>
      </c>
      <c r="O245" s="14" t="s">
        <v>87</v>
      </c>
      <c r="P245" s="14" t="s">
        <v>93</v>
      </c>
      <c r="Q245" s="12" t="s">
        <v>44</v>
      </c>
      <c r="R245">
        <v>15352294</v>
      </c>
      <c r="S245">
        <v>11514221</v>
      </c>
      <c r="T245">
        <v>4690978</v>
      </c>
      <c r="U245">
        <v>11087768</v>
      </c>
      <c r="V245" s="27">
        <v>-4.0404077654525472E-2</v>
      </c>
      <c r="W245" s="27">
        <v>-4.0404015991292619E-2</v>
      </c>
      <c r="X245" s="27">
        <v>-4.0404067265719767E-2</v>
      </c>
      <c r="Y245" s="27">
        <v>-4.0404008058767094E-2</v>
      </c>
      <c r="Z245" t="s">
        <v>102</v>
      </c>
      <c r="AA245" t="s">
        <v>101</v>
      </c>
      <c r="AB245">
        <v>407821</v>
      </c>
      <c r="AC245">
        <v>0.18</v>
      </c>
      <c r="AD245">
        <v>35</v>
      </c>
      <c r="AE245">
        <v>22</v>
      </c>
      <c r="AF245">
        <v>29</v>
      </c>
      <c r="AG245">
        <v>385</v>
      </c>
      <c r="AH245">
        <v>31</v>
      </c>
      <c r="AI245">
        <v>0.94</v>
      </c>
      <c r="AN245" s="3">
        <v>43744</v>
      </c>
      <c r="AO245" s="4">
        <v>15675500</v>
      </c>
      <c r="AP245" s="4">
        <v>11756625</v>
      </c>
      <c r="AQ245" s="4">
        <v>4789736</v>
      </c>
      <c r="AR245" s="4">
        <v>11321195</v>
      </c>
      <c r="AS245" s="10">
        <v>2.1052619237229342E-2</v>
      </c>
      <c r="AT245" s="10">
        <v>2.1052574898466903E-2</v>
      </c>
      <c r="AU245" s="10">
        <v>2.1052752752197978E-2</v>
      </c>
      <c r="AV245" s="10">
        <v>2.105265911047205E-2</v>
      </c>
      <c r="AW245" s="13" t="s">
        <v>103</v>
      </c>
      <c r="AX245" s="13" t="s">
        <v>104</v>
      </c>
      <c r="AY245" t="s">
        <v>44</v>
      </c>
      <c r="AZ245" s="11" t="s">
        <v>87</v>
      </c>
      <c r="BA245" s="11" t="s">
        <v>95</v>
      </c>
    </row>
    <row r="246" spans="1:53" x14ac:dyDescent="0.25">
      <c r="A246" s="3">
        <v>43710</v>
      </c>
      <c r="B246" s="4">
        <v>22803207</v>
      </c>
      <c r="C246" s="4">
        <v>5529777</v>
      </c>
      <c r="D246" s="4">
        <v>2278268</v>
      </c>
      <c r="E246" s="4">
        <v>1696398</v>
      </c>
      <c r="F246" s="4">
        <v>1335405</v>
      </c>
      <c r="G246" s="7">
        <v>5.8562157507055915E-2</v>
      </c>
      <c r="H246" s="10">
        <v>5.9740946129111183E-2</v>
      </c>
      <c r="I246" s="10">
        <v>1.9417484842767951E-2</v>
      </c>
      <c r="J246" s="10">
        <v>3.9555395003414651E-2</v>
      </c>
      <c r="K246" s="7">
        <v>0.24249996941219715</v>
      </c>
      <c r="L246" s="7">
        <v>0.41199997757594925</v>
      </c>
      <c r="M246" s="7">
        <v>0.7445998451455228</v>
      </c>
      <c r="N246" s="7">
        <v>0.78720029144104153</v>
      </c>
      <c r="O246" s="14" t="s">
        <v>82</v>
      </c>
      <c r="P246" s="14" t="s">
        <v>93</v>
      </c>
      <c r="Q246" s="12" t="s">
        <v>44</v>
      </c>
      <c r="R246">
        <v>8209154</v>
      </c>
      <c r="S246">
        <v>6156866</v>
      </c>
      <c r="T246">
        <v>2508352</v>
      </c>
      <c r="U246">
        <v>5928833</v>
      </c>
      <c r="V246" s="27">
        <v>1.9417496223979036E-2</v>
      </c>
      <c r="W246" s="27">
        <v>1.9417536813745029E-2</v>
      </c>
      <c r="X246" s="27">
        <v>1.9417420488065051E-2</v>
      </c>
      <c r="Y246" s="27">
        <v>1.9417449018664934E-2</v>
      </c>
      <c r="Z246" t="s">
        <v>102</v>
      </c>
      <c r="AA246" t="s">
        <v>104</v>
      </c>
      <c r="AB246">
        <v>389944</v>
      </c>
      <c r="AC246">
        <v>0.17</v>
      </c>
      <c r="AD246">
        <v>31</v>
      </c>
      <c r="AE246">
        <v>22</v>
      </c>
      <c r="AF246">
        <v>28</v>
      </c>
      <c r="AG246">
        <v>364</v>
      </c>
      <c r="AH246">
        <v>32</v>
      </c>
      <c r="AI246">
        <v>0.92</v>
      </c>
      <c r="AN246" s="3">
        <v>43745</v>
      </c>
      <c r="AO246" s="4">
        <v>7740060</v>
      </c>
      <c r="AP246" s="4">
        <v>5805045</v>
      </c>
      <c r="AQ246" s="4">
        <v>2365018</v>
      </c>
      <c r="AR246" s="4">
        <v>5590043</v>
      </c>
      <c r="AS246" s="10">
        <v>-9.9999462794833072E-3</v>
      </c>
      <c r="AT246" s="10">
        <v>-9.9998618615166901E-3</v>
      </c>
      <c r="AU246" s="10">
        <v>-9.9999706978965985E-3</v>
      </c>
      <c r="AV246" s="10">
        <v>-9.9999858319513857E-3</v>
      </c>
      <c r="AW246" s="13" t="s">
        <v>103</v>
      </c>
      <c r="AX246" s="13" t="s">
        <v>101</v>
      </c>
      <c r="AY246" t="s">
        <v>44</v>
      </c>
      <c r="AZ246" s="11" t="s">
        <v>82</v>
      </c>
      <c r="BA246" s="11" t="s">
        <v>95</v>
      </c>
    </row>
    <row r="247" spans="1:53" hidden="1" x14ac:dyDescent="0.25">
      <c r="A247" s="3">
        <v>43711</v>
      </c>
      <c r="B247" s="4">
        <v>22586034</v>
      </c>
      <c r="C247" s="4">
        <v>5702973</v>
      </c>
      <c r="D247" s="4">
        <v>2167129</v>
      </c>
      <c r="E247" s="4">
        <v>1502904</v>
      </c>
      <c r="F247" s="4">
        <v>1170762</v>
      </c>
      <c r="G247" s="7">
        <v>5.1835660922143305E-2</v>
      </c>
      <c r="H247" s="10">
        <v>1.7803444891387521E-2</v>
      </c>
      <c r="I247" s="10">
        <v>8.3333373303954517E-2</v>
      </c>
      <c r="J247" s="10">
        <v>-6.048916245671776E-2</v>
      </c>
      <c r="K247" s="7">
        <v>0.25249997409903835</v>
      </c>
      <c r="L247" s="7">
        <v>0.37999987024311704</v>
      </c>
      <c r="M247" s="7">
        <v>0.6935000177654399</v>
      </c>
      <c r="N247" s="7">
        <v>0.77899985627824531</v>
      </c>
      <c r="O247" s="14" t="s">
        <v>83</v>
      </c>
      <c r="P247" s="14" t="s">
        <v>93</v>
      </c>
      <c r="Q247" s="12" t="s">
        <v>44</v>
      </c>
      <c r="R247">
        <v>8130972</v>
      </c>
      <c r="S247">
        <v>6098229</v>
      </c>
      <c r="T247">
        <v>2484463</v>
      </c>
      <c r="U247">
        <v>5872368</v>
      </c>
      <c r="V247" s="27">
        <v>8.3333422156942838E-2</v>
      </c>
      <c r="W247" s="27">
        <v>8.3333422156942838E-2</v>
      </c>
      <c r="X247" s="27">
        <v>8.3333078974827668E-2</v>
      </c>
      <c r="Y247" s="27">
        <v>8.3333210346807185E-2</v>
      </c>
      <c r="Z247" t="s">
        <v>102</v>
      </c>
      <c r="AA247" t="s">
        <v>104</v>
      </c>
      <c r="AB247">
        <v>402082</v>
      </c>
      <c r="AC247">
        <v>0.18</v>
      </c>
      <c r="AD247">
        <v>38</v>
      </c>
      <c r="AE247">
        <v>17</v>
      </c>
      <c r="AF247">
        <v>30</v>
      </c>
      <c r="AG247">
        <v>351</v>
      </c>
      <c r="AH247">
        <v>32</v>
      </c>
      <c r="AI247">
        <v>0.95</v>
      </c>
      <c r="AN247" s="3">
        <v>43746</v>
      </c>
      <c r="AO247" s="4">
        <v>8052789</v>
      </c>
      <c r="AP247" s="4">
        <v>6039592</v>
      </c>
      <c r="AQ247" s="4">
        <v>2460574</v>
      </c>
      <c r="AR247" s="4">
        <v>5815903</v>
      </c>
      <c r="AS247" s="10">
        <v>1.9802001513596457E-2</v>
      </c>
      <c r="AT247" s="10">
        <v>1.9802043726797613E-2</v>
      </c>
      <c r="AU247" s="10">
        <v>1.9801922748545753E-2</v>
      </c>
      <c r="AV247" s="10">
        <v>1.9801952420255287E-2</v>
      </c>
      <c r="AW247" s="13" t="s">
        <v>103</v>
      </c>
      <c r="AX247" s="13" t="s">
        <v>104</v>
      </c>
      <c r="AY247" t="s">
        <v>44</v>
      </c>
      <c r="AZ247" s="11" t="s">
        <v>83</v>
      </c>
      <c r="BA247" s="11" t="s">
        <v>95</v>
      </c>
    </row>
    <row r="248" spans="1:53" x14ac:dyDescent="0.25">
      <c r="A248" s="3">
        <v>43712</v>
      </c>
      <c r="B248" s="4">
        <v>22368860</v>
      </c>
      <c r="C248" s="4">
        <v>5592215</v>
      </c>
      <c r="D248" s="4">
        <v>2259254</v>
      </c>
      <c r="E248" s="4">
        <v>1566793</v>
      </c>
      <c r="F248" s="4">
        <v>1310465</v>
      </c>
      <c r="G248" s="7">
        <v>5.8584344486039969E-2</v>
      </c>
      <c r="H248" s="10">
        <v>-7.7849068606202554E-2</v>
      </c>
      <c r="I248" s="10">
        <v>1.9801989677181275E-2</v>
      </c>
      <c r="J248" s="10">
        <v>-9.575492033928612E-2</v>
      </c>
      <c r="K248" s="7">
        <v>0.25</v>
      </c>
      <c r="L248" s="7">
        <v>0.40399984621478252</v>
      </c>
      <c r="M248" s="7">
        <v>0.69350015536101739</v>
      </c>
      <c r="N248" s="7">
        <v>0.83639957543849119</v>
      </c>
      <c r="O248" s="14" t="s">
        <v>94</v>
      </c>
      <c r="P248" s="14" t="s">
        <v>93</v>
      </c>
      <c r="Q248" s="12" t="s">
        <v>44</v>
      </c>
      <c r="R248">
        <v>8052789</v>
      </c>
      <c r="S248">
        <v>6039592</v>
      </c>
      <c r="T248">
        <v>2460574</v>
      </c>
      <c r="U248">
        <v>5815903</v>
      </c>
      <c r="V248" s="27">
        <v>1.9802001513596457E-2</v>
      </c>
      <c r="W248" s="27">
        <v>1.9802043726797613E-2</v>
      </c>
      <c r="X248" s="27">
        <v>1.9801922748545753E-2</v>
      </c>
      <c r="Y248" s="27">
        <v>1.9801952420255287E-2</v>
      </c>
      <c r="Z248" t="s">
        <v>102</v>
      </c>
      <c r="AA248" t="s">
        <v>104</v>
      </c>
      <c r="AB248">
        <v>384229</v>
      </c>
      <c r="AC248">
        <v>0.19</v>
      </c>
      <c r="AD248">
        <v>39</v>
      </c>
      <c r="AE248">
        <v>20</v>
      </c>
      <c r="AF248">
        <v>26</v>
      </c>
      <c r="AG248">
        <v>361</v>
      </c>
      <c r="AH248">
        <v>34</v>
      </c>
      <c r="AI248">
        <v>0.93</v>
      </c>
      <c r="AN248" s="3">
        <v>43747</v>
      </c>
      <c r="AO248" s="4">
        <v>7427330</v>
      </c>
      <c r="AP248" s="4">
        <v>5570497</v>
      </c>
      <c r="AQ248" s="4">
        <v>2269462</v>
      </c>
      <c r="AR248" s="4">
        <v>5364183</v>
      </c>
      <c r="AS248" s="10">
        <v>-4.0404079554938854E-2</v>
      </c>
      <c r="AT248" s="10">
        <v>-4.0404165686915405E-2</v>
      </c>
      <c r="AU248" s="10">
        <v>-4.0403920815824668E-2</v>
      </c>
      <c r="AV248" s="10">
        <v>-4.0403982581171505E-2</v>
      </c>
      <c r="AW248" s="13" t="s">
        <v>103</v>
      </c>
      <c r="AX248" s="13" t="s">
        <v>101</v>
      </c>
      <c r="AY248" t="s">
        <v>46</v>
      </c>
      <c r="AZ248" s="11" t="s">
        <v>94</v>
      </c>
      <c r="BA248" s="11" t="s">
        <v>95</v>
      </c>
    </row>
    <row r="249" spans="1:53" hidden="1" x14ac:dyDescent="0.25">
      <c r="A249" s="3">
        <v>43713</v>
      </c>
      <c r="B249" s="4">
        <v>20631473</v>
      </c>
      <c r="C249" s="4">
        <v>5261025</v>
      </c>
      <c r="D249" s="4">
        <v>2146498</v>
      </c>
      <c r="E249" s="4">
        <v>1598282</v>
      </c>
      <c r="F249" s="4">
        <v>1284380</v>
      </c>
      <c r="G249" s="7">
        <v>6.22534319289757E-2</v>
      </c>
      <c r="H249" s="10">
        <v>-1.9872239532180869E-2</v>
      </c>
      <c r="I249" s="10">
        <v>-3.061223578845329E-2</v>
      </c>
      <c r="J249" s="10">
        <v>1.1079153928673646E-2</v>
      </c>
      <c r="K249" s="7">
        <v>0.25499997019117343</v>
      </c>
      <c r="L249" s="7">
        <v>0.40799996198459426</v>
      </c>
      <c r="M249" s="7">
        <v>0.74459980861850328</v>
      </c>
      <c r="N249" s="7">
        <v>0.80360036589287742</v>
      </c>
      <c r="O249" s="14" t="s">
        <v>80</v>
      </c>
      <c r="P249" s="14" t="s">
        <v>93</v>
      </c>
      <c r="Q249" s="12" t="s">
        <v>44</v>
      </c>
      <c r="R249">
        <v>7427330</v>
      </c>
      <c r="S249">
        <v>5570497</v>
      </c>
      <c r="T249">
        <v>2269462</v>
      </c>
      <c r="U249">
        <v>5364183</v>
      </c>
      <c r="V249" s="27">
        <v>-3.0612211602979222E-2</v>
      </c>
      <c r="W249" s="27">
        <v>-3.0612340787497194E-2</v>
      </c>
      <c r="X249" s="27">
        <v>-3.0612153367029271E-2</v>
      </c>
      <c r="Y249" s="27">
        <v>-3.0612200641248699E-2</v>
      </c>
      <c r="Z249" t="s">
        <v>102</v>
      </c>
      <c r="AA249" t="s">
        <v>101</v>
      </c>
      <c r="AB249">
        <v>386978</v>
      </c>
      <c r="AC249">
        <v>0.17</v>
      </c>
      <c r="AD249">
        <v>32</v>
      </c>
      <c r="AE249">
        <v>22</v>
      </c>
      <c r="AF249">
        <v>26</v>
      </c>
      <c r="AG249">
        <v>368</v>
      </c>
      <c r="AH249">
        <v>31</v>
      </c>
      <c r="AI249">
        <v>0.93</v>
      </c>
      <c r="AN249" s="3">
        <v>43749</v>
      </c>
      <c r="AO249" s="4">
        <v>7661877</v>
      </c>
      <c r="AP249" s="4">
        <v>5746408</v>
      </c>
      <c r="AQ249" s="4">
        <v>2341129</v>
      </c>
      <c r="AR249" s="4">
        <v>5533578</v>
      </c>
      <c r="AS249" s="10">
        <v>1.0309222615097369E-2</v>
      </c>
      <c r="AT249" s="10">
        <v>1.0309310976127639E-2</v>
      </c>
      <c r="AU249" s="10">
        <v>1.0309247207885175E-2</v>
      </c>
      <c r="AV249" s="10">
        <v>1.0309263292541226E-2</v>
      </c>
      <c r="AW249" s="13" t="s">
        <v>103</v>
      </c>
      <c r="AX249" s="13" t="s">
        <v>104</v>
      </c>
      <c r="AY249" t="s">
        <v>44</v>
      </c>
      <c r="AZ249" s="11" t="s">
        <v>89</v>
      </c>
      <c r="BA249" s="11" t="s">
        <v>95</v>
      </c>
    </row>
    <row r="250" spans="1:53" x14ac:dyDescent="0.25">
      <c r="A250" s="3">
        <v>43714</v>
      </c>
      <c r="B250" s="4">
        <v>20848646</v>
      </c>
      <c r="C250" s="4">
        <v>5264283</v>
      </c>
      <c r="D250" s="4">
        <v>2084656</v>
      </c>
      <c r="E250" s="4">
        <v>1460927</v>
      </c>
      <c r="F250" s="4">
        <v>1233898</v>
      </c>
      <c r="G250" s="7">
        <v>5.9183603577901416E-2</v>
      </c>
      <c r="H250" s="10">
        <v>1.9166708653638898E-2</v>
      </c>
      <c r="I250" s="10">
        <v>-4.9504951397826846E-2</v>
      </c>
      <c r="J250" s="10">
        <v>7.2248309081100803E-2</v>
      </c>
      <c r="K250" s="7">
        <v>0.25249999448405425</v>
      </c>
      <c r="L250" s="7">
        <v>0.3959999870827613</v>
      </c>
      <c r="M250" s="7">
        <v>0.70080003607309793</v>
      </c>
      <c r="N250" s="7">
        <v>0.84459935369802874</v>
      </c>
      <c r="O250" s="14" t="s">
        <v>89</v>
      </c>
      <c r="P250" s="14" t="s">
        <v>93</v>
      </c>
      <c r="Q250" s="12" t="s">
        <v>44</v>
      </c>
      <c r="R250">
        <v>7505512</v>
      </c>
      <c r="S250">
        <v>5629134</v>
      </c>
      <c r="T250">
        <v>2293351</v>
      </c>
      <c r="U250">
        <v>5420648</v>
      </c>
      <c r="V250" s="27">
        <v>-4.9504940464189851E-2</v>
      </c>
      <c r="W250" s="27">
        <v>-4.9504940464189851E-2</v>
      </c>
      <c r="X250" s="27">
        <v>-4.950480687136416E-2</v>
      </c>
      <c r="Y250" s="27">
        <v>-4.9504881050637994E-2</v>
      </c>
      <c r="Z250" t="s">
        <v>102</v>
      </c>
      <c r="AA250" t="s">
        <v>101</v>
      </c>
      <c r="AB250">
        <v>396745</v>
      </c>
      <c r="AC250">
        <v>0.18</v>
      </c>
      <c r="AD250">
        <v>33</v>
      </c>
      <c r="AE250">
        <v>17</v>
      </c>
      <c r="AF250">
        <v>30</v>
      </c>
      <c r="AG250">
        <v>377</v>
      </c>
      <c r="AH250">
        <v>34</v>
      </c>
      <c r="AI250">
        <v>0.92</v>
      </c>
      <c r="AN250" s="3">
        <v>43750</v>
      </c>
      <c r="AO250" s="4">
        <v>16321913</v>
      </c>
      <c r="AP250" s="4">
        <v>12241435</v>
      </c>
      <c r="AQ250" s="4">
        <v>4987251</v>
      </c>
      <c r="AR250" s="4">
        <v>11788048</v>
      </c>
      <c r="AS250" s="10">
        <v>-1.941746406258793E-2</v>
      </c>
      <c r="AT250" s="10">
        <v>-1.9417424399657879E-2</v>
      </c>
      <c r="AU250" s="10">
        <v>-1.9417389827149356E-2</v>
      </c>
      <c r="AV250" s="10">
        <v>-1.9417500764257301E-2</v>
      </c>
      <c r="AW250" s="13" t="s">
        <v>103</v>
      </c>
      <c r="AX250" s="13" t="s">
        <v>101</v>
      </c>
      <c r="AY250" t="s">
        <v>44</v>
      </c>
      <c r="AZ250" s="11" t="s">
        <v>85</v>
      </c>
      <c r="BA250" s="11" t="s">
        <v>95</v>
      </c>
    </row>
    <row r="251" spans="1:53" x14ac:dyDescent="0.25">
      <c r="A251" s="3">
        <v>43715</v>
      </c>
      <c r="B251" s="4">
        <v>46685340</v>
      </c>
      <c r="C251" s="4">
        <v>9313725</v>
      </c>
      <c r="D251" s="4">
        <v>3135000</v>
      </c>
      <c r="E251" s="4">
        <v>2025210</v>
      </c>
      <c r="F251" s="4">
        <v>1500680</v>
      </c>
      <c r="G251" s="7">
        <v>3.2144566152886536E-2</v>
      </c>
      <c r="H251" s="10">
        <v>-9.7887729498568721E-2</v>
      </c>
      <c r="I251" s="10">
        <v>2.9702958941342894E-2</v>
      </c>
      <c r="J251" s="10">
        <v>-0.12391018917833363</v>
      </c>
      <c r="K251" s="7">
        <v>0.19949999293139989</v>
      </c>
      <c r="L251" s="7">
        <v>0.3366000177157904</v>
      </c>
      <c r="M251" s="7">
        <v>0.64600000000000002</v>
      </c>
      <c r="N251" s="7">
        <v>0.74099969879666805</v>
      </c>
      <c r="O251" s="14" t="s">
        <v>85</v>
      </c>
      <c r="P251" s="14" t="s">
        <v>93</v>
      </c>
      <c r="Q251" s="12" t="s">
        <v>44</v>
      </c>
      <c r="R251">
        <v>16806722</v>
      </c>
      <c r="S251">
        <v>12605042</v>
      </c>
      <c r="T251">
        <v>5135387</v>
      </c>
      <c r="U251">
        <v>12138188</v>
      </c>
      <c r="V251" s="27">
        <v>2.9702952098813462E-2</v>
      </c>
      <c r="W251" s="27">
        <v>2.9702971914648879E-2</v>
      </c>
      <c r="X251" s="27">
        <v>2.9702936547609138E-2</v>
      </c>
      <c r="Y251" s="27">
        <v>2.9702966937358966E-2</v>
      </c>
      <c r="Z251" t="s">
        <v>102</v>
      </c>
      <c r="AA251" t="s">
        <v>104</v>
      </c>
      <c r="AB251">
        <v>407003</v>
      </c>
      <c r="AC251">
        <v>0.17</v>
      </c>
      <c r="AD251">
        <v>34</v>
      </c>
      <c r="AE251">
        <v>18</v>
      </c>
      <c r="AF251">
        <v>26</v>
      </c>
      <c r="AG251">
        <v>385</v>
      </c>
      <c r="AH251">
        <v>37</v>
      </c>
      <c r="AI251">
        <v>0.95</v>
      </c>
      <c r="AN251" s="3">
        <v>43752</v>
      </c>
      <c r="AO251" s="4">
        <v>7505512</v>
      </c>
      <c r="AP251" s="4">
        <v>5629134</v>
      </c>
      <c r="AQ251" s="4">
        <v>2293351</v>
      </c>
      <c r="AR251" s="4">
        <v>5420648</v>
      </c>
      <c r="AS251" s="10">
        <v>-3.0303124265186554E-2</v>
      </c>
      <c r="AT251" s="10">
        <v>-3.0303124265186554E-2</v>
      </c>
      <c r="AU251" s="10">
        <v>-3.0302940611868445E-2</v>
      </c>
      <c r="AV251" s="10">
        <v>-3.0302986935878629E-2</v>
      </c>
      <c r="AW251" s="13" t="s">
        <v>103</v>
      </c>
      <c r="AX251" s="13" t="s">
        <v>101</v>
      </c>
      <c r="AY251" t="s">
        <v>44</v>
      </c>
      <c r="AZ251" s="11" t="s">
        <v>82</v>
      </c>
      <c r="BA251" s="11" t="s">
        <v>95</v>
      </c>
    </row>
    <row r="252" spans="1:53" x14ac:dyDescent="0.25">
      <c r="A252" s="3">
        <v>43716</v>
      </c>
      <c r="B252" s="4">
        <v>43094160</v>
      </c>
      <c r="C252" s="4">
        <v>9230769</v>
      </c>
      <c r="D252" s="4">
        <v>3169846</v>
      </c>
      <c r="E252" s="4">
        <v>2133940</v>
      </c>
      <c r="F252" s="4">
        <v>1697763</v>
      </c>
      <c r="G252" s="7">
        <v>3.9396591092621364E-2</v>
      </c>
      <c r="H252" s="10">
        <v>2.2263527915664216E-2</v>
      </c>
      <c r="I252" s="10">
        <v>1.0526303941424953E-2</v>
      </c>
      <c r="J252" s="10">
        <v>1.1614961360688625E-2</v>
      </c>
      <c r="K252" s="7">
        <v>0.21419999832923997</v>
      </c>
      <c r="L252" s="7">
        <v>0.34339999191833315</v>
      </c>
      <c r="M252" s="7">
        <v>0.67319989677731973</v>
      </c>
      <c r="N252" s="7">
        <v>0.79560015745522372</v>
      </c>
      <c r="O252" s="14" t="s">
        <v>87</v>
      </c>
      <c r="P252" s="14" t="s">
        <v>93</v>
      </c>
      <c r="Q252" s="12" t="s">
        <v>44</v>
      </c>
      <c r="R252">
        <v>15513897</v>
      </c>
      <c r="S252">
        <v>11635423</v>
      </c>
      <c r="T252">
        <v>4740357</v>
      </c>
      <c r="U252">
        <v>11204481</v>
      </c>
      <c r="V252" s="27">
        <v>1.052630961861456E-2</v>
      </c>
      <c r="W252" s="27">
        <v>1.052628744923334E-2</v>
      </c>
      <c r="X252" s="27">
        <v>1.0526376376098989E-2</v>
      </c>
      <c r="Y252" s="27">
        <v>1.0526284460497415E-2</v>
      </c>
      <c r="Z252" t="s">
        <v>102</v>
      </c>
      <c r="AA252" t="s">
        <v>104</v>
      </c>
      <c r="AB252">
        <v>385901</v>
      </c>
      <c r="AC252">
        <v>0.18</v>
      </c>
      <c r="AD252">
        <v>35</v>
      </c>
      <c r="AE252">
        <v>18</v>
      </c>
      <c r="AF252">
        <v>30</v>
      </c>
      <c r="AG252">
        <v>382</v>
      </c>
      <c r="AH252">
        <v>34</v>
      </c>
      <c r="AI252">
        <v>0.91</v>
      </c>
      <c r="AN252" s="3">
        <v>43753</v>
      </c>
      <c r="AO252" s="4">
        <v>7896424</v>
      </c>
      <c r="AP252" s="4">
        <v>5922318</v>
      </c>
      <c r="AQ252" s="4">
        <v>2412796</v>
      </c>
      <c r="AR252" s="4">
        <v>5702973</v>
      </c>
      <c r="AS252" s="10">
        <v>-1.9417496223979036E-2</v>
      </c>
      <c r="AT252" s="10">
        <v>-1.9417536813745029E-2</v>
      </c>
      <c r="AU252" s="10">
        <v>-1.941742048806494E-2</v>
      </c>
      <c r="AV252" s="10">
        <v>-1.9417449018664823E-2</v>
      </c>
      <c r="AW252" s="13" t="s">
        <v>103</v>
      </c>
      <c r="AX252" s="13" t="s">
        <v>101</v>
      </c>
      <c r="AY252" t="s">
        <v>44</v>
      </c>
      <c r="AZ252" s="11" t="s">
        <v>83</v>
      </c>
      <c r="BA252" s="11" t="s">
        <v>95</v>
      </c>
    </row>
    <row r="253" spans="1:53" hidden="1" x14ac:dyDescent="0.25">
      <c r="A253" s="3">
        <v>43717</v>
      </c>
      <c r="B253" s="4">
        <v>21717340</v>
      </c>
      <c r="C253" s="4">
        <v>5375041</v>
      </c>
      <c r="D253" s="4">
        <v>2257517</v>
      </c>
      <c r="E253" s="4">
        <v>1697427</v>
      </c>
      <c r="F253" s="4">
        <v>1419728</v>
      </c>
      <c r="G253" s="7">
        <v>6.5373015295611708E-2</v>
      </c>
      <c r="H253" s="10">
        <v>6.3144139792796983E-2</v>
      </c>
      <c r="I253" s="10">
        <v>-4.7619047619047672E-2</v>
      </c>
      <c r="J253" s="10">
        <v>0.11630134678243675</v>
      </c>
      <c r="K253" s="7">
        <v>0.24749997006999935</v>
      </c>
      <c r="L253" s="7">
        <v>0.41999995907007964</v>
      </c>
      <c r="M253" s="7">
        <v>0.75189998569224503</v>
      </c>
      <c r="N253" s="7">
        <v>0.83640003369806182</v>
      </c>
      <c r="O253" s="14" t="s">
        <v>82</v>
      </c>
      <c r="P253" s="14" t="s">
        <v>93</v>
      </c>
      <c r="Q253" s="12" t="s">
        <v>44</v>
      </c>
      <c r="R253">
        <v>7818242</v>
      </c>
      <c r="S253">
        <v>5863681</v>
      </c>
      <c r="T253">
        <v>2388907</v>
      </c>
      <c r="U253">
        <v>5646508</v>
      </c>
      <c r="V253" s="27">
        <v>-4.7619036017596983E-2</v>
      </c>
      <c r="W253" s="27">
        <v>-4.7619194570744261E-2</v>
      </c>
      <c r="X253" s="27">
        <v>-4.7618914729671169E-2</v>
      </c>
      <c r="Y253" s="27">
        <v>-4.7618983364854484E-2</v>
      </c>
      <c r="Z253" t="s">
        <v>102</v>
      </c>
      <c r="AA253" t="s">
        <v>101</v>
      </c>
      <c r="AB253">
        <v>407716</v>
      </c>
      <c r="AC253">
        <v>0.18</v>
      </c>
      <c r="AD253">
        <v>35</v>
      </c>
      <c r="AE253">
        <v>21</v>
      </c>
      <c r="AF253">
        <v>26</v>
      </c>
      <c r="AG253">
        <v>370</v>
      </c>
      <c r="AH253">
        <v>38</v>
      </c>
      <c r="AI253">
        <v>0.94</v>
      </c>
      <c r="AN253" s="3">
        <v>43755</v>
      </c>
      <c r="AO253" s="4">
        <v>7974607</v>
      </c>
      <c r="AP253" s="4">
        <v>5980955</v>
      </c>
      <c r="AQ253" s="4">
        <v>2436685</v>
      </c>
      <c r="AR253" s="4">
        <v>5759438</v>
      </c>
      <c r="AS253" s="10">
        <v>4.0816369148186427E-2</v>
      </c>
      <c r="AT253" s="10">
        <v>4.0816280361575474E-2</v>
      </c>
      <c r="AU253" s="10">
        <v>4.081620448937251E-2</v>
      </c>
      <c r="AV253" s="10">
        <v>4.0816267521665006E-2</v>
      </c>
      <c r="AW253" s="13" t="s">
        <v>103</v>
      </c>
      <c r="AX253" s="13" t="s">
        <v>104</v>
      </c>
      <c r="AY253" t="s">
        <v>44</v>
      </c>
      <c r="AZ253" s="11" t="s">
        <v>80</v>
      </c>
      <c r="BA253" s="11" t="s">
        <v>95</v>
      </c>
    </row>
    <row r="254" spans="1:53" x14ac:dyDescent="0.25">
      <c r="A254" s="3">
        <v>43718</v>
      </c>
      <c r="B254" s="4">
        <v>22368860</v>
      </c>
      <c r="C254" s="4">
        <v>5480370</v>
      </c>
      <c r="D254" s="4">
        <v>2126383</v>
      </c>
      <c r="E254" s="4">
        <v>1505692</v>
      </c>
      <c r="F254" s="4">
        <v>1185281</v>
      </c>
      <c r="G254" s="7">
        <v>5.2987993129734817E-2</v>
      </c>
      <c r="H254" s="10">
        <v>1.2401324949050219E-2</v>
      </c>
      <c r="I254" s="10">
        <v>-9.6154110101844825E-3</v>
      </c>
      <c r="J254" s="10">
        <v>2.2230491269751518E-2</v>
      </c>
      <c r="K254" s="7">
        <v>0.24499996870649643</v>
      </c>
      <c r="L254" s="7">
        <v>0.38799989781711819</v>
      </c>
      <c r="M254" s="7">
        <v>0.70810009297478393</v>
      </c>
      <c r="N254" s="7">
        <v>0.7872001710841261</v>
      </c>
      <c r="O254" s="14" t="s">
        <v>83</v>
      </c>
      <c r="P254" s="14" t="s">
        <v>93</v>
      </c>
      <c r="Q254" s="12" t="s">
        <v>44</v>
      </c>
      <c r="R254">
        <v>8052789</v>
      </c>
      <c r="S254">
        <v>6039592</v>
      </c>
      <c r="T254">
        <v>2460574</v>
      </c>
      <c r="U254">
        <v>5815903</v>
      </c>
      <c r="V254" s="27">
        <v>-9.6154555691496668E-3</v>
      </c>
      <c r="W254" s="27">
        <v>-9.6154145736410124E-3</v>
      </c>
      <c r="X254" s="27">
        <v>-9.615357523939827E-3</v>
      </c>
      <c r="Y254" s="27">
        <v>-9.6153715162264897E-3</v>
      </c>
      <c r="Z254" t="s">
        <v>102</v>
      </c>
      <c r="AA254" t="s">
        <v>101</v>
      </c>
      <c r="AB254">
        <v>397777</v>
      </c>
      <c r="AC254">
        <v>0.18</v>
      </c>
      <c r="AD254">
        <v>35</v>
      </c>
      <c r="AE254">
        <v>18</v>
      </c>
      <c r="AF254">
        <v>27</v>
      </c>
      <c r="AG254">
        <v>399</v>
      </c>
      <c r="AH254">
        <v>37</v>
      </c>
      <c r="AI254">
        <v>0.91</v>
      </c>
      <c r="AN254" s="3">
        <v>43756</v>
      </c>
      <c r="AO254" s="4">
        <v>7505512</v>
      </c>
      <c r="AP254" s="4">
        <v>5629134</v>
      </c>
      <c r="AQ254" s="4">
        <v>2293351</v>
      </c>
      <c r="AR254" s="4">
        <v>5420648</v>
      </c>
      <c r="AS254" s="10">
        <v>-2.0408184574093213E-2</v>
      </c>
      <c r="AT254" s="10">
        <v>-2.0408227191664796E-2</v>
      </c>
      <c r="AU254" s="10">
        <v>-2.0408102244686255E-2</v>
      </c>
      <c r="AV254" s="10">
        <v>-2.0408133760832503E-2</v>
      </c>
      <c r="AW254" s="13" t="s">
        <v>103</v>
      </c>
      <c r="AX254" s="13" t="s">
        <v>101</v>
      </c>
      <c r="AY254" t="s">
        <v>44</v>
      </c>
      <c r="AZ254" s="11" t="s">
        <v>89</v>
      </c>
      <c r="BA254" s="11" t="s">
        <v>95</v>
      </c>
    </row>
    <row r="255" spans="1:53" hidden="1" x14ac:dyDescent="0.25">
      <c r="A255" s="3">
        <v>43719</v>
      </c>
      <c r="B255" s="4">
        <v>21065820</v>
      </c>
      <c r="C255" s="4">
        <v>5055796</v>
      </c>
      <c r="D255" s="4">
        <v>1981872</v>
      </c>
      <c r="E255" s="4">
        <v>1504637</v>
      </c>
      <c r="F255" s="4">
        <v>1246140</v>
      </c>
      <c r="G255" s="7">
        <v>5.9154592605462311E-2</v>
      </c>
      <c r="H255" s="10">
        <v>-4.9085629909993767E-2</v>
      </c>
      <c r="I255" s="10">
        <v>-5.8252409823299045E-2</v>
      </c>
      <c r="J255" s="10">
        <v>9.7337970480873004E-3</v>
      </c>
      <c r="K255" s="7">
        <v>0.2399999620237902</v>
      </c>
      <c r="L255" s="7">
        <v>0.39199999367063071</v>
      </c>
      <c r="M255" s="7">
        <v>0.75919988778286385</v>
      </c>
      <c r="N255" s="7">
        <v>0.82819975847995231</v>
      </c>
      <c r="O255" s="14" t="s">
        <v>94</v>
      </c>
      <c r="P255" s="14" t="s">
        <v>93</v>
      </c>
      <c r="Q255" s="12" t="s">
        <v>44</v>
      </c>
      <c r="R255">
        <v>7583695</v>
      </c>
      <c r="S255">
        <v>5687771</v>
      </c>
      <c r="T255">
        <v>2317240</v>
      </c>
      <c r="U255">
        <v>5477113</v>
      </c>
      <c r="V255" s="27">
        <v>-5.8252364491358177E-2</v>
      </c>
      <c r="W255" s="27">
        <v>-5.8252444867136766E-2</v>
      </c>
      <c r="X255" s="27">
        <v>-5.8252261464194932E-2</v>
      </c>
      <c r="Y255" s="27">
        <v>-5.825234705599458E-2</v>
      </c>
      <c r="Z255" t="s">
        <v>102</v>
      </c>
      <c r="AA255" t="s">
        <v>101</v>
      </c>
      <c r="AB255">
        <v>393437</v>
      </c>
      <c r="AC255">
        <v>0.18</v>
      </c>
      <c r="AD255">
        <v>40</v>
      </c>
      <c r="AE255">
        <v>17</v>
      </c>
      <c r="AF255">
        <v>26</v>
      </c>
      <c r="AG255">
        <v>387</v>
      </c>
      <c r="AH255">
        <v>31</v>
      </c>
      <c r="AI255">
        <v>0.94</v>
      </c>
      <c r="AN255" s="3">
        <v>43757</v>
      </c>
      <c r="AO255" s="4">
        <v>16645119</v>
      </c>
      <c r="AP255" s="4">
        <v>12483839</v>
      </c>
      <c r="AQ255" s="4">
        <v>5086008</v>
      </c>
      <c r="AR255" s="4">
        <v>12021475</v>
      </c>
      <c r="AS255" s="10">
        <v>1.9801968065875641E-2</v>
      </c>
      <c r="AT255" s="10">
        <v>1.9801926816586546E-2</v>
      </c>
      <c r="AU255" s="10">
        <v>1.9801890861318228E-2</v>
      </c>
      <c r="AV255" s="10">
        <v>1.9802006235468239E-2</v>
      </c>
      <c r="AW255" s="13" t="s">
        <v>103</v>
      </c>
      <c r="AX255" s="13" t="s">
        <v>104</v>
      </c>
      <c r="AY255" t="s">
        <v>44</v>
      </c>
      <c r="AZ255" s="11" t="s">
        <v>85</v>
      </c>
      <c r="BA255" s="11" t="s">
        <v>95</v>
      </c>
    </row>
    <row r="256" spans="1:53" x14ac:dyDescent="0.25">
      <c r="A256" s="3">
        <v>43720</v>
      </c>
      <c r="B256" s="4">
        <v>20848646</v>
      </c>
      <c r="C256" s="4">
        <v>5160040</v>
      </c>
      <c r="D256" s="4">
        <v>2022735</v>
      </c>
      <c r="E256" s="4">
        <v>1535660</v>
      </c>
      <c r="F256" s="4">
        <v>1309611</v>
      </c>
      <c r="G256" s="7">
        <v>6.2815158356087003E-2</v>
      </c>
      <c r="H256" s="10">
        <v>1.9644497734315314E-2</v>
      </c>
      <c r="I256" s="10">
        <v>1.0526296401619062E-2</v>
      </c>
      <c r="J256" s="10">
        <v>9.0232202419324725E-3</v>
      </c>
      <c r="K256" s="7">
        <v>0.24750000551594573</v>
      </c>
      <c r="L256" s="7">
        <v>0.39199986821807581</v>
      </c>
      <c r="M256" s="7">
        <v>0.75919979631538481</v>
      </c>
      <c r="N256" s="7">
        <v>0.852800098980243</v>
      </c>
      <c r="O256" s="14" t="s">
        <v>80</v>
      </c>
      <c r="P256" s="14" t="s">
        <v>93</v>
      </c>
      <c r="Q256" s="12" t="s">
        <v>44</v>
      </c>
      <c r="R256">
        <v>7505512</v>
      </c>
      <c r="S256">
        <v>5629134</v>
      </c>
      <c r="T256">
        <v>2293351</v>
      </c>
      <c r="U256">
        <v>5420648</v>
      </c>
      <c r="V256" s="27">
        <v>1.0526259099838065E-2</v>
      </c>
      <c r="W256" s="27">
        <v>1.0526349803258173E-2</v>
      </c>
      <c r="X256" s="27">
        <v>1.0526283321774077E-2</v>
      </c>
      <c r="Y256" s="27">
        <v>1.0526300090806018E-2</v>
      </c>
      <c r="Z256" t="s">
        <v>102</v>
      </c>
      <c r="AA256" t="s">
        <v>104</v>
      </c>
      <c r="AB256">
        <v>406634</v>
      </c>
      <c r="AC256">
        <v>0.18</v>
      </c>
      <c r="AD256">
        <v>34</v>
      </c>
      <c r="AE256">
        <v>20</v>
      </c>
      <c r="AF256">
        <v>25</v>
      </c>
      <c r="AG256">
        <v>368</v>
      </c>
      <c r="AH256">
        <v>36</v>
      </c>
      <c r="AI256">
        <v>0.91</v>
      </c>
      <c r="AN256" s="3">
        <v>43758</v>
      </c>
      <c r="AO256" s="4">
        <v>15513897</v>
      </c>
      <c r="AP256" s="4">
        <v>11635423</v>
      </c>
      <c r="AQ256" s="4">
        <v>4740357</v>
      </c>
      <c r="AR256" s="4">
        <v>11204481</v>
      </c>
      <c r="AS256" s="10">
        <v>-1.0309272431501371E-2</v>
      </c>
      <c r="AT256" s="10">
        <v>-1.0309251166895295E-2</v>
      </c>
      <c r="AU256" s="10">
        <v>-1.0309336464473184E-2</v>
      </c>
      <c r="AV256" s="10">
        <v>-1.0309335719418278E-2</v>
      </c>
      <c r="AW256" s="13" t="s">
        <v>103</v>
      </c>
      <c r="AX256" s="13" t="s">
        <v>101</v>
      </c>
      <c r="AY256" t="s">
        <v>44</v>
      </c>
      <c r="AZ256" s="11" t="s">
        <v>87</v>
      </c>
      <c r="BA256" s="11" t="s">
        <v>95</v>
      </c>
    </row>
    <row r="257" spans="1:53" hidden="1" x14ac:dyDescent="0.25">
      <c r="A257" s="3">
        <v>43721</v>
      </c>
      <c r="B257" s="4">
        <v>22803207</v>
      </c>
      <c r="C257" s="4">
        <v>5985841</v>
      </c>
      <c r="D257" s="4">
        <v>2322506</v>
      </c>
      <c r="E257" s="4">
        <v>1610658</v>
      </c>
      <c r="F257" s="4">
        <v>1360362</v>
      </c>
      <c r="G257" s="7">
        <v>5.9656608826995257E-2</v>
      </c>
      <c r="H257" s="10">
        <v>0.10249145391272219</v>
      </c>
      <c r="I257" s="10">
        <v>9.3750020984576077E-2</v>
      </c>
      <c r="J257" s="10">
        <v>7.9921670952536328E-3</v>
      </c>
      <c r="K257" s="7">
        <v>0.26249996327270986</v>
      </c>
      <c r="L257" s="7">
        <v>0.387999948545242</v>
      </c>
      <c r="M257" s="7">
        <v>0.69350003832067608</v>
      </c>
      <c r="N257" s="7">
        <v>0.84460015720283266</v>
      </c>
      <c r="O257" s="14" t="s">
        <v>89</v>
      </c>
      <c r="P257" s="14" t="s">
        <v>93</v>
      </c>
      <c r="Q257" s="12" t="s">
        <v>44</v>
      </c>
      <c r="R257">
        <v>8209154</v>
      </c>
      <c r="S257">
        <v>6156866</v>
      </c>
      <c r="T257">
        <v>2508352</v>
      </c>
      <c r="U257">
        <v>5928833</v>
      </c>
      <c r="V257" s="27">
        <v>9.3750033308853453E-2</v>
      </c>
      <c r="W257" s="27">
        <v>9.3750122132463032E-2</v>
      </c>
      <c r="X257" s="27">
        <v>9.3749713846681182E-2</v>
      </c>
      <c r="Y257" s="27">
        <v>9.3749861640158194E-2</v>
      </c>
      <c r="Z257" t="s">
        <v>102</v>
      </c>
      <c r="AA257" t="s">
        <v>104</v>
      </c>
      <c r="AB257">
        <v>392550</v>
      </c>
      <c r="AC257">
        <v>0.19</v>
      </c>
      <c r="AD257">
        <v>30</v>
      </c>
      <c r="AE257">
        <v>19</v>
      </c>
      <c r="AF257">
        <v>29</v>
      </c>
      <c r="AG257">
        <v>384</v>
      </c>
      <c r="AH257">
        <v>32</v>
      </c>
      <c r="AI257">
        <v>0.92</v>
      </c>
      <c r="AN257" s="3">
        <v>43759</v>
      </c>
      <c r="AO257" s="4">
        <v>8209154</v>
      </c>
      <c r="AP257" s="4">
        <v>6156866</v>
      </c>
      <c r="AQ257" s="4">
        <v>2508352</v>
      </c>
      <c r="AR257" s="4">
        <v>5928833</v>
      </c>
      <c r="AS257" s="10">
        <v>9.3750033308853453E-2</v>
      </c>
      <c r="AT257" s="10">
        <v>9.3750122132463032E-2</v>
      </c>
      <c r="AU257" s="10">
        <v>9.3749713846681182E-2</v>
      </c>
      <c r="AV257" s="10">
        <v>9.3749861640158194E-2</v>
      </c>
      <c r="AW257" s="13" t="s">
        <v>103</v>
      </c>
      <c r="AX257" s="13" t="s">
        <v>104</v>
      </c>
      <c r="AY257" t="s">
        <v>46</v>
      </c>
      <c r="AZ257" s="11" t="s">
        <v>82</v>
      </c>
      <c r="BA257" s="11" t="s">
        <v>95</v>
      </c>
    </row>
    <row r="258" spans="1:53" x14ac:dyDescent="0.25">
      <c r="A258" s="3">
        <v>43722</v>
      </c>
      <c r="B258" s="4">
        <v>44440853</v>
      </c>
      <c r="C258" s="4">
        <v>9332579</v>
      </c>
      <c r="D258" s="4">
        <v>1396153</v>
      </c>
      <c r="E258" s="4">
        <v>939890</v>
      </c>
      <c r="F258" s="4">
        <v>696459</v>
      </c>
      <c r="G258" s="7">
        <v>1.5671593882322647E-2</v>
      </c>
      <c r="H258" s="10">
        <v>-0.53590439000986212</v>
      </c>
      <c r="I258" s="10">
        <v>-4.8076912366922908E-2</v>
      </c>
      <c r="J258" s="10">
        <v>-0.51246522327334754</v>
      </c>
      <c r="K258" s="7">
        <v>0.20999999707476361</v>
      </c>
      <c r="L258" s="7">
        <v>0.14959991230719827</v>
      </c>
      <c r="M258" s="7">
        <v>0.67319985703572605</v>
      </c>
      <c r="N258" s="7">
        <v>0.74100054261668924</v>
      </c>
      <c r="O258" s="14" t="s">
        <v>85</v>
      </c>
      <c r="P258" s="14" t="s">
        <v>93</v>
      </c>
      <c r="Q258" s="12" t="s">
        <v>45</v>
      </c>
      <c r="R258">
        <v>15998707</v>
      </c>
      <c r="S258">
        <v>11999030</v>
      </c>
      <c r="T258">
        <v>4888493</v>
      </c>
      <c r="U258">
        <v>11554621</v>
      </c>
      <c r="V258" s="27">
        <v>-4.8076894471152709E-2</v>
      </c>
      <c r="W258" s="27">
        <v>-4.8076952064102563E-2</v>
      </c>
      <c r="X258" s="27">
        <v>-4.8076999844412938E-2</v>
      </c>
      <c r="Y258" s="27">
        <v>-4.8076945257397585E-2</v>
      </c>
      <c r="Z258" t="s">
        <v>102</v>
      </c>
      <c r="AA258" t="s">
        <v>101</v>
      </c>
      <c r="AB258">
        <v>406604</v>
      </c>
      <c r="AC258">
        <v>0.17</v>
      </c>
      <c r="AD258">
        <v>64</v>
      </c>
      <c r="AE258">
        <v>22</v>
      </c>
      <c r="AF258">
        <v>30</v>
      </c>
      <c r="AG258">
        <v>378</v>
      </c>
      <c r="AH258">
        <v>35</v>
      </c>
      <c r="AI258">
        <v>0.93</v>
      </c>
      <c r="AN258" s="3">
        <v>43760</v>
      </c>
      <c r="AO258" s="4">
        <v>7818242</v>
      </c>
      <c r="AP258" s="4">
        <v>5863681</v>
      </c>
      <c r="AQ258" s="4">
        <v>2388907</v>
      </c>
      <c r="AR258" s="4">
        <v>5646508</v>
      </c>
      <c r="AS258" s="10">
        <v>-9.9009374369968262E-3</v>
      </c>
      <c r="AT258" s="10">
        <v>-9.9010218633988067E-3</v>
      </c>
      <c r="AU258" s="10">
        <v>-9.9009613742728764E-3</v>
      </c>
      <c r="AV258" s="10">
        <v>-9.9009762101276433E-3</v>
      </c>
      <c r="AW258" s="13" t="s">
        <v>103</v>
      </c>
      <c r="AX258" s="13" t="s">
        <v>101</v>
      </c>
      <c r="AY258" t="s">
        <v>44</v>
      </c>
      <c r="AZ258" s="11" t="s">
        <v>83</v>
      </c>
      <c r="BA258" s="11" t="s">
        <v>95</v>
      </c>
    </row>
    <row r="259" spans="1:53" hidden="1" x14ac:dyDescent="0.25">
      <c r="A259" s="3">
        <v>43723</v>
      </c>
      <c r="B259" s="4">
        <v>46236443</v>
      </c>
      <c r="C259" s="4">
        <v>9515460</v>
      </c>
      <c r="D259" s="4">
        <v>3364666</v>
      </c>
      <c r="E259" s="4">
        <v>2333732</v>
      </c>
      <c r="F259" s="4">
        <v>1856717</v>
      </c>
      <c r="G259" s="7">
        <v>4.0157003426928843E-2</v>
      </c>
      <c r="H259" s="10">
        <v>9.3625553154356611E-2</v>
      </c>
      <c r="I259" s="10">
        <v>7.2916678269166812E-2</v>
      </c>
      <c r="J259" s="10">
        <v>1.9301475412422109E-2</v>
      </c>
      <c r="K259" s="7">
        <v>0.20580000066181561</v>
      </c>
      <c r="L259" s="7">
        <v>0.35359993105955989</v>
      </c>
      <c r="M259" s="7">
        <v>0.69359989966314639</v>
      </c>
      <c r="N259" s="7">
        <v>0.79559992321311956</v>
      </c>
      <c r="O259" s="14" t="s">
        <v>87</v>
      </c>
      <c r="P259" s="14" t="s">
        <v>93</v>
      </c>
      <c r="Q259" s="12" t="s">
        <v>44</v>
      </c>
      <c r="R259">
        <v>16645119</v>
      </c>
      <c r="S259">
        <v>12483839</v>
      </c>
      <c r="T259">
        <v>5086008</v>
      </c>
      <c r="U259">
        <v>12021475</v>
      </c>
      <c r="V259" s="27">
        <v>7.2916688824220088E-2</v>
      </c>
      <c r="W259" s="27">
        <v>7.2916644285300203E-2</v>
      </c>
      <c r="X259" s="27">
        <v>7.2916660074336281E-2</v>
      </c>
      <c r="Y259" s="27">
        <v>7.291671965885782E-2</v>
      </c>
      <c r="Z259" t="s">
        <v>102</v>
      </c>
      <c r="AA259" t="s">
        <v>104</v>
      </c>
      <c r="AB259">
        <v>393532</v>
      </c>
      <c r="AC259">
        <v>0.19</v>
      </c>
      <c r="AD259">
        <v>31</v>
      </c>
      <c r="AE259">
        <v>18</v>
      </c>
      <c r="AF259">
        <v>29</v>
      </c>
      <c r="AG259">
        <v>385</v>
      </c>
      <c r="AH259">
        <v>38</v>
      </c>
      <c r="AI259">
        <v>0.94</v>
      </c>
      <c r="AN259" s="3">
        <v>43761</v>
      </c>
      <c r="AO259" s="4">
        <v>7818242</v>
      </c>
      <c r="AP259" s="4">
        <v>5863681</v>
      </c>
      <c r="AQ259" s="4">
        <v>2388907</v>
      </c>
      <c r="AR259" s="4">
        <v>5646508</v>
      </c>
      <c r="AS259" s="10">
        <v>5.2631564774959561E-2</v>
      </c>
      <c r="AT259" s="10">
        <v>5.2631569499094866E-2</v>
      </c>
      <c r="AU259" s="10">
        <v>5.2631416608870385E-2</v>
      </c>
      <c r="AV259" s="10">
        <v>5.2631500454030089E-2</v>
      </c>
      <c r="AW259" s="13" t="s">
        <v>103</v>
      </c>
      <c r="AX259" s="13" t="s">
        <v>104</v>
      </c>
      <c r="AY259" t="s">
        <v>44</v>
      </c>
      <c r="AZ259" s="11" t="s">
        <v>94</v>
      </c>
      <c r="BA259" s="11" t="s">
        <v>95</v>
      </c>
    </row>
    <row r="260" spans="1:53" x14ac:dyDescent="0.25">
      <c r="A260" s="3">
        <v>43724</v>
      </c>
      <c r="B260" s="4">
        <v>20631473</v>
      </c>
      <c r="C260" s="4">
        <v>5106289</v>
      </c>
      <c r="D260" s="4">
        <v>1960815</v>
      </c>
      <c r="E260" s="4">
        <v>1445709</v>
      </c>
      <c r="F260" s="4">
        <v>1161771</v>
      </c>
      <c r="G260" s="7">
        <v>5.631061824814932E-2</v>
      </c>
      <c r="H260" s="10">
        <v>-0.18169466263960421</v>
      </c>
      <c r="I260" s="10">
        <v>-5.0000000000000044E-2</v>
      </c>
      <c r="J260" s="10">
        <v>-0.1386259606732676</v>
      </c>
      <c r="K260" s="7">
        <v>0.24749997249348119</v>
      </c>
      <c r="L260" s="7">
        <v>0.38400000470008649</v>
      </c>
      <c r="M260" s="7">
        <v>0.73730005125419784</v>
      </c>
      <c r="N260" s="7">
        <v>0.80359947956331457</v>
      </c>
      <c r="O260" s="14" t="s">
        <v>82</v>
      </c>
      <c r="P260" s="14" t="s">
        <v>93</v>
      </c>
      <c r="Q260" s="12" t="s">
        <v>44</v>
      </c>
      <c r="R260">
        <v>7427330</v>
      </c>
      <c r="S260">
        <v>5570497</v>
      </c>
      <c r="T260">
        <v>2269462</v>
      </c>
      <c r="U260">
        <v>5364183</v>
      </c>
      <c r="V260" s="27">
        <v>-4.9999987209400798E-2</v>
      </c>
      <c r="W260" s="27">
        <v>-4.9999991472933103E-2</v>
      </c>
      <c r="X260" s="27">
        <v>-4.9999853489482882E-2</v>
      </c>
      <c r="Y260" s="27">
        <v>-4.9999929159756817E-2</v>
      </c>
      <c r="Z260" t="s">
        <v>102</v>
      </c>
      <c r="AA260" t="s">
        <v>101</v>
      </c>
      <c r="AB260">
        <v>398745</v>
      </c>
      <c r="AC260">
        <v>0.19</v>
      </c>
      <c r="AD260">
        <v>33</v>
      </c>
      <c r="AE260">
        <v>21</v>
      </c>
      <c r="AF260">
        <v>25</v>
      </c>
      <c r="AG260">
        <v>367</v>
      </c>
      <c r="AH260">
        <v>32</v>
      </c>
      <c r="AI260">
        <v>0.95</v>
      </c>
      <c r="AN260" s="3">
        <v>43762</v>
      </c>
      <c r="AO260" s="4">
        <v>7583695</v>
      </c>
      <c r="AP260" s="4">
        <v>5687771</v>
      </c>
      <c r="AQ260" s="4">
        <v>2317240</v>
      </c>
      <c r="AR260" s="4">
        <v>5477113</v>
      </c>
      <c r="AS260" s="10">
        <v>-4.9019594319820392E-2</v>
      </c>
      <c r="AT260" s="10">
        <v>-4.9019596368807372E-2</v>
      </c>
      <c r="AU260" s="10">
        <v>-4.9019467021793939E-2</v>
      </c>
      <c r="AV260" s="10">
        <v>-4.9019539753705099E-2</v>
      </c>
      <c r="AW260" s="13" t="s">
        <v>103</v>
      </c>
      <c r="AX260" s="13" t="s">
        <v>101</v>
      </c>
      <c r="AY260" t="s">
        <v>44</v>
      </c>
      <c r="AZ260" s="11" t="s">
        <v>80</v>
      </c>
      <c r="BA260" s="11" t="s">
        <v>95</v>
      </c>
    </row>
    <row r="261" spans="1:53" hidden="1" x14ac:dyDescent="0.25">
      <c r="A261" s="3">
        <v>43725</v>
      </c>
      <c r="B261" s="4">
        <v>22368860</v>
      </c>
      <c r="C261" s="4">
        <v>5312604</v>
      </c>
      <c r="D261" s="4">
        <v>2188793</v>
      </c>
      <c r="E261" s="4">
        <v>1581840</v>
      </c>
      <c r="F261" s="4">
        <v>1361964</v>
      </c>
      <c r="G261" s="7">
        <v>6.0886607542807281E-2</v>
      </c>
      <c r="H261" s="10">
        <v>0.14906423033862848</v>
      </c>
      <c r="I261" s="10">
        <v>0</v>
      </c>
      <c r="J261" s="10">
        <v>0.1490642303386287</v>
      </c>
      <c r="K261" s="7">
        <v>0.23749998882374873</v>
      </c>
      <c r="L261" s="7">
        <v>0.41200002861120461</v>
      </c>
      <c r="M261" s="7">
        <v>0.72269967968647564</v>
      </c>
      <c r="N261" s="7">
        <v>0.86099984827795484</v>
      </c>
      <c r="O261" s="14" t="s">
        <v>83</v>
      </c>
      <c r="P261" s="14" t="s">
        <v>93</v>
      </c>
      <c r="Q261" s="12" t="s">
        <v>44</v>
      </c>
      <c r="R261">
        <v>8052789</v>
      </c>
      <c r="S261">
        <v>6039592</v>
      </c>
      <c r="T261">
        <v>2460574</v>
      </c>
      <c r="U261">
        <v>5815903</v>
      </c>
      <c r="V261" s="27">
        <v>0</v>
      </c>
      <c r="W261" s="27">
        <v>0</v>
      </c>
      <c r="X261" s="27">
        <v>0</v>
      </c>
      <c r="Y261" s="27">
        <v>0</v>
      </c>
      <c r="Z261" t="s">
        <v>37</v>
      </c>
      <c r="AA261" t="s">
        <v>101</v>
      </c>
      <c r="AB261">
        <v>388146</v>
      </c>
      <c r="AC261">
        <v>0.17</v>
      </c>
      <c r="AD261">
        <v>32</v>
      </c>
      <c r="AE261">
        <v>18</v>
      </c>
      <c r="AF261">
        <v>29</v>
      </c>
      <c r="AG261">
        <v>382</v>
      </c>
      <c r="AH261">
        <v>30</v>
      </c>
      <c r="AI261">
        <v>0.94</v>
      </c>
      <c r="AN261" s="3">
        <v>43763</v>
      </c>
      <c r="AO261" s="4">
        <v>7740060</v>
      </c>
      <c r="AP261" s="4">
        <v>5805045</v>
      </c>
      <c r="AQ261" s="4">
        <v>2365018</v>
      </c>
      <c r="AR261" s="4">
        <v>5590043</v>
      </c>
      <c r="AS261" s="10">
        <v>3.1250099926560582E-2</v>
      </c>
      <c r="AT261" s="10">
        <v>3.1250099926560582E-2</v>
      </c>
      <c r="AU261" s="10">
        <v>3.124990461556032E-2</v>
      </c>
      <c r="AV261" s="10">
        <v>3.1249953880052805E-2</v>
      </c>
      <c r="AW261" s="13" t="s">
        <v>103</v>
      </c>
      <c r="AX261" s="13" t="s">
        <v>104</v>
      </c>
      <c r="AY261" t="s">
        <v>44</v>
      </c>
      <c r="AZ261" s="11" t="s">
        <v>89</v>
      </c>
      <c r="BA261" s="11" t="s">
        <v>95</v>
      </c>
    </row>
    <row r="262" spans="1:53" x14ac:dyDescent="0.25">
      <c r="A262" s="3">
        <v>43726</v>
      </c>
      <c r="B262" s="4">
        <v>21500167</v>
      </c>
      <c r="C262" s="4">
        <v>5643793</v>
      </c>
      <c r="D262" s="4">
        <v>2144641</v>
      </c>
      <c r="E262" s="4">
        <v>1502964</v>
      </c>
      <c r="F262" s="4">
        <v>1195458</v>
      </c>
      <c r="G262" s="7">
        <v>5.5602265787051797E-2</v>
      </c>
      <c r="H262" s="10">
        <v>-4.0671192642881215E-2</v>
      </c>
      <c r="I262" s="10">
        <v>2.0618565999329652E-2</v>
      </c>
      <c r="J262" s="10">
        <v>-6.0051581152846811E-2</v>
      </c>
      <c r="K262" s="7">
        <v>0.26249996104681417</v>
      </c>
      <c r="L262" s="7">
        <v>0.37999993975682667</v>
      </c>
      <c r="M262" s="7">
        <v>0.70079980752023296</v>
      </c>
      <c r="N262" s="7">
        <v>0.79540028902887894</v>
      </c>
      <c r="O262" s="14" t="s">
        <v>94</v>
      </c>
      <c r="P262" s="14" t="s">
        <v>93</v>
      </c>
      <c r="Q262" s="12" t="s">
        <v>44</v>
      </c>
      <c r="R262">
        <v>7740060</v>
      </c>
      <c r="S262">
        <v>5805045</v>
      </c>
      <c r="T262">
        <v>2365018</v>
      </c>
      <c r="U262">
        <v>5590043</v>
      </c>
      <c r="V262" s="27">
        <v>2.0618577092037516E-2</v>
      </c>
      <c r="W262" s="27">
        <v>2.0618621952255056E-2</v>
      </c>
      <c r="X262" s="27">
        <v>2.0618494415770572E-2</v>
      </c>
      <c r="Y262" s="27">
        <v>2.0618526585082231E-2</v>
      </c>
      <c r="Z262" t="s">
        <v>102</v>
      </c>
      <c r="AA262" t="s">
        <v>104</v>
      </c>
      <c r="AB262">
        <v>406545</v>
      </c>
      <c r="AC262">
        <v>0.18</v>
      </c>
      <c r="AD262">
        <v>32</v>
      </c>
      <c r="AE262">
        <v>20</v>
      </c>
      <c r="AF262">
        <v>28</v>
      </c>
      <c r="AG262">
        <v>377</v>
      </c>
      <c r="AH262">
        <v>35</v>
      </c>
      <c r="AI262">
        <v>0.93</v>
      </c>
      <c r="AN262" s="3">
        <v>43764</v>
      </c>
      <c r="AO262" s="4">
        <v>15837104</v>
      </c>
      <c r="AP262" s="4">
        <v>11877828</v>
      </c>
      <c r="AQ262" s="4">
        <v>4839115</v>
      </c>
      <c r="AR262" s="4">
        <v>11437908</v>
      </c>
      <c r="AS262" s="10">
        <v>-4.8543660156469937E-2</v>
      </c>
      <c r="AT262" s="10">
        <v>-4.8543641102708923E-2</v>
      </c>
      <c r="AU262" s="10">
        <v>-4.8543572876802443E-2</v>
      </c>
      <c r="AV262" s="10">
        <v>-4.8543710318409317E-2</v>
      </c>
      <c r="AW262" s="13" t="s">
        <v>103</v>
      </c>
      <c r="AX262" s="13" t="s">
        <v>101</v>
      </c>
      <c r="AY262" t="s">
        <v>44</v>
      </c>
      <c r="AZ262" s="11" t="s">
        <v>85</v>
      </c>
      <c r="BA262" s="11" t="s">
        <v>95</v>
      </c>
    </row>
    <row r="263" spans="1:53" x14ac:dyDescent="0.25">
      <c r="A263" s="3">
        <v>43727</v>
      </c>
      <c r="B263" s="4">
        <v>21282993</v>
      </c>
      <c r="C263" s="4">
        <v>5054710</v>
      </c>
      <c r="D263" s="4">
        <v>2062322</v>
      </c>
      <c r="E263" s="4">
        <v>1535605</v>
      </c>
      <c r="F263" s="4">
        <v>1259196</v>
      </c>
      <c r="G263" s="7">
        <v>5.9164422973780051E-2</v>
      </c>
      <c r="H263" s="10">
        <v>-3.849616412812662E-2</v>
      </c>
      <c r="I263" s="10">
        <v>2.0833343325988629E-2</v>
      </c>
      <c r="J263" s="10">
        <v>-5.8118700610633511E-2</v>
      </c>
      <c r="K263" s="7">
        <v>0.2374999606493316</v>
      </c>
      <c r="L263" s="7">
        <v>0.4080000633072916</v>
      </c>
      <c r="M263" s="7">
        <v>0.74460001881374493</v>
      </c>
      <c r="N263" s="7">
        <v>0.81999993487908673</v>
      </c>
      <c r="O263" s="14" t="s">
        <v>80</v>
      </c>
      <c r="P263" s="14" t="s">
        <v>93</v>
      </c>
      <c r="Q263" s="12" t="s">
        <v>44</v>
      </c>
      <c r="R263">
        <v>7661877</v>
      </c>
      <c r="S263">
        <v>5746408</v>
      </c>
      <c r="T263">
        <v>2341129</v>
      </c>
      <c r="U263">
        <v>5533578</v>
      </c>
      <c r="V263" s="27">
        <v>2.0833355539235709E-2</v>
      </c>
      <c r="W263" s="27">
        <v>2.0833399951040388E-2</v>
      </c>
      <c r="X263" s="27">
        <v>2.0833269743706806E-2</v>
      </c>
      <c r="Y263" s="27">
        <v>2.0833302586701796E-2</v>
      </c>
      <c r="Z263" t="s">
        <v>102</v>
      </c>
      <c r="AA263" t="s">
        <v>104</v>
      </c>
      <c r="AB263">
        <v>406600</v>
      </c>
      <c r="AC263">
        <v>0.19</v>
      </c>
      <c r="AD263">
        <v>33</v>
      </c>
      <c r="AE263">
        <v>21</v>
      </c>
      <c r="AF263">
        <v>30</v>
      </c>
      <c r="AG263">
        <v>351</v>
      </c>
      <c r="AH263">
        <v>34</v>
      </c>
      <c r="AI263">
        <v>0.95</v>
      </c>
      <c r="AN263" s="3">
        <v>43766</v>
      </c>
      <c r="AO263" s="4">
        <v>7583695</v>
      </c>
      <c r="AP263" s="4">
        <v>5687771</v>
      </c>
      <c r="AQ263" s="4">
        <v>2317240</v>
      </c>
      <c r="AR263" s="4">
        <v>5477113</v>
      </c>
      <c r="AS263" s="10">
        <v>-7.6190433265108659E-2</v>
      </c>
      <c r="AT263" s="10">
        <v>-7.6190548892894561E-2</v>
      </c>
      <c r="AU263" s="10">
        <v>-7.6190263567473826E-2</v>
      </c>
      <c r="AV263" s="10">
        <v>-7.6190373383767107E-2</v>
      </c>
      <c r="AW263" s="13" t="s">
        <v>103</v>
      </c>
      <c r="AX263" s="13" t="s">
        <v>101</v>
      </c>
      <c r="AY263" t="s">
        <v>44</v>
      </c>
      <c r="AZ263" s="11" t="s">
        <v>82</v>
      </c>
      <c r="BA263" s="11" t="s">
        <v>95</v>
      </c>
    </row>
    <row r="264" spans="1:53" hidden="1" x14ac:dyDescent="0.25">
      <c r="A264" s="3">
        <v>43728</v>
      </c>
      <c r="B264" s="4">
        <v>21282993</v>
      </c>
      <c r="C264" s="4">
        <v>5107918</v>
      </c>
      <c r="D264" s="4">
        <v>2043167</v>
      </c>
      <c r="E264" s="4">
        <v>1506427</v>
      </c>
      <c r="F264" s="4">
        <v>1235270</v>
      </c>
      <c r="G264" s="7">
        <v>5.8040238983304654E-2</v>
      </c>
      <c r="H264" s="10">
        <v>-9.1954935524514836E-2</v>
      </c>
      <c r="I264" s="10">
        <v>-6.6666675437362821E-2</v>
      </c>
      <c r="J264" s="10">
        <v>-2.7094564633703744E-2</v>
      </c>
      <c r="K264" s="7">
        <v>0.23999998496452074</v>
      </c>
      <c r="L264" s="7">
        <v>0.39999996084510364</v>
      </c>
      <c r="M264" s="7">
        <v>0.73729998575740507</v>
      </c>
      <c r="N264" s="7">
        <v>0.8199999070648627</v>
      </c>
      <c r="O264" s="14" t="s">
        <v>89</v>
      </c>
      <c r="P264" s="14" t="s">
        <v>93</v>
      </c>
      <c r="Q264" s="12" t="s">
        <v>44</v>
      </c>
      <c r="R264">
        <v>7661877</v>
      </c>
      <c r="S264">
        <v>5746408</v>
      </c>
      <c r="T264">
        <v>2341129</v>
      </c>
      <c r="U264">
        <v>5533578</v>
      </c>
      <c r="V264" s="27">
        <v>-6.6666674787682179E-2</v>
      </c>
      <c r="W264" s="27">
        <v>-6.6666709978745686E-2</v>
      </c>
      <c r="X264" s="27">
        <v>-6.666648062153957E-2</v>
      </c>
      <c r="Y264" s="27">
        <v>-6.6666576710796233E-2</v>
      </c>
      <c r="Z264" t="s">
        <v>102</v>
      </c>
      <c r="AA264" t="s">
        <v>101</v>
      </c>
      <c r="AB264">
        <v>407858</v>
      </c>
      <c r="AC264">
        <v>0.19</v>
      </c>
      <c r="AD264">
        <v>39</v>
      </c>
      <c r="AE264">
        <v>21</v>
      </c>
      <c r="AF264">
        <v>27</v>
      </c>
      <c r="AG264">
        <v>383</v>
      </c>
      <c r="AH264">
        <v>35</v>
      </c>
      <c r="AI264">
        <v>0.93</v>
      </c>
      <c r="AN264" s="3">
        <v>43767</v>
      </c>
      <c r="AO264" s="4">
        <v>7974607</v>
      </c>
      <c r="AP264" s="4">
        <v>5980955</v>
      </c>
      <c r="AQ264" s="4">
        <v>2436685</v>
      </c>
      <c r="AR264" s="4">
        <v>5759438</v>
      </c>
      <c r="AS264" s="10">
        <v>2.0000020464958856E-2</v>
      </c>
      <c r="AT264" s="10">
        <v>2.0000064805708151E-2</v>
      </c>
      <c r="AU264" s="10">
        <v>1.9999941395793197E-2</v>
      </c>
      <c r="AV264" s="10">
        <v>1.9999971663902771E-2</v>
      </c>
      <c r="AW264" s="13" t="s">
        <v>103</v>
      </c>
      <c r="AX264" s="13" t="s">
        <v>104</v>
      </c>
      <c r="AY264" t="s">
        <v>44</v>
      </c>
      <c r="AZ264" s="11" t="s">
        <v>83</v>
      </c>
      <c r="BA264" s="11" t="s">
        <v>95</v>
      </c>
    </row>
    <row r="265" spans="1:53" x14ac:dyDescent="0.25">
      <c r="A265" s="3">
        <v>43729</v>
      </c>
      <c r="B265" s="4">
        <v>43991955</v>
      </c>
      <c r="C265" s="4">
        <v>8868778</v>
      </c>
      <c r="D265" s="4">
        <v>3045538</v>
      </c>
      <c r="E265" s="4">
        <v>1967417</v>
      </c>
      <c r="F265" s="4">
        <v>1473202</v>
      </c>
      <c r="G265" s="7">
        <v>3.3487986610279082E-2</v>
      </c>
      <c r="H265" s="10">
        <v>1.1152745531323451</v>
      </c>
      <c r="I265" s="10">
        <v>-1.0101021238273722E-2</v>
      </c>
      <c r="J265" s="10">
        <v>1.1368590113895878</v>
      </c>
      <c r="K265" s="7">
        <v>0.2015999970903771</v>
      </c>
      <c r="L265" s="7">
        <v>0.34339995882183544</v>
      </c>
      <c r="M265" s="7">
        <v>0.6459998200646323</v>
      </c>
      <c r="N265" s="7">
        <v>0.74880007644541036</v>
      </c>
      <c r="O265" s="14" t="s">
        <v>85</v>
      </c>
      <c r="P265" s="14" t="s">
        <v>93</v>
      </c>
      <c r="Q265" s="12" t="s">
        <v>46</v>
      </c>
      <c r="R265">
        <v>15837104</v>
      </c>
      <c r="S265">
        <v>11877828</v>
      </c>
      <c r="T265">
        <v>4839115</v>
      </c>
      <c r="U265">
        <v>11437908</v>
      </c>
      <c r="V265" s="27">
        <v>-1.0101003787368557E-2</v>
      </c>
      <c r="W265" s="27">
        <v>-1.010098316280561E-2</v>
      </c>
      <c r="X265" s="27">
        <v>-1.0100863394915338E-2</v>
      </c>
      <c r="Y265" s="27">
        <v>-1.0100980378326518E-2</v>
      </c>
      <c r="Z265" t="s">
        <v>102</v>
      </c>
      <c r="AA265" t="s">
        <v>101</v>
      </c>
      <c r="AB265">
        <v>388449</v>
      </c>
      <c r="AC265">
        <v>0.17</v>
      </c>
      <c r="AD265">
        <v>37</v>
      </c>
      <c r="AE265">
        <v>20</v>
      </c>
      <c r="AF265">
        <v>25</v>
      </c>
      <c r="AG265">
        <v>372</v>
      </c>
      <c r="AH265">
        <v>31</v>
      </c>
      <c r="AI265">
        <v>0.91</v>
      </c>
      <c r="AN265" s="3">
        <v>43768</v>
      </c>
      <c r="AO265" s="4">
        <v>7740060</v>
      </c>
      <c r="AP265" s="4">
        <v>5805045</v>
      </c>
      <c r="AQ265" s="4">
        <v>2365018</v>
      </c>
      <c r="AR265" s="4">
        <v>5590043</v>
      </c>
      <c r="AS265" s="10">
        <v>-9.9999462794833072E-3</v>
      </c>
      <c r="AT265" s="10">
        <v>-9.9998618615166901E-3</v>
      </c>
      <c r="AU265" s="10">
        <v>-9.9999706978965985E-3</v>
      </c>
      <c r="AV265" s="10">
        <v>-9.9999858319513857E-3</v>
      </c>
      <c r="AW265" s="13" t="s">
        <v>103</v>
      </c>
      <c r="AX265" s="13" t="s">
        <v>101</v>
      </c>
      <c r="AY265" t="s">
        <v>44</v>
      </c>
      <c r="AZ265" s="11" t="s">
        <v>94</v>
      </c>
      <c r="BA265" s="11" t="s">
        <v>95</v>
      </c>
    </row>
    <row r="266" spans="1:53" x14ac:dyDescent="0.25">
      <c r="A266" s="3">
        <v>43730</v>
      </c>
      <c r="B266" s="4">
        <v>45787545</v>
      </c>
      <c r="C266" s="4">
        <v>9423076</v>
      </c>
      <c r="D266" s="4">
        <v>3364038</v>
      </c>
      <c r="E266" s="4">
        <v>2401923</v>
      </c>
      <c r="F266" s="4">
        <v>1892235</v>
      </c>
      <c r="G266" s="7">
        <v>4.1326413110814308E-2</v>
      </c>
      <c r="H266" s="10">
        <v>1.9129463456197149E-2</v>
      </c>
      <c r="I266" s="10">
        <v>-9.7087485730682488E-3</v>
      </c>
      <c r="J266" s="10">
        <v>2.9120939913092947E-2</v>
      </c>
      <c r="K266" s="7">
        <v>0.20579998337975972</v>
      </c>
      <c r="L266" s="7">
        <v>0.35699998599183536</v>
      </c>
      <c r="M266" s="7">
        <v>0.71399996076144201</v>
      </c>
      <c r="N266" s="7">
        <v>0.78780002522978465</v>
      </c>
      <c r="O266" s="14" t="s">
        <v>87</v>
      </c>
      <c r="P266" s="14" t="s">
        <v>93</v>
      </c>
      <c r="Q266" s="12" t="s">
        <v>44</v>
      </c>
      <c r="R266">
        <v>16483516</v>
      </c>
      <c r="S266">
        <v>12362637</v>
      </c>
      <c r="T266">
        <v>5036630</v>
      </c>
      <c r="U266">
        <v>11904761</v>
      </c>
      <c r="V266" s="27">
        <v>-9.7087320312939651E-3</v>
      </c>
      <c r="W266" s="27">
        <v>-9.7087121998289394E-3</v>
      </c>
      <c r="X266" s="27">
        <v>-9.7085966046455141E-3</v>
      </c>
      <c r="Y266" s="27">
        <v>-9.708791974362585E-3</v>
      </c>
      <c r="Z266" t="s">
        <v>102</v>
      </c>
      <c r="AA266" t="s">
        <v>101</v>
      </c>
      <c r="AB266">
        <v>401959</v>
      </c>
      <c r="AC266">
        <v>0.19</v>
      </c>
      <c r="AD266">
        <v>31</v>
      </c>
      <c r="AE266">
        <v>20</v>
      </c>
      <c r="AF266">
        <v>25</v>
      </c>
      <c r="AG266">
        <v>366</v>
      </c>
      <c r="AH266">
        <v>31</v>
      </c>
      <c r="AI266">
        <v>0.95</v>
      </c>
      <c r="AN266" s="3">
        <v>43769</v>
      </c>
      <c r="AO266" s="4">
        <v>7427330</v>
      </c>
      <c r="AP266" s="4">
        <v>5570497</v>
      </c>
      <c r="AQ266" s="4">
        <v>2269462</v>
      </c>
      <c r="AR266" s="4">
        <v>5364183</v>
      </c>
      <c r="AS266" s="10">
        <v>-2.0618577092037627E-2</v>
      </c>
      <c r="AT266" s="10">
        <v>-2.0618621952255056E-2</v>
      </c>
      <c r="AU266" s="10">
        <v>-2.0618494415770461E-2</v>
      </c>
      <c r="AV266" s="10">
        <v>-2.0618526585082342E-2</v>
      </c>
      <c r="AW266" s="13" t="s">
        <v>103</v>
      </c>
      <c r="AX266" s="13" t="s">
        <v>101</v>
      </c>
      <c r="AY266" t="s">
        <v>44</v>
      </c>
      <c r="AZ266" s="11" t="s">
        <v>80</v>
      </c>
      <c r="BA266" s="11" t="s">
        <v>95</v>
      </c>
    </row>
    <row r="267" spans="1:53" x14ac:dyDescent="0.25">
      <c r="A267" s="3">
        <v>43731</v>
      </c>
      <c r="B267" s="4">
        <v>20848646</v>
      </c>
      <c r="C267" s="4">
        <v>5264283</v>
      </c>
      <c r="D267" s="4">
        <v>2189941</v>
      </c>
      <c r="E267" s="4">
        <v>1518724</v>
      </c>
      <c r="F267" s="4">
        <v>1220447</v>
      </c>
      <c r="G267" s="7">
        <v>5.8538429785799997E-2</v>
      </c>
      <c r="H267" s="10">
        <v>5.0505650425083815E-2</v>
      </c>
      <c r="I267" s="10">
        <v>1.0526296401619062E-2</v>
      </c>
      <c r="J267" s="10">
        <v>3.9562903178103515E-2</v>
      </c>
      <c r="K267" s="7">
        <v>0.25249999448405425</v>
      </c>
      <c r="L267" s="7">
        <v>0.41599986170956232</v>
      </c>
      <c r="M267" s="7">
        <v>0.69349996187111895</v>
      </c>
      <c r="N267" s="7">
        <v>0.80360025916493061</v>
      </c>
      <c r="O267" s="14" t="s">
        <v>82</v>
      </c>
      <c r="P267" s="14" t="s">
        <v>93</v>
      </c>
      <c r="Q267" s="12" t="s">
        <v>44</v>
      </c>
      <c r="R267">
        <v>7505512</v>
      </c>
      <c r="S267">
        <v>5629134</v>
      </c>
      <c r="T267">
        <v>2293351</v>
      </c>
      <c r="U267">
        <v>5420648</v>
      </c>
      <c r="V267" s="27">
        <v>1.0526259099838065E-2</v>
      </c>
      <c r="W267" s="27">
        <v>1.0526349803258173E-2</v>
      </c>
      <c r="X267" s="27">
        <v>1.0526283321774077E-2</v>
      </c>
      <c r="Y267" s="27">
        <v>1.0526300090806018E-2</v>
      </c>
      <c r="Z267" t="s">
        <v>102</v>
      </c>
      <c r="AA267" t="s">
        <v>104</v>
      </c>
      <c r="AB267">
        <v>405567</v>
      </c>
      <c r="AC267">
        <v>0.19</v>
      </c>
      <c r="AD267">
        <v>35</v>
      </c>
      <c r="AE267">
        <v>22</v>
      </c>
      <c r="AF267">
        <v>27</v>
      </c>
      <c r="AG267">
        <v>359</v>
      </c>
      <c r="AH267">
        <v>31</v>
      </c>
      <c r="AI267">
        <v>0.91</v>
      </c>
      <c r="AN267" s="3">
        <v>43770</v>
      </c>
      <c r="AO267" s="4">
        <v>7583695</v>
      </c>
      <c r="AP267" s="4">
        <v>5687771</v>
      </c>
      <c r="AQ267" s="4">
        <v>2317240</v>
      </c>
      <c r="AR267" s="4">
        <v>5477113</v>
      </c>
      <c r="AS267" s="10">
        <v>-2.0202039777469372E-2</v>
      </c>
      <c r="AT267" s="10">
        <v>-2.0202082843457703E-2</v>
      </c>
      <c r="AU267" s="10">
        <v>-2.0201960407912334E-2</v>
      </c>
      <c r="AV267" s="10">
        <v>-2.0201991290585752E-2</v>
      </c>
      <c r="AW267" s="13" t="s">
        <v>103</v>
      </c>
      <c r="AX267" s="13" t="s">
        <v>101</v>
      </c>
      <c r="AY267" t="s">
        <v>44</v>
      </c>
      <c r="AZ267" s="11" t="s">
        <v>89</v>
      </c>
      <c r="BA267" s="11" t="s">
        <v>96</v>
      </c>
    </row>
    <row r="268" spans="1:53" x14ac:dyDescent="0.25">
      <c r="A268" s="3">
        <v>43732</v>
      </c>
      <c r="B268" s="4">
        <v>21934513</v>
      </c>
      <c r="C268" s="4">
        <v>5702973</v>
      </c>
      <c r="D268" s="4">
        <v>2235565</v>
      </c>
      <c r="E268" s="4">
        <v>1615643</v>
      </c>
      <c r="F268" s="4">
        <v>1338075</v>
      </c>
      <c r="G268" s="7">
        <v>6.1003177959775085E-2</v>
      </c>
      <c r="H268" s="10">
        <v>-1.7540111192366314E-2</v>
      </c>
      <c r="I268" s="10">
        <v>-1.9417484842768062E-2</v>
      </c>
      <c r="J268" s="10">
        <v>1.9145493840471151E-3</v>
      </c>
      <c r="K268" s="7">
        <v>0.25999998267570379</v>
      </c>
      <c r="L268" s="7">
        <v>0.39199992705559011</v>
      </c>
      <c r="M268" s="7">
        <v>0.7227000780563303</v>
      </c>
      <c r="N268" s="7">
        <v>0.82819967034796671</v>
      </c>
      <c r="O268" s="14" t="s">
        <v>83</v>
      </c>
      <c r="P268" s="14" t="s">
        <v>93</v>
      </c>
      <c r="Q268" s="12" t="s">
        <v>44</v>
      </c>
      <c r="R268">
        <v>7896424</v>
      </c>
      <c r="S268">
        <v>5922318</v>
      </c>
      <c r="T268">
        <v>2412796</v>
      </c>
      <c r="U268">
        <v>5702973</v>
      </c>
      <c r="V268" s="27">
        <v>-1.9417496223979036E-2</v>
      </c>
      <c r="W268" s="27">
        <v>-1.9417536813745029E-2</v>
      </c>
      <c r="X268" s="27">
        <v>-1.941742048806494E-2</v>
      </c>
      <c r="Y268" s="27">
        <v>-1.9417449018664823E-2</v>
      </c>
      <c r="Z268" t="s">
        <v>102</v>
      </c>
      <c r="AA268" t="s">
        <v>101</v>
      </c>
      <c r="AB268">
        <v>388298</v>
      </c>
      <c r="AC268">
        <v>0.19</v>
      </c>
      <c r="AD268">
        <v>38</v>
      </c>
      <c r="AE268">
        <v>17</v>
      </c>
      <c r="AF268">
        <v>30</v>
      </c>
      <c r="AG268">
        <v>398</v>
      </c>
      <c r="AH268">
        <v>35</v>
      </c>
      <c r="AI268">
        <v>0.95</v>
      </c>
      <c r="AN268" s="3">
        <v>43771</v>
      </c>
      <c r="AO268" s="4">
        <v>15352294</v>
      </c>
      <c r="AP268" s="4">
        <v>11514221</v>
      </c>
      <c r="AQ268" s="4">
        <v>4690978</v>
      </c>
      <c r="AR268" s="4">
        <v>11087768</v>
      </c>
      <c r="AS268" s="10">
        <v>-3.061228871137045E-2</v>
      </c>
      <c r="AT268" s="10">
        <v>-3.0612246616132155E-2</v>
      </c>
      <c r="AU268" s="10">
        <v>-3.061241569997819E-2</v>
      </c>
      <c r="AV268" s="10">
        <v>-3.0612241329445955E-2</v>
      </c>
      <c r="AW268" s="13" t="s">
        <v>103</v>
      </c>
      <c r="AX268" s="13" t="s">
        <v>101</v>
      </c>
      <c r="AY268" t="s">
        <v>44</v>
      </c>
      <c r="AZ268" s="11" t="s">
        <v>85</v>
      </c>
      <c r="BA268" s="11" t="s">
        <v>96</v>
      </c>
    </row>
    <row r="269" spans="1:53" hidden="1" x14ac:dyDescent="0.25">
      <c r="A269" s="3">
        <v>43733</v>
      </c>
      <c r="B269" s="4">
        <v>21282993</v>
      </c>
      <c r="C269" s="4">
        <v>5586785</v>
      </c>
      <c r="D269" s="4">
        <v>2279408</v>
      </c>
      <c r="E269" s="4">
        <v>1747166</v>
      </c>
      <c r="F269" s="4">
        <v>1404023</v>
      </c>
      <c r="G269" s="7">
        <v>6.5969245960847703E-2</v>
      </c>
      <c r="H269" s="10">
        <v>0.17446451485539427</v>
      </c>
      <c r="I269" s="10">
        <v>-1.0101037819845726E-2</v>
      </c>
      <c r="J269" s="10">
        <v>0.18644887986219594</v>
      </c>
      <c r="K269" s="7">
        <v>0.26249996887185933</v>
      </c>
      <c r="L269" s="7">
        <v>0.40799994988172983</v>
      </c>
      <c r="M269" s="7">
        <v>0.76649989821918674</v>
      </c>
      <c r="N269" s="7">
        <v>0.80360023031583716</v>
      </c>
      <c r="O269" s="14" t="s">
        <v>94</v>
      </c>
      <c r="P269" s="14" t="s">
        <v>93</v>
      </c>
      <c r="Q269" s="12" t="s">
        <v>44</v>
      </c>
      <c r="R269">
        <v>7661877</v>
      </c>
      <c r="S269">
        <v>5746408</v>
      </c>
      <c r="T269">
        <v>2341129</v>
      </c>
      <c r="U269">
        <v>5533578</v>
      </c>
      <c r="V269" s="27">
        <v>-1.0101084487717182E-2</v>
      </c>
      <c r="W269" s="27">
        <v>-1.0101041421728851E-2</v>
      </c>
      <c r="X269" s="27">
        <v>-1.0100980203956111E-2</v>
      </c>
      <c r="Y269" s="27">
        <v>-1.0100995645292876E-2</v>
      </c>
      <c r="Z269" t="s">
        <v>102</v>
      </c>
      <c r="AA269" t="s">
        <v>101</v>
      </c>
      <c r="AB269">
        <v>391681</v>
      </c>
      <c r="AC269">
        <v>0.17</v>
      </c>
      <c r="AD269">
        <v>32</v>
      </c>
      <c r="AE269">
        <v>21</v>
      </c>
      <c r="AF269">
        <v>28</v>
      </c>
      <c r="AG269">
        <v>388</v>
      </c>
      <c r="AH269">
        <v>37</v>
      </c>
      <c r="AI269">
        <v>0.91</v>
      </c>
      <c r="AN269" s="3">
        <v>43772</v>
      </c>
      <c r="AO269" s="4">
        <v>16483516</v>
      </c>
      <c r="AP269" s="4">
        <v>12362637</v>
      </c>
      <c r="AQ269" s="4">
        <v>5036630</v>
      </c>
      <c r="AR269" s="4">
        <v>11904761</v>
      </c>
      <c r="AS269" s="10">
        <v>6.2500028200522362E-2</v>
      </c>
      <c r="AT269" s="10">
        <v>6.2500005371527889E-2</v>
      </c>
      <c r="AU269" s="10">
        <v>6.2500145031270771E-2</v>
      </c>
      <c r="AV269" s="10">
        <v>6.2499994421874705E-2</v>
      </c>
      <c r="AW269" s="13" t="s">
        <v>103</v>
      </c>
      <c r="AX269" s="13" t="s">
        <v>104</v>
      </c>
      <c r="AY269" t="s">
        <v>44</v>
      </c>
      <c r="AZ269" s="11" t="s">
        <v>87</v>
      </c>
      <c r="BA269" s="11" t="s">
        <v>96</v>
      </c>
    </row>
    <row r="270" spans="1:53" hidden="1" x14ac:dyDescent="0.25">
      <c r="A270" s="3">
        <v>43734</v>
      </c>
      <c r="B270" s="4">
        <v>22368860</v>
      </c>
      <c r="C270" s="4">
        <v>5424448</v>
      </c>
      <c r="D270" s="4">
        <v>2213175</v>
      </c>
      <c r="E270" s="4">
        <v>1647930</v>
      </c>
      <c r="F270" s="4">
        <v>1337789</v>
      </c>
      <c r="G270" s="7">
        <v>5.9805864044926743E-2</v>
      </c>
      <c r="H270" s="10">
        <v>6.2415223682413146E-2</v>
      </c>
      <c r="I270" s="10">
        <v>5.1020408642713067E-2</v>
      </c>
      <c r="J270" s="10">
        <v>1.0841668673604143E-2</v>
      </c>
      <c r="K270" s="7">
        <v>0.24249997541224722</v>
      </c>
      <c r="L270" s="7">
        <v>0.40800003981971988</v>
      </c>
      <c r="M270" s="7">
        <v>0.74459995255684708</v>
      </c>
      <c r="N270" s="7">
        <v>0.81179965168423418</v>
      </c>
      <c r="O270" s="14" t="s">
        <v>80</v>
      </c>
      <c r="P270" s="14" t="s">
        <v>93</v>
      </c>
      <c r="Q270" s="12" t="s">
        <v>44</v>
      </c>
      <c r="R270">
        <v>8052789</v>
      </c>
      <c r="S270">
        <v>6039592</v>
      </c>
      <c r="T270">
        <v>2460574</v>
      </c>
      <c r="U270">
        <v>5815903</v>
      </c>
      <c r="V270" s="27">
        <v>5.1020396177072547E-2</v>
      </c>
      <c r="W270" s="27">
        <v>5.1020393957407872E-2</v>
      </c>
      <c r="X270" s="27">
        <v>5.1020255611715637E-2</v>
      </c>
      <c r="Y270" s="27">
        <v>5.1020334402081202E-2</v>
      </c>
      <c r="Z270" t="s">
        <v>102</v>
      </c>
      <c r="AA270" t="s">
        <v>104</v>
      </c>
      <c r="AB270">
        <v>400929</v>
      </c>
      <c r="AC270">
        <v>0.19</v>
      </c>
      <c r="AD270">
        <v>30</v>
      </c>
      <c r="AE270">
        <v>18</v>
      </c>
      <c r="AF270">
        <v>28</v>
      </c>
      <c r="AG270">
        <v>394</v>
      </c>
      <c r="AH270">
        <v>35</v>
      </c>
      <c r="AI270">
        <v>0.91</v>
      </c>
      <c r="AN270" s="3">
        <v>43773</v>
      </c>
      <c r="AO270" s="4">
        <v>7661877</v>
      </c>
      <c r="AP270" s="4">
        <v>5746408</v>
      </c>
      <c r="AQ270" s="4">
        <v>2341129</v>
      </c>
      <c r="AR270" s="4">
        <v>5533578</v>
      </c>
      <c r="AS270" s="10">
        <v>1.0309222615097369E-2</v>
      </c>
      <c r="AT270" s="10">
        <v>1.0309310976127639E-2</v>
      </c>
      <c r="AU270" s="10">
        <v>1.0309247207885175E-2</v>
      </c>
      <c r="AV270" s="10">
        <v>1.0309263292541226E-2</v>
      </c>
      <c r="AW270" s="13" t="s">
        <v>103</v>
      </c>
      <c r="AX270" s="13" t="s">
        <v>104</v>
      </c>
      <c r="AY270" t="s">
        <v>44</v>
      </c>
      <c r="AZ270" s="11" t="s">
        <v>82</v>
      </c>
      <c r="BA270" s="11" t="s">
        <v>96</v>
      </c>
    </row>
    <row r="271" spans="1:53" x14ac:dyDescent="0.25">
      <c r="A271" s="3">
        <v>43735</v>
      </c>
      <c r="B271" s="4">
        <v>20848646</v>
      </c>
      <c r="C271" s="4">
        <v>5055796</v>
      </c>
      <c r="D271" s="4">
        <v>1961649</v>
      </c>
      <c r="E271" s="4">
        <v>1474964</v>
      </c>
      <c r="F271" s="4">
        <v>1197375</v>
      </c>
      <c r="G271" s="7">
        <v>5.7431787176970631E-2</v>
      </c>
      <c r="H271" s="10">
        <v>-3.0677503703643749E-2</v>
      </c>
      <c r="I271" s="10">
        <v>-2.0408172854259776E-2</v>
      </c>
      <c r="J271" s="10">
        <v>-1.0483275344697396E-2</v>
      </c>
      <c r="K271" s="7">
        <v>0.24249996858309167</v>
      </c>
      <c r="L271" s="7">
        <v>0.38800003006450418</v>
      </c>
      <c r="M271" s="7">
        <v>0.75190005959272022</v>
      </c>
      <c r="N271" s="7">
        <v>0.81179947442785039</v>
      </c>
      <c r="O271" s="14" t="s">
        <v>89</v>
      </c>
      <c r="P271" s="14" t="s">
        <v>93</v>
      </c>
      <c r="Q271" s="12" t="s">
        <v>44</v>
      </c>
      <c r="R271">
        <v>7505512</v>
      </c>
      <c r="S271">
        <v>5629134</v>
      </c>
      <c r="T271">
        <v>2293351</v>
      </c>
      <c r="U271">
        <v>5420648</v>
      </c>
      <c r="V271" s="27">
        <v>-2.0408184574093213E-2</v>
      </c>
      <c r="W271" s="27">
        <v>-2.0408227191664796E-2</v>
      </c>
      <c r="X271" s="27">
        <v>-2.0408102244686255E-2</v>
      </c>
      <c r="Y271" s="27">
        <v>-2.0408133760832503E-2</v>
      </c>
      <c r="Z271" t="s">
        <v>102</v>
      </c>
      <c r="AA271" t="s">
        <v>101</v>
      </c>
      <c r="AB271">
        <v>400010</v>
      </c>
      <c r="AC271">
        <v>0.19</v>
      </c>
      <c r="AD271">
        <v>37</v>
      </c>
      <c r="AE271">
        <v>21</v>
      </c>
      <c r="AF271">
        <v>29</v>
      </c>
      <c r="AG271">
        <v>393</v>
      </c>
      <c r="AH271">
        <v>38</v>
      </c>
      <c r="AI271">
        <v>0.92</v>
      </c>
      <c r="AN271" s="3">
        <v>43774</v>
      </c>
      <c r="AO271" s="4">
        <v>7505512</v>
      </c>
      <c r="AP271" s="4">
        <v>5629134</v>
      </c>
      <c r="AQ271" s="4">
        <v>2293351</v>
      </c>
      <c r="AR271" s="4">
        <v>5420648</v>
      </c>
      <c r="AS271" s="10">
        <v>-5.8823588422601936E-2</v>
      </c>
      <c r="AT271" s="10">
        <v>-5.8823549082044568E-2</v>
      </c>
      <c r="AU271" s="10">
        <v>-5.8823360426152771E-2</v>
      </c>
      <c r="AV271" s="10">
        <v>-5.8823447704446141E-2</v>
      </c>
      <c r="AW271" s="13" t="s">
        <v>103</v>
      </c>
      <c r="AX271" s="13" t="s">
        <v>101</v>
      </c>
      <c r="AY271" t="s">
        <v>44</v>
      </c>
      <c r="AZ271" s="11" t="s">
        <v>83</v>
      </c>
      <c r="BA271" s="11" t="s">
        <v>96</v>
      </c>
    </row>
    <row r="272" spans="1:53" hidden="1" x14ac:dyDescent="0.25">
      <c r="A272" s="3">
        <v>43736</v>
      </c>
      <c r="B272" s="4">
        <v>43991955</v>
      </c>
      <c r="C272" s="4">
        <v>9238310</v>
      </c>
      <c r="D272" s="4">
        <v>3141025</v>
      </c>
      <c r="E272" s="4">
        <v>2135897</v>
      </c>
      <c r="F272" s="4">
        <v>1582700</v>
      </c>
      <c r="G272" s="7">
        <v>3.5977032618804958E-2</v>
      </c>
      <c r="H272" s="10">
        <v>7.4326534989770598E-2</v>
      </c>
      <c r="I272" s="10">
        <v>0</v>
      </c>
      <c r="J272" s="10">
        <v>7.4326534989770598E-2</v>
      </c>
      <c r="K272" s="7">
        <v>0.20999998749771406</v>
      </c>
      <c r="L272" s="7">
        <v>0.33999995670203748</v>
      </c>
      <c r="M272" s="7">
        <v>0.68</v>
      </c>
      <c r="N272" s="7">
        <v>0.74100015122452068</v>
      </c>
      <c r="O272" s="14" t="s">
        <v>85</v>
      </c>
      <c r="P272" s="14" t="s">
        <v>93</v>
      </c>
      <c r="Q272" s="12" t="s">
        <v>44</v>
      </c>
      <c r="R272">
        <v>15837104</v>
      </c>
      <c r="S272">
        <v>11877828</v>
      </c>
      <c r="T272">
        <v>4839115</v>
      </c>
      <c r="U272">
        <v>11437908</v>
      </c>
      <c r="V272" s="27">
        <v>0</v>
      </c>
      <c r="W272" s="27">
        <v>0</v>
      </c>
      <c r="X272" s="27">
        <v>0</v>
      </c>
      <c r="Y272" s="27">
        <v>0</v>
      </c>
      <c r="Z272" t="s">
        <v>37</v>
      </c>
      <c r="AA272" t="s">
        <v>101</v>
      </c>
      <c r="AB272">
        <v>406277</v>
      </c>
      <c r="AC272">
        <v>0.19</v>
      </c>
      <c r="AD272">
        <v>38</v>
      </c>
      <c r="AE272">
        <v>17</v>
      </c>
      <c r="AF272">
        <v>30</v>
      </c>
      <c r="AG272">
        <v>397</v>
      </c>
      <c r="AH272">
        <v>36</v>
      </c>
      <c r="AI272">
        <v>0.94</v>
      </c>
      <c r="AN272" s="3">
        <v>43776</v>
      </c>
      <c r="AO272" s="4">
        <v>7505512</v>
      </c>
      <c r="AP272" s="4">
        <v>5629134</v>
      </c>
      <c r="AQ272" s="4">
        <v>2293351</v>
      </c>
      <c r="AR272" s="4">
        <v>5420648</v>
      </c>
      <c r="AS272" s="10">
        <v>1.0526259099838065E-2</v>
      </c>
      <c r="AT272" s="10">
        <v>1.0526349803258173E-2</v>
      </c>
      <c r="AU272" s="10">
        <v>1.0526283321774077E-2</v>
      </c>
      <c r="AV272" s="10">
        <v>1.0526300090806018E-2</v>
      </c>
      <c r="AW272" s="13" t="s">
        <v>103</v>
      </c>
      <c r="AX272" s="13" t="s">
        <v>104</v>
      </c>
      <c r="AY272" t="s">
        <v>44</v>
      </c>
      <c r="AZ272" s="11" t="s">
        <v>80</v>
      </c>
      <c r="BA272" s="11" t="s">
        <v>96</v>
      </c>
    </row>
    <row r="273" spans="1:53" hidden="1" x14ac:dyDescent="0.25">
      <c r="A273" s="3">
        <v>43737</v>
      </c>
      <c r="B273" s="4">
        <v>42645263</v>
      </c>
      <c r="C273" s="4">
        <v>8865950</v>
      </c>
      <c r="D273" s="4">
        <v>2984278</v>
      </c>
      <c r="E273" s="4">
        <v>1948137</v>
      </c>
      <c r="F273" s="4">
        <v>1565133</v>
      </c>
      <c r="G273" s="7">
        <v>3.6701215795057938E-2</v>
      </c>
      <c r="H273" s="10">
        <v>-0.17286542104971103</v>
      </c>
      <c r="I273" s="10">
        <v>-6.8627440060392009E-2</v>
      </c>
      <c r="J273" s="10">
        <v>-0.11191867301316905</v>
      </c>
      <c r="K273" s="7">
        <v>0.20789999583306593</v>
      </c>
      <c r="L273" s="7">
        <v>0.33659991315087495</v>
      </c>
      <c r="M273" s="7">
        <v>0.65280010776475916</v>
      </c>
      <c r="N273" s="7">
        <v>0.80339986356195692</v>
      </c>
      <c r="O273" s="14" t="s">
        <v>87</v>
      </c>
      <c r="P273" s="14" t="s">
        <v>93</v>
      </c>
      <c r="Q273" s="12" t="s">
        <v>44</v>
      </c>
      <c r="R273">
        <v>15352294</v>
      </c>
      <c r="S273">
        <v>11514221</v>
      </c>
      <c r="T273">
        <v>4690978</v>
      </c>
      <c r="U273">
        <v>11087768</v>
      </c>
      <c r="V273" s="27">
        <v>-6.8627470013072456E-2</v>
      </c>
      <c r="W273" s="27">
        <v>-6.8627429568626774E-2</v>
      </c>
      <c r="X273" s="27">
        <v>-6.8627633953655565E-2</v>
      </c>
      <c r="Y273" s="27">
        <v>-6.8627417215683661E-2</v>
      </c>
      <c r="Z273" t="s">
        <v>102</v>
      </c>
      <c r="AA273" t="s">
        <v>101</v>
      </c>
      <c r="AB273">
        <v>400829</v>
      </c>
      <c r="AC273">
        <v>0.18</v>
      </c>
      <c r="AD273">
        <v>30</v>
      </c>
      <c r="AE273">
        <v>22</v>
      </c>
      <c r="AF273">
        <v>28</v>
      </c>
      <c r="AG273">
        <v>360</v>
      </c>
      <c r="AH273">
        <v>39</v>
      </c>
      <c r="AI273">
        <v>0.91</v>
      </c>
      <c r="AN273" s="3">
        <v>43778</v>
      </c>
      <c r="AO273" s="4">
        <v>16483516</v>
      </c>
      <c r="AP273" s="4">
        <v>12362637</v>
      </c>
      <c r="AQ273" s="4">
        <v>5036630</v>
      </c>
      <c r="AR273" s="4">
        <v>11904761</v>
      </c>
      <c r="AS273" s="10">
        <v>7.3684232467147837E-2</v>
      </c>
      <c r="AT273" s="10">
        <v>7.3684185842880723E-2</v>
      </c>
      <c r="AU273" s="10">
        <v>7.3684421457529847E-2</v>
      </c>
      <c r="AV273" s="10">
        <v>7.3684171602436122E-2</v>
      </c>
      <c r="AW273" s="13" t="s">
        <v>103</v>
      </c>
      <c r="AX273" s="13" t="s">
        <v>104</v>
      </c>
      <c r="AY273" t="s">
        <v>46</v>
      </c>
      <c r="AZ273" s="11" t="s">
        <v>85</v>
      </c>
      <c r="BA273" s="11" t="s">
        <v>96</v>
      </c>
    </row>
    <row r="274" spans="1:53" hidden="1" x14ac:dyDescent="0.25">
      <c r="A274" s="3">
        <v>43738</v>
      </c>
      <c r="B274" s="4">
        <v>21717340</v>
      </c>
      <c r="C274" s="4">
        <v>5375041</v>
      </c>
      <c r="D274" s="4">
        <v>2150016</v>
      </c>
      <c r="E274" s="4">
        <v>1553817</v>
      </c>
      <c r="F274" s="4">
        <v>1235906</v>
      </c>
      <c r="G274" s="7">
        <v>5.6908719023600493E-2</v>
      </c>
      <c r="H274" s="10">
        <v>1.2666670490402376E-2</v>
      </c>
      <c r="I274" s="10">
        <v>4.1666686651977258E-2</v>
      </c>
      <c r="J274" s="10">
        <v>-2.7840014980976324E-2</v>
      </c>
      <c r="K274" s="7">
        <v>0.24749997006999935</v>
      </c>
      <c r="L274" s="7">
        <v>0.39999992558196301</v>
      </c>
      <c r="M274" s="7">
        <v>0.72270020316127881</v>
      </c>
      <c r="N274" s="7">
        <v>0.79539997309850519</v>
      </c>
      <c r="O274" s="14" t="s">
        <v>82</v>
      </c>
      <c r="P274" s="14" t="s">
        <v>93</v>
      </c>
      <c r="Q274" s="12" t="s">
        <v>44</v>
      </c>
      <c r="R274">
        <v>7818242</v>
      </c>
      <c r="S274">
        <v>5863681</v>
      </c>
      <c r="T274">
        <v>2388907</v>
      </c>
      <c r="U274">
        <v>5646508</v>
      </c>
      <c r="V274" s="27">
        <v>4.1666711078471419E-2</v>
      </c>
      <c r="W274" s="27">
        <v>4.166662225486184E-2</v>
      </c>
      <c r="X274" s="27">
        <v>4.1666539487413834E-2</v>
      </c>
      <c r="Y274" s="27">
        <v>4.1666605173403592E-2</v>
      </c>
      <c r="Z274" t="s">
        <v>102</v>
      </c>
      <c r="AA274" t="s">
        <v>104</v>
      </c>
      <c r="AB274">
        <v>392169</v>
      </c>
      <c r="AC274">
        <v>0.18</v>
      </c>
      <c r="AD274">
        <v>32</v>
      </c>
      <c r="AE274">
        <v>18</v>
      </c>
      <c r="AF274">
        <v>28</v>
      </c>
      <c r="AG274">
        <v>359</v>
      </c>
      <c r="AH274">
        <v>34</v>
      </c>
      <c r="AI274">
        <v>0.91</v>
      </c>
      <c r="AN274" s="3">
        <v>43779</v>
      </c>
      <c r="AO274" s="4">
        <v>16968325</v>
      </c>
      <c r="AP274" s="4">
        <v>12726244</v>
      </c>
      <c r="AQ274" s="4">
        <v>5184766</v>
      </c>
      <c r="AR274" s="4">
        <v>12254901</v>
      </c>
      <c r="AS274" s="10">
        <v>2.9411746862744614E-2</v>
      </c>
      <c r="AT274" s="10">
        <v>2.94117670849674E-2</v>
      </c>
      <c r="AU274" s="10">
        <v>2.9411729668448849E-2</v>
      </c>
      <c r="AV274" s="10">
        <v>2.9411762235293848E-2</v>
      </c>
      <c r="AW274" s="13" t="s">
        <v>103</v>
      </c>
      <c r="AX274" s="13" t="s">
        <v>104</v>
      </c>
      <c r="AY274" t="s">
        <v>44</v>
      </c>
      <c r="AZ274" s="11" t="s">
        <v>87</v>
      </c>
      <c r="BA274" s="11" t="s">
        <v>96</v>
      </c>
    </row>
    <row r="275" spans="1:53" hidden="1" x14ac:dyDescent="0.25">
      <c r="A275" s="3">
        <v>43739</v>
      </c>
      <c r="B275" s="4">
        <v>21934513</v>
      </c>
      <c r="C275" s="4">
        <v>5319119</v>
      </c>
      <c r="D275" s="4">
        <v>2085094</v>
      </c>
      <c r="E275" s="4">
        <v>1476455</v>
      </c>
      <c r="F275" s="4">
        <v>1174372</v>
      </c>
      <c r="G275" s="7">
        <v>5.3539916751285978E-2</v>
      </c>
      <c r="H275" s="10">
        <v>-0.12234217065560604</v>
      </c>
      <c r="I275" s="10">
        <v>0</v>
      </c>
      <c r="J275" s="10">
        <v>-0.12234217065560604</v>
      </c>
      <c r="K275" s="7">
        <v>0.24249998164992312</v>
      </c>
      <c r="L275" s="7">
        <v>0.3919998781753144</v>
      </c>
      <c r="M275" s="7">
        <v>0.70809997055288632</v>
      </c>
      <c r="N275" s="7">
        <v>0.79539979206951783</v>
      </c>
      <c r="O275" s="14" t="s">
        <v>83</v>
      </c>
      <c r="P275" s="14" t="s">
        <v>95</v>
      </c>
      <c r="Q275" s="12" t="s">
        <v>44</v>
      </c>
      <c r="R275">
        <v>7896424</v>
      </c>
      <c r="S275">
        <v>5922318</v>
      </c>
      <c r="T275">
        <v>2412796</v>
      </c>
      <c r="U275">
        <v>5702973</v>
      </c>
      <c r="V275" s="27">
        <v>0</v>
      </c>
      <c r="W275" s="27">
        <v>0</v>
      </c>
      <c r="X275" s="27">
        <v>0</v>
      </c>
      <c r="Y275" s="27">
        <v>0</v>
      </c>
      <c r="Z275" t="s">
        <v>37</v>
      </c>
      <c r="AA275" t="s">
        <v>101</v>
      </c>
      <c r="AB275">
        <v>383376</v>
      </c>
      <c r="AC275">
        <v>0.17</v>
      </c>
      <c r="AD275">
        <v>30</v>
      </c>
      <c r="AE275">
        <v>21</v>
      </c>
      <c r="AF275">
        <v>25</v>
      </c>
      <c r="AG275">
        <v>394</v>
      </c>
      <c r="AH275">
        <v>35</v>
      </c>
      <c r="AI275">
        <v>0.92</v>
      </c>
      <c r="AN275" s="3">
        <v>43780</v>
      </c>
      <c r="AO275" s="4">
        <v>7740060</v>
      </c>
      <c r="AP275" s="4">
        <v>5805045</v>
      </c>
      <c r="AQ275" s="4">
        <v>2365018</v>
      </c>
      <c r="AR275" s="4">
        <v>5590043</v>
      </c>
      <c r="AS275" s="10">
        <v>1.0204157545207204E-2</v>
      </c>
      <c r="AT275" s="10">
        <v>1.0204113595832398E-2</v>
      </c>
      <c r="AU275" s="10">
        <v>1.0204051122343127E-2</v>
      </c>
      <c r="AV275" s="10">
        <v>1.0204066880416196E-2</v>
      </c>
      <c r="AW275" s="13" t="s">
        <v>103</v>
      </c>
      <c r="AX275" s="13" t="s">
        <v>104</v>
      </c>
      <c r="AY275" t="s">
        <v>44</v>
      </c>
      <c r="AZ275" s="11" t="s">
        <v>82</v>
      </c>
      <c r="BA275" s="11" t="s">
        <v>96</v>
      </c>
    </row>
    <row r="276" spans="1:53" x14ac:dyDescent="0.25">
      <c r="A276" s="3">
        <v>43740</v>
      </c>
      <c r="B276" s="4">
        <v>21500167</v>
      </c>
      <c r="C276" s="4">
        <v>5267540</v>
      </c>
      <c r="D276" s="4">
        <v>2085946</v>
      </c>
      <c r="E276" s="4">
        <v>1461831</v>
      </c>
      <c r="F276" s="4">
        <v>1150753</v>
      </c>
      <c r="G276" s="7">
        <v>5.3522979612204875E-2</v>
      </c>
      <c r="H276" s="10">
        <v>-0.18038878280484005</v>
      </c>
      <c r="I276" s="10">
        <v>1.0204109920066262E-2</v>
      </c>
      <c r="J276" s="10">
        <v>-0.18866770670729816</v>
      </c>
      <c r="K276" s="7">
        <v>0.24499995744219102</v>
      </c>
      <c r="L276" s="7">
        <v>0.39600003037471004</v>
      </c>
      <c r="M276" s="7">
        <v>0.700800020710028</v>
      </c>
      <c r="N276" s="7">
        <v>0.7871997515444672</v>
      </c>
      <c r="O276" s="14" t="s">
        <v>94</v>
      </c>
      <c r="P276" s="14" t="s">
        <v>95</v>
      </c>
      <c r="Q276" s="12" t="s">
        <v>44</v>
      </c>
      <c r="R276">
        <v>7740060</v>
      </c>
      <c r="S276">
        <v>5805045</v>
      </c>
      <c r="T276">
        <v>2365018</v>
      </c>
      <c r="U276">
        <v>5590043</v>
      </c>
      <c r="V276" s="27">
        <v>1.0204157545207204E-2</v>
      </c>
      <c r="W276" s="27">
        <v>1.0204113595832398E-2</v>
      </c>
      <c r="X276" s="27">
        <v>1.0204051122343127E-2</v>
      </c>
      <c r="Y276" s="27">
        <v>1.0204066880416196E-2</v>
      </c>
      <c r="Z276" t="s">
        <v>102</v>
      </c>
      <c r="AA276" t="s">
        <v>104</v>
      </c>
      <c r="AB276">
        <v>384903</v>
      </c>
      <c r="AC276">
        <v>0.19</v>
      </c>
      <c r="AD276">
        <v>34</v>
      </c>
      <c r="AE276">
        <v>19</v>
      </c>
      <c r="AF276">
        <v>26</v>
      </c>
      <c r="AG276">
        <v>380</v>
      </c>
      <c r="AH276">
        <v>30</v>
      </c>
      <c r="AI276">
        <v>0.94</v>
      </c>
      <c r="AN276" s="3">
        <v>43781</v>
      </c>
      <c r="AO276" s="4">
        <v>7427330</v>
      </c>
      <c r="AP276" s="4">
        <v>5570497</v>
      </c>
      <c r="AQ276" s="4">
        <v>2269462</v>
      </c>
      <c r="AR276" s="4">
        <v>5364183</v>
      </c>
      <c r="AS276" s="10">
        <v>-1.0416611151910726E-2</v>
      </c>
      <c r="AT276" s="10">
        <v>-1.0416699975520194E-2</v>
      </c>
      <c r="AU276" s="10">
        <v>-1.0416634871853403E-2</v>
      </c>
      <c r="AV276" s="10">
        <v>-1.0416651293350898E-2</v>
      </c>
      <c r="AW276" s="13" t="s">
        <v>103</v>
      </c>
      <c r="AX276" s="13" t="s">
        <v>101</v>
      </c>
      <c r="AY276" t="s">
        <v>44</v>
      </c>
      <c r="AZ276" s="11" t="s">
        <v>83</v>
      </c>
      <c r="BA276" s="11" t="s">
        <v>96</v>
      </c>
    </row>
    <row r="277" spans="1:53" hidden="1" x14ac:dyDescent="0.25">
      <c r="A277" s="3">
        <v>43741</v>
      </c>
      <c r="B277" s="4">
        <v>21282993</v>
      </c>
      <c r="C277" s="4">
        <v>5480370</v>
      </c>
      <c r="D277" s="4">
        <v>2126383</v>
      </c>
      <c r="E277" s="4">
        <v>1567782</v>
      </c>
      <c r="F277" s="4">
        <v>1311293</v>
      </c>
      <c r="G277" s="7">
        <v>6.161224598438763E-2</v>
      </c>
      <c r="H277" s="10">
        <v>-1.9805813921328408E-2</v>
      </c>
      <c r="I277" s="10">
        <v>-4.8543689754417474E-2</v>
      </c>
      <c r="J277" s="10">
        <v>3.0204094001616832E-2</v>
      </c>
      <c r="K277" s="7">
        <v>0.2574999672273538</v>
      </c>
      <c r="L277" s="7">
        <v>0.38799989781711819</v>
      </c>
      <c r="M277" s="7">
        <v>0.73729991257454564</v>
      </c>
      <c r="N277" s="7">
        <v>0.83640008623647932</v>
      </c>
      <c r="O277" s="14" t="s">
        <v>80</v>
      </c>
      <c r="P277" s="14" t="s">
        <v>95</v>
      </c>
      <c r="Q277" s="12" t="s">
        <v>44</v>
      </c>
      <c r="R277">
        <v>7661877</v>
      </c>
      <c r="S277">
        <v>5746408</v>
      </c>
      <c r="T277">
        <v>2341129</v>
      </c>
      <c r="U277">
        <v>5533578</v>
      </c>
      <c r="V277" s="27">
        <v>-4.8543678469658125E-2</v>
      </c>
      <c r="W277" s="27">
        <v>-4.8543676460264251E-2</v>
      </c>
      <c r="X277" s="27">
        <v>-4.8543551220162406E-2</v>
      </c>
      <c r="Y277" s="27">
        <v>-4.8543622546662113E-2</v>
      </c>
      <c r="Z277" t="s">
        <v>102</v>
      </c>
      <c r="AA277" t="s">
        <v>101</v>
      </c>
      <c r="AB277">
        <v>381179</v>
      </c>
      <c r="AC277">
        <v>0.17</v>
      </c>
      <c r="AD277">
        <v>37</v>
      </c>
      <c r="AE277">
        <v>18</v>
      </c>
      <c r="AF277">
        <v>28</v>
      </c>
      <c r="AG277">
        <v>387</v>
      </c>
      <c r="AH277">
        <v>33</v>
      </c>
      <c r="AI277">
        <v>0.93</v>
      </c>
      <c r="AN277" s="3">
        <v>43784</v>
      </c>
      <c r="AO277" s="4">
        <v>7818242</v>
      </c>
      <c r="AP277" s="4">
        <v>5863681</v>
      </c>
      <c r="AQ277" s="4">
        <v>2388907</v>
      </c>
      <c r="AR277" s="4">
        <v>5646508</v>
      </c>
      <c r="AS277" s="10">
        <v>3.0927799707134884E-2</v>
      </c>
      <c r="AT277" s="10">
        <v>3.0927757112584109E-2</v>
      </c>
      <c r="AU277" s="10">
        <v>3.0927741623655747E-2</v>
      </c>
      <c r="AV277" s="10">
        <v>3.0927789877623457E-2</v>
      </c>
      <c r="AW277" s="13" t="s">
        <v>103</v>
      </c>
      <c r="AX277" s="13" t="s">
        <v>104</v>
      </c>
      <c r="AY277" t="s">
        <v>44</v>
      </c>
      <c r="AZ277" s="11" t="s">
        <v>89</v>
      </c>
      <c r="BA277" s="11" t="s">
        <v>96</v>
      </c>
    </row>
    <row r="278" spans="1:53" hidden="1" x14ac:dyDescent="0.25">
      <c r="A278" s="3">
        <v>43742</v>
      </c>
      <c r="B278" s="4">
        <v>21065820</v>
      </c>
      <c r="C278" s="4">
        <v>5213790</v>
      </c>
      <c r="D278" s="4">
        <v>2064661</v>
      </c>
      <c r="E278" s="4">
        <v>1431842</v>
      </c>
      <c r="F278" s="4">
        <v>1127146</v>
      </c>
      <c r="G278" s="7">
        <v>5.3505916218784741E-2</v>
      </c>
      <c r="H278" s="10">
        <v>-5.8652468942478331E-2</v>
      </c>
      <c r="I278" s="10">
        <v>1.0416695645367069E-2</v>
      </c>
      <c r="J278" s="10">
        <v>-6.835710938419326E-2</v>
      </c>
      <c r="K278" s="7">
        <v>0.247499978638382</v>
      </c>
      <c r="L278" s="7">
        <v>0.39600003068784895</v>
      </c>
      <c r="M278" s="7">
        <v>0.69349980456840132</v>
      </c>
      <c r="N278" s="7">
        <v>0.78719998435581584</v>
      </c>
      <c r="O278" s="14" t="s">
        <v>89</v>
      </c>
      <c r="P278" s="14" t="s">
        <v>95</v>
      </c>
      <c r="Q278" s="12" t="s">
        <v>44</v>
      </c>
      <c r="R278">
        <v>7583695</v>
      </c>
      <c r="S278">
        <v>5687771</v>
      </c>
      <c r="T278">
        <v>2317240</v>
      </c>
      <c r="U278">
        <v>5477113</v>
      </c>
      <c r="V278" s="27">
        <v>1.0416744387324872E-2</v>
      </c>
      <c r="W278" s="27">
        <v>1.0416699975520194E-2</v>
      </c>
      <c r="X278" s="27">
        <v>1.0416634871853514E-2</v>
      </c>
      <c r="Y278" s="27">
        <v>1.0416651293351009E-2</v>
      </c>
      <c r="Z278" t="s">
        <v>102</v>
      </c>
      <c r="AA278" t="s">
        <v>104</v>
      </c>
      <c r="AB278">
        <v>389368</v>
      </c>
      <c r="AC278">
        <v>0.19</v>
      </c>
      <c r="AD278">
        <v>34</v>
      </c>
      <c r="AE278">
        <v>22</v>
      </c>
      <c r="AF278">
        <v>29</v>
      </c>
      <c r="AG278">
        <v>357</v>
      </c>
      <c r="AH278">
        <v>40</v>
      </c>
      <c r="AI278">
        <v>0.94</v>
      </c>
      <c r="AN278" s="3">
        <v>43785</v>
      </c>
      <c r="AO278" s="4">
        <v>16968325</v>
      </c>
      <c r="AP278" s="4">
        <v>12726244</v>
      </c>
      <c r="AQ278" s="4">
        <v>5184766</v>
      </c>
      <c r="AR278" s="4">
        <v>12254901</v>
      </c>
      <c r="AS278" s="10">
        <v>2.9411746862744614E-2</v>
      </c>
      <c r="AT278" s="10">
        <v>2.94117670849674E-2</v>
      </c>
      <c r="AU278" s="10">
        <v>2.9411729668448849E-2</v>
      </c>
      <c r="AV278" s="10">
        <v>2.9411762235293848E-2</v>
      </c>
      <c r="AW278" s="13" t="s">
        <v>103</v>
      </c>
      <c r="AX278" s="13" t="s">
        <v>104</v>
      </c>
      <c r="AY278" t="s">
        <v>44</v>
      </c>
      <c r="AZ278" s="11" t="s">
        <v>85</v>
      </c>
      <c r="BA278" s="11" t="s">
        <v>96</v>
      </c>
    </row>
    <row r="279" spans="1:53" x14ac:dyDescent="0.25">
      <c r="A279" s="3">
        <v>43743</v>
      </c>
      <c r="B279" s="4">
        <v>46236443</v>
      </c>
      <c r="C279" s="4">
        <v>9612556</v>
      </c>
      <c r="D279" s="4">
        <v>3235586</v>
      </c>
      <c r="E279" s="4">
        <v>2178196</v>
      </c>
      <c r="F279" s="4">
        <v>1648023</v>
      </c>
      <c r="G279" s="7">
        <v>3.5643377670726097E-2</v>
      </c>
      <c r="H279" s="10">
        <v>4.1273140835281552E-2</v>
      </c>
      <c r="I279" s="10">
        <v>5.1020419528979843E-2</v>
      </c>
      <c r="J279" s="10">
        <v>-9.2741097247820425E-3</v>
      </c>
      <c r="K279" s="7">
        <v>0.20789998919250774</v>
      </c>
      <c r="L279" s="7">
        <v>0.33659996363090111</v>
      </c>
      <c r="M279" s="7">
        <v>0.67319984695198953</v>
      </c>
      <c r="N279" s="7">
        <v>0.75659995702866045</v>
      </c>
      <c r="O279" s="14" t="s">
        <v>85</v>
      </c>
      <c r="P279" s="14" t="s">
        <v>95</v>
      </c>
      <c r="Q279" s="12" t="s">
        <v>44</v>
      </c>
      <c r="R279">
        <v>16645119</v>
      </c>
      <c r="S279">
        <v>12483839</v>
      </c>
      <c r="T279">
        <v>5086008</v>
      </c>
      <c r="U279">
        <v>12021475</v>
      </c>
      <c r="V279" s="27">
        <v>5.1020375947521623E-2</v>
      </c>
      <c r="W279" s="27">
        <v>5.1020354899902642E-2</v>
      </c>
      <c r="X279" s="27">
        <v>5.1020279534584212E-2</v>
      </c>
      <c r="Y279" s="27">
        <v>5.102043135860157E-2</v>
      </c>
      <c r="Z279" t="s">
        <v>102</v>
      </c>
      <c r="AA279" t="s">
        <v>104</v>
      </c>
      <c r="AB279">
        <v>409180</v>
      </c>
      <c r="AC279">
        <v>0.19</v>
      </c>
      <c r="AD279">
        <v>32</v>
      </c>
      <c r="AE279">
        <v>21</v>
      </c>
      <c r="AF279">
        <v>29</v>
      </c>
      <c r="AG279">
        <v>382</v>
      </c>
      <c r="AH279">
        <v>39</v>
      </c>
      <c r="AI279">
        <v>0.95</v>
      </c>
      <c r="AN279" s="3">
        <v>43786</v>
      </c>
      <c r="AO279" s="4">
        <v>15837104</v>
      </c>
      <c r="AP279" s="4">
        <v>11877828</v>
      </c>
      <c r="AQ279" s="4">
        <v>4839115</v>
      </c>
      <c r="AR279" s="4">
        <v>11437908</v>
      </c>
      <c r="AS279" s="10">
        <v>-6.6666627377775955E-2</v>
      </c>
      <c r="AT279" s="10">
        <v>-6.6666645712592065E-2</v>
      </c>
      <c r="AU279" s="10">
        <v>-6.6666653808484355E-2</v>
      </c>
      <c r="AV279" s="10">
        <v>-6.6666634026664062E-2</v>
      </c>
      <c r="AW279" s="13" t="s">
        <v>103</v>
      </c>
      <c r="AX279" s="13" t="s">
        <v>101</v>
      </c>
      <c r="AY279" t="s">
        <v>45</v>
      </c>
      <c r="AZ279" s="11" t="s">
        <v>87</v>
      </c>
      <c r="BA279" s="11" t="s">
        <v>96</v>
      </c>
    </row>
    <row r="280" spans="1:53" hidden="1" x14ac:dyDescent="0.25">
      <c r="A280" s="3">
        <v>43744</v>
      </c>
      <c r="B280" s="4">
        <v>43543058</v>
      </c>
      <c r="C280" s="4">
        <v>9144042</v>
      </c>
      <c r="D280" s="4">
        <v>3140064</v>
      </c>
      <c r="E280" s="4">
        <v>2135243</v>
      </c>
      <c r="F280" s="4">
        <v>1698799</v>
      </c>
      <c r="G280" s="7">
        <v>3.9014232762430233E-2</v>
      </c>
      <c r="H280" s="10">
        <v>8.5402326831010456E-2</v>
      </c>
      <c r="I280" s="10">
        <v>2.1052631332113103E-2</v>
      </c>
      <c r="J280" s="10">
        <v>6.3022897668794764E-2</v>
      </c>
      <c r="K280" s="7">
        <v>0.2099999958661608</v>
      </c>
      <c r="L280" s="7">
        <v>0.34339999750657313</v>
      </c>
      <c r="M280" s="7">
        <v>0.67999983439827982</v>
      </c>
      <c r="N280" s="7">
        <v>0.79559984507618098</v>
      </c>
      <c r="O280" s="14" t="s">
        <v>87</v>
      </c>
      <c r="P280" s="14" t="s">
        <v>95</v>
      </c>
      <c r="Q280" s="12" t="s">
        <v>44</v>
      </c>
      <c r="R280">
        <v>15675500</v>
      </c>
      <c r="S280">
        <v>11756625</v>
      </c>
      <c r="T280">
        <v>4789736</v>
      </c>
      <c r="U280">
        <v>11321195</v>
      </c>
      <c r="V280" s="27">
        <v>2.1052619237229342E-2</v>
      </c>
      <c r="W280" s="27">
        <v>2.1052574898466903E-2</v>
      </c>
      <c r="X280" s="27">
        <v>2.1052752752197978E-2</v>
      </c>
      <c r="Y280" s="27">
        <v>2.105265911047205E-2</v>
      </c>
      <c r="Z280" t="s">
        <v>102</v>
      </c>
      <c r="AA280" t="s">
        <v>104</v>
      </c>
      <c r="AB280">
        <v>382705</v>
      </c>
      <c r="AC280">
        <v>0.17</v>
      </c>
      <c r="AD280">
        <v>31</v>
      </c>
      <c r="AE280">
        <v>19</v>
      </c>
      <c r="AF280">
        <v>30</v>
      </c>
      <c r="AG280">
        <v>372</v>
      </c>
      <c r="AH280">
        <v>31</v>
      </c>
      <c r="AI280">
        <v>0.94</v>
      </c>
      <c r="AN280" s="3">
        <v>43787</v>
      </c>
      <c r="AO280" s="4">
        <v>8209154</v>
      </c>
      <c r="AP280" s="4">
        <v>6156866</v>
      </c>
      <c r="AQ280" s="4">
        <v>2508352</v>
      </c>
      <c r="AR280" s="4">
        <v>5928833</v>
      </c>
      <c r="AS280" s="10">
        <v>6.0605990134443344E-2</v>
      </c>
      <c r="AT280" s="10">
        <v>6.0606076266420006E-2</v>
      </c>
      <c r="AU280" s="10">
        <v>6.060588122373689E-2</v>
      </c>
      <c r="AV280" s="10">
        <v>6.0605973871757257E-2</v>
      </c>
      <c r="AW280" s="13" t="s">
        <v>103</v>
      </c>
      <c r="AX280" s="13" t="s">
        <v>104</v>
      </c>
      <c r="AY280" t="s">
        <v>44</v>
      </c>
      <c r="AZ280" s="11" t="s">
        <v>82</v>
      </c>
      <c r="BA280" s="11" t="s">
        <v>96</v>
      </c>
    </row>
    <row r="281" spans="1:53" hidden="1" x14ac:dyDescent="0.25">
      <c r="A281" s="3">
        <v>43745</v>
      </c>
      <c r="B281" s="4">
        <v>21500167</v>
      </c>
      <c r="C281" s="4">
        <v>5643793</v>
      </c>
      <c r="D281" s="4">
        <v>2234942</v>
      </c>
      <c r="E281" s="4">
        <v>1631507</v>
      </c>
      <c r="F281" s="4">
        <v>1377971</v>
      </c>
      <c r="G281" s="7">
        <v>6.4091176594116686E-2</v>
      </c>
      <c r="H281" s="10">
        <v>0.11494806239309452</v>
      </c>
      <c r="I281" s="10">
        <v>-9.9999815815380311E-3</v>
      </c>
      <c r="J281" s="10">
        <v>0.12621014308084444</v>
      </c>
      <c r="K281" s="7">
        <v>0.26249996104681417</v>
      </c>
      <c r="L281" s="7">
        <v>0.39599999503879751</v>
      </c>
      <c r="M281" s="7">
        <v>0.72999970469032305</v>
      </c>
      <c r="N281" s="7">
        <v>0.84460011510830169</v>
      </c>
      <c r="O281" s="14" t="s">
        <v>82</v>
      </c>
      <c r="P281" s="14" t="s">
        <v>95</v>
      </c>
      <c r="Q281" s="12" t="s">
        <v>44</v>
      </c>
      <c r="R281">
        <v>7740060</v>
      </c>
      <c r="S281">
        <v>5805045</v>
      </c>
      <c r="T281">
        <v>2365018</v>
      </c>
      <c r="U281">
        <v>5590043</v>
      </c>
      <c r="V281" s="27">
        <v>-9.9999462794833072E-3</v>
      </c>
      <c r="W281" s="27">
        <v>-9.9998618615166901E-3</v>
      </c>
      <c r="X281" s="27">
        <v>-9.9999706978965985E-3</v>
      </c>
      <c r="Y281" s="27">
        <v>-9.9999858319513857E-3</v>
      </c>
      <c r="Z281" t="s">
        <v>102</v>
      </c>
      <c r="AA281" t="s">
        <v>101</v>
      </c>
      <c r="AB281">
        <v>402657</v>
      </c>
      <c r="AC281">
        <v>0.18</v>
      </c>
      <c r="AD281">
        <v>30</v>
      </c>
      <c r="AE281">
        <v>19</v>
      </c>
      <c r="AF281">
        <v>26</v>
      </c>
      <c r="AG281">
        <v>388</v>
      </c>
      <c r="AH281">
        <v>32</v>
      </c>
      <c r="AI281">
        <v>0.91</v>
      </c>
      <c r="AN281" s="3">
        <v>43788</v>
      </c>
      <c r="AO281" s="4">
        <v>7661877</v>
      </c>
      <c r="AP281" s="4">
        <v>5746408</v>
      </c>
      <c r="AQ281" s="4">
        <v>2341129</v>
      </c>
      <c r="AR281" s="4">
        <v>5533578</v>
      </c>
      <c r="AS281" s="10">
        <v>3.1578911937398813E-2</v>
      </c>
      <c r="AT281" s="10">
        <v>3.1579049409774296E-2</v>
      </c>
      <c r="AU281" s="10">
        <v>3.1578849965322231E-2</v>
      </c>
      <c r="AV281" s="10">
        <v>3.1578900272418053E-2</v>
      </c>
      <c r="AW281" s="13" t="s">
        <v>103</v>
      </c>
      <c r="AX281" s="13" t="s">
        <v>104</v>
      </c>
      <c r="AY281" t="s">
        <v>44</v>
      </c>
      <c r="AZ281" s="11" t="s">
        <v>83</v>
      </c>
      <c r="BA281" s="11" t="s">
        <v>96</v>
      </c>
    </row>
    <row r="282" spans="1:53" hidden="1" x14ac:dyDescent="0.25">
      <c r="A282" s="3">
        <v>43746</v>
      </c>
      <c r="B282" s="4">
        <v>22368860</v>
      </c>
      <c r="C282" s="4">
        <v>5536293</v>
      </c>
      <c r="D282" s="4">
        <v>2303097</v>
      </c>
      <c r="E282" s="4">
        <v>1630823</v>
      </c>
      <c r="F282" s="4">
        <v>1270411</v>
      </c>
      <c r="G282" s="7">
        <v>5.6793730212447123E-2</v>
      </c>
      <c r="H282" s="10">
        <v>8.1779027429128126E-2</v>
      </c>
      <c r="I282" s="10">
        <v>1.9801989677181275E-2</v>
      </c>
      <c r="J282" s="10">
        <v>6.077359956079853E-2</v>
      </c>
      <c r="K282" s="7">
        <v>0.24750000670575076</v>
      </c>
      <c r="L282" s="7">
        <v>0.41599983960386488</v>
      </c>
      <c r="M282" s="7">
        <v>0.70810000620903069</v>
      </c>
      <c r="N282" s="7">
        <v>0.77899992825708242</v>
      </c>
      <c r="O282" s="14" t="s">
        <v>83</v>
      </c>
      <c r="P282" s="14" t="s">
        <v>95</v>
      </c>
      <c r="Q282" s="12" t="s">
        <v>44</v>
      </c>
      <c r="R282">
        <v>8052789</v>
      </c>
      <c r="S282">
        <v>6039592</v>
      </c>
      <c r="T282">
        <v>2460574</v>
      </c>
      <c r="U282">
        <v>5815903</v>
      </c>
      <c r="V282" s="27">
        <v>1.9802001513596457E-2</v>
      </c>
      <c r="W282" s="27">
        <v>1.9802043726797613E-2</v>
      </c>
      <c r="X282" s="27">
        <v>1.9801922748545753E-2</v>
      </c>
      <c r="Y282" s="27">
        <v>1.9801952420255287E-2</v>
      </c>
      <c r="Z282" t="s">
        <v>102</v>
      </c>
      <c r="AA282" t="s">
        <v>104</v>
      </c>
      <c r="AB282">
        <v>386505</v>
      </c>
      <c r="AC282">
        <v>0.19</v>
      </c>
      <c r="AD282">
        <v>38</v>
      </c>
      <c r="AE282">
        <v>18</v>
      </c>
      <c r="AF282">
        <v>29</v>
      </c>
      <c r="AG282">
        <v>387</v>
      </c>
      <c r="AH282">
        <v>39</v>
      </c>
      <c r="AI282">
        <v>0.95</v>
      </c>
      <c r="AN282" s="3">
        <v>43789</v>
      </c>
      <c r="AO282" s="4">
        <v>8052789</v>
      </c>
      <c r="AP282" s="4">
        <v>6039592</v>
      </c>
      <c r="AQ282" s="4">
        <v>2460574</v>
      </c>
      <c r="AR282" s="4">
        <v>5815903</v>
      </c>
      <c r="AS282" s="10">
        <v>4.0403950356973972E-2</v>
      </c>
      <c r="AT282" s="10">
        <v>4.0403993422962303E-2</v>
      </c>
      <c r="AU282" s="10">
        <v>4.0403920815824668E-2</v>
      </c>
      <c r="AV282" s="10">
        <v>4.0403982581171505E-2</v>
      </c>
      <c r="AW282" s="13" t="s">
        <v>103</v>
      </c>
      <c r="AX282" s="13" t="s">
        <v>104</v>
      </c>
      <c r="AY282" t="s">
        <v>44</v>
      </c>
      <c r="AZ282" s="11" t="s">
        <v>94</v>
      </c>
      <c r="BA282" s="11" t="s">
        <v>96</v>
      </c>
    </row>
    <row r="283" spans="1:53" hidden="1" x14ac:dyDescent="0.25">
      <c r="A283" s="3">
        <v>43747</v>
      </c>
      <c r="B283" s="4">
        <v>20631473</v>
      </c>
      <c r="C283" s="4">
        <v>5415761</v>
      </c>
      <c r="D283" s="4">
        <v>2166304</v>
      </c>
      <c r="E283" s="4">
        <v>1660472</v>
      </c>
      <c r="F283" s="4">
        <v>1402435</v>
      </c>
      <c r="G283" s="7">
        <v>6.7975514884468013E-2</v>
      </c>
      <c r="H283" s="10">
        <v>0.21871070507745793</v>
      </c>
      <c r="I283" s="10">
        <v>-4.0404058256849784E-2</v>
      </c>
      <c r="J283" s="10">
        <v>0.27002486365627365</v>
      </c>
      <c r="K283" s="7">
        <v>0.2624999678888657</v>
      </c>
      <c r="L283" s="7">
        <v>0.39999992614149699</v>
      </c>
      <c r="M283" s="7">
        <v>0.76649999261414836</v>
      </c>
      <c r="N283" s="7">
        <v>0.84460021006075381</v>
      </c>
      <c r="O283" s="14" t="s">
        <v>94</v>
      </c>
      <c r="P283" s="14" t="s">
        <v>95</v>
      </c>
      <c r="Q283" s="12" t="s">
        <v>46</v>
      </c>
      <c r="R283">
        <v>7427330</v>
      </c>
      <c r="S283">
        <v>5570497</v>
      </c>
      <c r="T283">
        <v>2269462</v>
      </c>
      <c r="U283">
        <v>5364183</v>
      </c>
      <c r="V283" s="27">
        <v>-4.0404079554938854E-2</v>
      </c>
      <c r="W283" s="27">
        <v>-4.0404165686915405E-2</v>
      </c>
      <c r="X283" s="27">
        <v>-4.0403920815824668E-2</v>
      </c>
      <c r="Y283" s="27">
        <v>-4.0403982581171505E-2</v>
      </c>
      <c r="Z283" t="s">
        <v>102</v>
      </c>
      <c r="AA283" t="s">
        <v>101</v>
      </c>
      <c r="AB283">
        <v>382253</v>
      </c>
      <c r="AC283">
        <v>0.19</v>
      </c>
      <c r="AD283">
        <v>34</v>
      </c>
      <c r="AE283">
        <v>19</v>
      </c>
      <c r="AF283">
        <v>29</v>
      </c>
      <c r="AG283">
        <v>366</v>
      </c>
      <c r="AH283">
        <v>34</v>
      </c>
      <c r="AI283">
        <v>0.91</v>
      </c>
      <c r="AN283" s="3">
        <v>43790</v>
      </c>
      <c r="AO283" s="4">
        <v>7661877</v>
      </c>
      <c r="AP283" s="4">
        <v>5746408</v>
      </c>
      <c r="AQ283" s="4">
        <v>2341129</v>
      </c>
      <c r="AR283" s="4">
        <v>5533578</v>
      </c>
      <c r="AS283" s="10">
        <v>2.0833355539235709E-2</v>
      </c>
      <c r="AT283" s="10">
        <v>2.0833399951040388E-2</v>
      </c>
      <c r="AU283" s="10">
        <v>2.0833269743706806E-2</v>
      </c>
      <c r="AV283" s="10">
        <v>2.0833302586701796E-2</v>
      </c>
      <c r="AW283" s="13" t="s">
        <v>103</v>
      </c>
      <c r="AX283" s="13" t="s">
        <v>104</v>
      </c>
      <c r="AY283" t="s">
        <v>44</v>
      </c>
      <c r="AZ283" s="11" t="s">
        <v>80</v>
      </c>
      <c r="BA283" s="11" t="s">
        <v>96</v>
      </c>
    </row>
    <row r="284" spans="1:53" hidden="1" x14ac:dyDescent="0.25">
      <c r="A284" s="3">
        <v>43748</v>
      </c>
      <c r="B284" s="4">
        <v>21282993</v>
      </c>
      <c r="C284" s="4">
        <v>5267540</v>
      </c>
      <c r="D284" s="4">
        <v>2022735</v>
      </c>
      <c r="E284" s="4">
        <v>1402767</v>
      </c>
      <c r="F284" s="4">
        <v>1127263</v>
      </c>
      <c r="G284" s="7">
        <v>5.2965435829443727E-2</v>
      </c>
      <c r="H284" s="10">
        <v>-0.14034239487284683</v>
      </c>
      <c r="I284" s="10">
        <v>0</v>
      </c>
      <c r="J284" s="10">
        <v>-0.14034239487284683</v>
      </c>
      <c r="K284" s="7">
        <v>0.2474999639383427</v>
      </c>
      <c r="L284" s="7">
        <v>0.38399993165690244</v>
      </c>
      <c r="M284" s="7">
        <v>0.69350013719048709</v>
      </c>
      <c r="N284" s="7">
        <v>0.80359959993355989</v>
      </c>
      <c r="O284" s="14" t="s">
        <v>80</v>
      </c>
      <c r="P284" s="14" t="s">
        <v>95</v>
      </c>
      <c r="Q284" s="12" t="s">
        <v>44</v>
      </c>
      <c r="R284">
        <v>7661877</v>
      </c>
      <c r="S284">
        <v>5746408</v>
      </c>
      <c r="T284">
        <v>2341129</v>
      </c>
      <c r="U284">
        <v>5533578</v>
      </c>
      <c r="V284" s="27">
        <v>0</v>
      </c>
      <c r="W284" s="27">
        <v>0</v>
      </c>
      <c r="X284" s="27">
        <v>0</v>
      </c>
      <c r="Y284" s="27">
        <v>0</v>
      </c>
      <c r="Z284" t="s">
        <v>37</v>
      </c>
      <c r="AA284" t="s">
        <v>101</v>
      </c>
      <c r="AB284">
        <v>408424</v>
      </c>
      <c r="AC284">
        <v>0.17</v>
      </c>
      <c r="AD284">
        <v>33</v>
      </c>
      <c r="AE284">
        <v>22</v>
      </c>
      <c r="AF284">
        <v>29</v>
      </c>
      <c r="AG284">
        <v>368</v>
      </c>
      <c r="AH284">
        <v>30</v>
      </c>
      <c r="AI284">
        <v>0.93</v>
      </c>
      <c r="AN284" s="3">
        <v>43791</v>
      </c>
      <c r="AO284" s="4">
        <v>8209154</v>
      </c>
      <c r="AP284" s="4">
        <v>6156866</v>
      </c>
      <c r="AQ284" s="4">
        <v>2508352</v>
      </c>
      <c r="AR284" s="4">
        <v>5928833</v>
      </c>
      <c r="AS284" s="10">
        <v>4.9999987209400798E-2</v>
      </c>
      <c r="AT284" s="10">
        <v>5.0000162014270488E-2</v>
      </c>
      <c r="AU284" s="10">
        <v>4.9999853489482771E-2</v>
      </c>
      <c r="AV284" s="10">
        <v>4.9999929159756817E-2</v>
      </c>
      <c r="AW284" s="13" t="s">
        <v>103</v>
      </c>
      <c r="AX284" s="13" t="s">
        <v>104</v>
      </c>
      <c r="AY284" t="s">
        <v>44</v>
      </c>
      <c r="AZ284" s="11" t="s">
        <v>89</v>
      </c>
      <c r="BA284" s="11" t="s">
        <v>96</v>
      </c>
    </row>
    <row r="285" spans="1:53" x14ac:dyDescent="0.25">
      <c r="A285" s="3">
        <v>43749</v>
      </c>
      <c r="B285" s="4">
        <v>21282993</v>
      </c>
      <c r="C285" s="4">
        <v>5267540</v>
      </c>
      <c r="D285" s="4">
        <v>2043805</v>
      </c>
      <c r="E285" s="4">
        <v>1536737</v>
      </c>
      <c r="F285" s="4">
        <v>1234922</v>
      </c>
      <c r="G285" s="7">
        <v>5.8023887899601341E-2</v>
      </c>
      <c r="H285" s="10">
        <v>9.5618491304586994E-2</v>
      </c>
      <c r="I285" s="10">
        <v>1.0309259264533743E-2</v>
      </c>
      <c r="J285" s="10">
        <v>8.443873126744883E-2</v>
      </c>
      <c r="K285" s="7">
        <v>0.2474999639383427</v>
      </c>
      <c r="L285" s="7">
        <v>0.38799990128219247</v>
      </c>
      <c r="M285" s="7">
        <v>0.75190001003031115</v>
      </c>
      <c r="N285" s="7">
        <v>0.80360009552708112</v>
      </c>
      <c r="O285" s="14" t="s">
        <v>89</v>
      </c>
      <c r="P285" s="14" t="s">
        <v>95</v>
      </c>
      <c r="Q285" s="12" t="s">
        <v>44</v>
      </c>
      <c r="R285">
        <v>7661877</v>
      </c>
      <c r="S285">
        <v>5746408</v>
      </c>
      <c r="T285">
        <v>2341129</v>
      </c>
      <c r="U285">
        <v>5533578</v>
      </c>
      <c r="V285" s="27">
        <v>1.0309222615097369E-2</v>
      </c>
      <c r="W285" s="27">
        <v>1.0309310976127639E-2</v>
      </c>
      <c r="X285" s="27">
        <v>1.0309247207885175E-2</v>
      </c>
      <c r="Y285" s="27">
        <v>1.0309263292541226E-2</v>
      </c>
      <c r="Z285" t="s">
        <v>102</v>
      </c>
      <c r="AA285" t="s">
        <v>104</v>
      </c>
      <c r="AB285">
        <v>388464</v>
      </c>
      <c r="AC285">
        <v>0.18</v>
      </c>
      <c r="AD285">
        <v>31</v>
      </c>
      <c r="AE285">
        <v>19</v>
      </c>
      <c r="AF285">
        <v>25</v>
      </c>
      <c r="AG285">
        <v>384</v>
      </c>
      <c r="AH285">
        <v>30</v>
      </c>
      <c r="AI285">
        <v>0.95</v>
      </c>
      <c r="AN285" s="3">
        <v>43792</v>
      </c>
      <c r="AO285" s="4">
        <v>16483516</v>
      </c>
      <c r="AP285" s="4">
        <v>12362637</v>
      </c>
      <c r="AQ285" s="4">
        <v>5036630</v>
      </c>
      <c r="AR285" s="4">
        <v>11904761</v>
      </c>
      <c r="AS285" s="10">
        <v>-2.8571411733332552E-2</v>
      </c>
      <c r="AT285" s="10">
        <v>-2.8571430816508037E-2</v>
      </c>
      <c r="AU285" s="10">
        <v>-2.8571395507531072E-2</v>
      </c>
      <c r="AV285" s="10">
        <v>-2.8571426239999864E-2</v>
      </c>
      <c r="AW285" s="13" t="s">
        <v>103</v>
      </c>
      <c r="AX285" s="13" t="s">
        <v>101</v>
      </c>
      <c r="AY285" t="s">
        <v>44</v>
      </c>
      <c r="AZ285" s="11" t="s">
        <v>85</v>
      </c>
      <c r="BA285" s="11" t="s">
        <v>96</v>
      </c>
    </row>
    <row r="286" spans="1:53" hidden="1" x14ac:dyDescent="0.25">
      <c r="A286" s="3">
        <v>43750</v>
      </c>
      <c r="B286" s="4">
        <v>45338648</v>
      </c>
      <c r="C286" s="4">
        <v>9045060</v>
      </c>
      <c r="D286" s="4">
        <v>2983060</v>
      </c>
      <c r="E286" s="4">
        <v>2028481</v>
      </c>
      <c r="F286" s="4">
        <v>1645504</v>
      </c>
      <c r="G286" s="7">
        <v>3.6293627458851445E-2</v>
      </c>
      <c r="H286" s="10">
        <v>-1.5284980852815488E-3</v>
      </c>
      <c r="I286" s="10">
        <v>-1.9417475518175187E-2</v>
      </c>
      <c r="J286" s="10">
        <v>1.824321460587619E-2</v>
      </c>
      <c r="K286" s="7">
        <v>0.19949999391247838</v>
      </c>
      <c r="L286" s="7">
        <v>0.3297999128806221</v>
      </c>
      <c r="M286" s="7">
        <v>0.68000006704524885</v>
      </c>
      <c r="N286" s="7">
        <v>0.81120010490608485</v>
      </c>
      <c r="O286" s="14" t="s">
        <v>85</v>
      </c>
      <c r="P286" s="14" t="s">
        <v>95</v>
      </c>
      <c r="Q286" s="12" t="s">
        <v>44</v>
      </c>
      <c r="R286">
        <v>16321913</v>
      </c>
      <c r="S286">
        <v>12241435</v>
      </c>
      <c r="T286">
        <v>4987251</v>
      </c>
      <c r="U286">
        <v>11788048</v>
      </c>
      <c r="V286" s="27">
        <v>-1.941746406258793E-2</v>
      </c>
      <c r="W286" s="27">
        <v>-1.9417424399657879E-2</v>
      </c>
      <c r="X286" s="27">
        <v>-1.9417389827149356E-2</v>
      </c>
      <c r="Y286" s="27">
        <v>-1.9417500764257301E-2</v>
      </c>
      <c r="Z286" t="s">
        <v>102</v>
      </c>
      <c r="AA286" t="s">
        <v>101</v>
      </c>
      <c r="AB286">
        <v>387248</v>
      </c>
      <c r="AC286">
        <v>0.17</v>
      </c>
      <c r="AD286">
        <v>33</v>
      </c>
      <c r="AE286">
        <v>17</v>
      </c>
      <c r="AF286">
        <v>27</v>
      </c>
      <c r="AG286">
        <v>360</v>
      </c>
      <c r="AH286">
        <v>39</v>
      </c>
      <c r="AI286">
        <v>0.95</v>
      </c>
      <c r="AN286" s="3">
        <v>43793</v>
      </c>
      <c r="AO286" s="4">
        <v>16645119</v>
      </c>
      <c r="AP286" s="4">
        <v>12483839</v>
      </c>
      <c r="AQ286" s="4">
        <v>5086008</v>
      </c>
      <c r="AR286" s="4">
        <v>12021475</v>
      </c>
      <c r="AS286" s="10">
        <v>5.1020375947521623E-2</v>
      </c>
      <c r="AT286" s="10">
        <v>5.1020354899902642E-2</v>
      </c>
      <c r="AU286" s="10">
        <v>5.1020279534584212E-2</v>
      </c>
      <c r="AV286" s="10">
        <v>5.102043135860157E-2</v>
      </c>
      <c r="AW286" s="13" t="s">
        <v>103</v>
      </c>
      <c r="AX286" s="13" t="s">
        <v>104</v>
      </c>
      <c r="AY286" t="s">
        <v>46</v>
      </c>
      <c r="AZ286" s="11" t="s">
        <v>87</v>
      </c>
      <c r="BA286" s="11" t="s">
        <v>96</v>
      </c>
    </row>
    <row r="287" spans="1:53" x14ac:dyDescent="0.25">
      <c r="A287" s="3">
        <v>43751</v>
      </c>
      <c r="B287" s="4">
        <v>43543058</v>
      </c>
      <c r="C287" s="4">
        <v>9509803</v>
      </c>
      <c r="D287" s="4">
        <v>3104000</v>
      </c>
      <c r="E287" s="4">
        <v>2089612</v>
      </c>
      <c r="F287" s="4">
        <v>1678794</v>
      </c>
      <c r="G287" s="7">
        <v>3.8554802467020116E-2</v>
      </c>
      <c r="H287" s="10">
        <v>-1.1775966432756357E-2</v>
      </c>
      <c r="I287" s="10">
        <v>0</v>
      </c>
      <c r="J287" s="10">
        <v>-1.1775966432756246E-2</v>
      </c>
      <c r="K287" s="7">
        <v>0.21839998008408137</v>
      </c>
      <c r="L287" s="7">
        <v>0.32640003163051851</v>
      </c>
      <c r="M287" s="7">
        <v>0.67319974226804125</v>
      </c>
      <c r="N287" s="7">
        <v>0.80339986562098609</v>
      </c>
      <c r="O287" s="14" t="s">
        <v>87</v>
      </c>
      <c r="P287" s="14" t="s">
        <v>95</v>
      </c>
      <c r="Q287" s="12" t="s">
        <v>44</v>
      </c>
      <c r="R287">
        <v>15675500</v>
      </c>
      <c r="S287">
        <v>11756625</v>
      </c>
      <c r="T287">
        <v>4789736</v>
      </c>
      <c r="U287">
        <v>11321195</v>
      </c>
      <c r="V287" s="27">
        <v>0</v>
      </c>
      <c r="W287" s="27">
        <v>0</v>
      </c>
      <c r="X287" s="27">
        <v>0</v>
      </c>
      <c r="Y287" s="27">
        <v>0</v>
      </c>
      <c r="Z287" t="s">
        <v>37</v>
      </c>
      <c r="AA287" t="s">
        <v>101</v>
      </c>
      <c r="AB287">
        <v>404505</v>
      </c>
      <c r="AC287">
        <v>0.19</v>
      </c>
      <c r="AD287">
        <v>32</v>
      </c>
      <c r="AE287">
        <v>21</v>
      </c>
      <c r="AF287">
        <v>27</v>
      </c>
      <c r="AG287">
        <v>387</v>
      </c>
      <c r="AH287">
        <v>36</v>
      </c>
      <c r="AI287">
        <v>0.95</v>
      </c>
      <c r="AN287" s="3">
        <v>43794</v>
      </c>
      <c r="AO287" s="4">
        <v>7974607</v>
      </c>
      <c r="AP287" s="4">
        <v>5980955</v>
      </c>
      <c r="AQ287" s="4">
        <v>2436685</v>
      </c>
      <c r="AR287" s="4">
        <v>5759438</v>
      </c>
      <c r="AS287" s="10">
        <v>-2.8571397247511787E-2</v>
      </c>
      <c r="AT287" s="10">
        <v>-2.8571516742446512E-2</v>
      </c>
      <c r="AU287" s="10">
        <v>-2.8571348837802657E-2</v>
      </c>
      <c r="AV287" s="10">
        <v>-2.8571390018912624E-2</v>
      </c>
      <c r="AW287" s="13" t="s">
        <v>103</v>
      </c>
      <c r="AX287" s="13" t="s">
        <v>101</v>
      </c>
      <c r="AY287" t="s">
        <v>44</v>
      </c>
      <c r="AZ287" s="11" t="s">
        <v>82</v>
      </c>
      <c r="BA287" s="11" t="s">
        <v>96</v>
      </c>
    </row>
    <row r="288" spans="1:53" x14ac:dyDescent="0.25">
      <c r="A288" s="3">
        <v>43752</v>
      </c>
      <c r="B288" s="4">
        <v>20848646</v>
      </c>
      <c r="C288" s="4">
        <v>5107918</v>
      </c>
      <c r="D288" s="4">
        <v>1981872</v>
      </c>
      <c r="E288" s="4">
        <v>1403363</v>
      </c>
      <c r="F288" s="4">
        <v>1104728</v>
      </c>
      <c r="G288" s="7">
        <v>5.2987997398008482E-2</v>
      </c>
      <c r="H288" s="10">
        <v>-0.19829372316253391</v>
      </c>
      <c r="I288" s="10">
        <v>-3.0303066948270674E-2</v>
      </c>
      <c r="J288" s="10">
        <v>-0.17324037076778254</v>
      </c>
      <c r="K288" s="7">
        <v>0.2449999870495187</v>
      </c>
      <c r="L288" s="7">
        <v>0.38799996397749531</v>
      </c>
      <c r="M288" s="7">
        <v>0.70809971582423081</v>
      </c>
      <c r="N288" s="7">
        <v>0.78720046060783988</v>
      </c>
      <c r="O288" s="14" t="s">
        <v>82</v>
      </c>
      <c r="P288" s="14" t="s">
        <v>95</v>
      </c>
      <c r="Q288" s="12" t="s">
        <v>44</v>
      </c>
      <c r="R288">
        <v>7505512</v>
      </c>
      <c r="S288">
        <v>5629134</v>
      </c>
      <c r="T288">
        <v>2293351</v>
      </c>
      <c r="U288">
        <v>5420648</v>
      </c>
      <c r="V288" s="27">
        <v>-3.0303124265186554E-2</v>
      </c>
      <c r="W288" s="27">
        <v>-3.0303124265186554E-2</v>
      </c>
      <c r="X288" s="27">
        <v>-3.0302940611868445E-2</v>
      </c>
      <c r="Y288" s="27">
        <v>-3.0302986935878629E-2</v>
      </c>
      <c r="Z288" t="s">
        <v>102</v>
      </c>
      <c r="AA288" t="s">
        <v>101</v>
      </c>
      <c r="AB288">
        <v>401477</v>
      </c>
      <c r="AC288">
        <v>0.18</v>
      </c>
      <c r="AD288">
        <v>31</v>
      </c>
      <c r="AE288">
        <v>21</v>
      </c>
      <c r="AF288">
        <v>25</v>
      </c>
      <c r="AG288">
        <v>362</v>
      </c>
      <c r="AH288">
        <v>36</v>
      </c>
      <c r="AI288">
        <v>0.93</v>
      </c>
      <c r="AN288" s="3">
        <v>43795</v>
      </c>
      <c r="AO288" s="4">
        <v>7583695</v>
      </c>
      <c r="AP288" s="4">
        <v>5687771</v>
      </c>
      <c r="AQ288" s="4">
        <v>2317240</v>
      </c>
      <c r="AR288" s="4">
        <v>5477113</v>
      </c>
      <c r="AS288" s="10">
        <v>-1.0204027028886009E-2</v>
      </c>
      <c r="AT288" s="10">
        <v>-1.0204113595832398E-2</v>
      </c>
      <c r="AU288" s="10">
        <v>-1.0204051122343127E-2</v>
      </c>
      <c r="AV288" s="10">
        <v>-1.0204066880416196E-2</v>
      </c>
      <c r="AW288" s="13" t="s">
        <v>103</v>
      </c>
      <c r="AX288" s="13" t="s">
        <v>101</v>
      </c>
      <c r="AY288" t="s">
        <v>44</v>
      </c>
      <c r="AZ288" s="11" t="s">
        <v>83</v>
      </c>
      <c r="BA288" s="11" t="s">
        <v>96</v>
      </c>
    </row>
    <row r="289" spans="1:53" hidden="1" x14ac:dyDescent="0.25">
      <c r="A289" s="3">
        <v>43753</v>
      </c>
      <c r="B289" s="4">
        <v>21934513</v>
      </c>
      <c r="C289" s="4">
        <v>5209447</v>
      </c>
      <c r="D289" s="4">
        <v>2000427</v>
      </c>
      <c r="E289" s="4">
        <v>1416502</v>
      </c>
      <c r="F289" s="4">
        <v>1126686</v>
      </c>
      <c r="G289" s="7">
        <v>5.1365899940427215E-2</v>
      </c>
      <c r="H289" s="10">
        <v>-0.11313267910935909</v>
      </c>
      <c r="I289" s="10">
        <v>-1.9417484842768062E-2</v>
      </c>
      <c r="J289" s="10">
        <v>-9.557094157605317E-2</v>
      </c>
      <c r="K289" s="7">
        <v>0.23750000740841615</v>
      </c>
      <c r="L289" s="7">
        <v>0.38399987561059745</v>
      </c>
      <c r="M289" s="7">
        <v>0.70809982068828303</v>
      </c>
      <c r="N289" s="7">
        <v>0.79540021828419583</v>
      </c>
      <c r="O289" s="14" t="s">
        <v>83</v>
      </c>
      <c r="P289" s="14" t="s">
        <v>95</v>
      </c>
      <c r="Q289" s="12" t="s">
        <v>44</v>
      </c>
      <c r="R289">
        <v>7896424</v>
      </c>
      <c r="S289">
        <v>5922318</v>
      </c>
      <c r="T289">
        <v>2412796</v>
      </c>
      <c r="U289">
        <v>5702973</v>
      </c>
      <c r="V289" s="27">
        <v>-1.9417496223979036E-2</v>
      </c>
      <c r="W289" s="27">
        <v>-1.9417536813745029E-2</v>
      </c>
      <c r="X289" s="27">
        <v>-1.941742048806494E-2</v>
      </c>
      <c r="Y289" s="27">
        <v>-1.9417449018664823E-2</v>
      </c>
      <c r="Z289" t="s">
        <v>102</v>
      </c>
      <c r="AA289" t="s">
        <v>101</v>
      </c>
      <c r="AB289">
        <v>402669</v>
      </c>
      <c r="AC289">
        <v>0.19</v>
      </c>
      <c r="AD289">
        <v>35</v>
      </c>
      <c r="AE289">
        <v>17</v>
      </c>
      <c r="AF289">
        <v>25</v>
      </c>
      <c r="AG289">
        <v>394</v>
      </c>
      <c r="AH289">
        <v>32</v>
      </c>
      <c r="AI289">
        <v>0.91</v>
      </c>
      <c r="AN289" s="3">
        <v>43796</v>
      </c>
      <c r="AO289" s="4">
        <v>8209154</v>
      </c>
      <c r="AP289" s="4">
        <v>6156866</v>
      </c>
      <c r="AQ289" s="4">
        <v>2508352</v>
      </c>
      <c r="AR289" s="4">
        <v>5928833</v>
      </c>
      <c r="AS289" s="10">
        <v>1.9417496223979036E-2</v>
      </c>
      <c r="AT289" s="10">
        <v>1.9417536813745029E-2</v>
      </c>
      <c r="AU289" s="10">
        <v>1.9417420488065051E-2</v>
      </c>
      <c r="AV289" s="10">
        <v>1.9417449018664934E-2</v>
      </c>
      <c r="AW289" s="13" t="s">
        <v>103</v>
      </c>
      <c r="AX289" s="13" t="s">
        <v>104</v>
      </c>
      <c r="AY289" t="s">
        <v>44</v>
      </c>
      <c r="AZ289" s="11" t="s">
        <v>94</v>
      </c>
      <c r="BA289" s="11" t="s">
        <v>96</v>
      </c>
    </row>
    <row r="290" spans="1:53" hidden="1" x14ac:dyDescent="0.25">
      <c r="A290" s="3">
        <v>43754</v>
      </c>
      <c r="B290" s="4">
        <v>20631473</v>
      </c>
      <c r="C290" s="4">
        <v>5364183</v>
      </c>
      <c r="D290" s="4">
        <v>2252956</v>
      </c>
      <c r="E290" s="4">
        <v>1644658</v>
      </c>
      <c r="F290" s="4">
        <v>1308161</v>
      </c>
      <c r="G290" s="7">
        <v>6.3406088358305773E-2</v>
      </c>
      <c r="H290" s="10">
        <v>-6.7221653766484701E-2</v>
      </c>
      <c r="I290" s="10">
        <v>0</v>
      </c>
      <c r="J290" s="10">
        <v>-6.7221653766484812E-2</v>
      </c>
      <c r="K290" s="7">
        <v>0.26000000096939274</v>
      </c>
      <c r="L290" s="7">
        <v>0.41999983967735627</v>
      </c>
      <c r="M290" s="7">
        <v>0.73000005326335715</v>
      </c>
      <c r="N290" s="7">
        <v>0.79540001629518109</v>
      </c>
      <c r="O290" s="14" t="s">
        <v>94</v>
      </c>
      <c r="P290" s="14" t="s">
        <v>95</v>
      </c>
      <c r="Q290" s="12" t="s">
        <v>44</v>
      </c>
      <c r="R290">
        <v>7427330</v>
      </c>
      <c r="S290">
        <v>5570497</v>
      </c>
      <c r="T290">
        <v>2269462</v>
      </c>
      <c r="U290">
        <v>5364183</v>
      </c>
      <c r="V290" s="27">
        <v>0</v>
      </c>
      <c r="W290" s="27">
        <v>0</v>
      </c>
      <c r="X290" s="27">
        <v>0</v>
      </c>
      <c r="Y290" s="27">
        <v>0</v>
      </c>
      <c r="Z290" t="s">
        <v>37</v>
      </c>
      <c r="AA290" t="s">
        <v>101</v>
      </c>
      <c r="AB290">
        <v>401441</v>
      </c>
      <c r="AC290">
        <v>0.19</v>
      </c>
      <c r="AD290">
        <v>38</v>
      </c>
      <c r="AE290">
        <v>22</v>
      </c>
      <c r="AF290">
        <v>26</v>
      </c>
      <c r="AG290">
        <v>371</v>
      </c>
      <c r="AH290">
        <v>31</v>
      </c>
      <c r="AI290">
        <v>0.95</v>
      </c>
      <c r="AN290" s="3">
        <v>43797</v>
      </c>
      <c r="AO290" s="4">
        <v>8209154</v>
      </c>
      <c r="AP290" s="4">
        <v>6156866</v>
      </c>
      <c r="AQ290" s="4">
        <v>2508352</v>
      </c>
      <c r="AR290" s="4">
        <v>5928833</v>
      </c>
      <c r="AS290" s="10">
        <v>7.1428580751165871E-2</v>
      </c>
      <c r="AT290" s="10">
        <v>7.1428621149072669E-2</v>
      </c>
      <c r="AU290" s="10">
        <v>7.142835785640167E-2</v>
      </c>
      <c r="AV290" s="10">
        <v>7.1428468162913816E-2</v>
      </c>
      <c r="AW290" s="13" t="s">
        <v>103</v>
      </c>
      <c r="AX290" s="13" t="s">
        <v>104</v>
      </c>
      <c r="AY290" t="s">
        <v>44</v>
      </c>
      <c r="AZ290" s="11" t="s">
        <v>80</v>
      </c>
      <c r="BA290" s="11" t="s">
        <v>96</v>
      </c>
    </row>
    <row r="291" spans="1:53" x14ac:dyDescent="0.25">
      <c r="A291" s="3">
        <v>43755</v>
      </c>
      <c r="B291" s="4">
        <v>22151687</v>
      </c>
      <c r="C291" s="4">
        <v>5648680</v>
      </c>
      <c r="D291" s="4">
        <v>2146498</v>
      </c>
      <c r="E291" s="4">
        <v>1504266</v>
      </c>
      <c r="F291" s="4">
        <v>1196493</v>
      </c>
      <c r="G291" s="7">
        <v>5.4013628849125576E-2</v>
      </c>
      <c r="H291" s="10">
        <v>6.1414239622874067E-2</v>
      </c>
      <c r="I291" s="10">
        <v>4.0816345708519552E-2</v>
      </c>
      <c r="J291" s="10">
        <v>1.9790133004043975E-2</v>
      </c>
      <c r="K291" s="7">
        <v>0.25499999164849158</v>
      </c>
      <c r="L291" s="7">
        <v>0.37999992918699588</v>
      </c>
      <c r="M291" s="7">
        <v>0.70080009392042297</v>
      </c>
      <c r="N291" s="7">
        <v>0.79539988273350593</v>
      </c>
      <c r="O291" s="14" t="s">
        <v>80</v>
      </c>
      <c r="P291" s="14" t="s">
        <v>95</v>
      </c>
      <c r="Q291" s="12" t="s">
        <v>44</v>
      </c>
      <c r="R291">
        <v>7974607</v>
      </c>
      <c r="S291">
        <v>5980955</v>
      </c>
      <c r="T291">
        <v>2436685</v>
      </c>
      <c r="U291">
        <v>5759438</v>
      </c>
      <c r="V291" s="27">
        <v>4.0816369148186427E-2</v>
      </c>
      <c r="W291" s="27">
        <v>4.0816280361575474E-2</v>
      </c>
      <c r="X291" s="27">
        <v>4.081620448937251E-2</v>
      </c>
      <c r="Y291" s="27">
        <v>4.0816267521665006E-2</v>
      </c>
      <c r="Z291" t="s">
        <v>102</v>
      </c>
      <c r="AA291" t="s">
        <v>104</v>
      </c>
      <c r="AB291">
        <v>404247</v>
      </c>
      <c r="AC291">
        <v>0.17</v>
      </c>
      <c r="AD291">
        <v>37</v>
      </c>
      <c r="AE291">
        <v>18</v>
      </c>
      <c r="AF291">
        <v>27</v>
      </c>
      <c r="AG291">
        <v>365</v>
      </c>
      <c r="AH291">
        <v>34</v>
      </c>
      <c r="AI291">
        <v>0.92</v>
      </c>
      <c r="AN291" s="3">
        <v>43798</v>
      </c>
      <c r="AO291" s="4">
        <v>7818242</v>
      </c>
      <c r="AP291" s="4">
        <v>5863681</v>
      </c>
      <c r="AQ291" s="4">
        <v>2388907</v>
      </c>
      <c r="AR291" s="4">
        <v>5646508</v>
      </c>
      <c r="AS291" s="10">
        <v>-4.7619036017596983E-2</v>
      </c>
      <c r="AT291" s="10">
        <v>-4.7619194570744261E-2</v>
      </c>
      <c r="AU291" s="10">
        <v>-4.7618914729671169E-2</v>
      </c>
      <c r="AV291" s="10">
        <v>-4.7618983364854484E-2</v>
      </c>
      <c r="AW291" s="13" t="s">
        <v>103</v>
      </c>
      <c r="AX291" s="13" t="s">
        <v>101</v>
      </c>
      <c r="AY291" t="s">
        <v>44</v>
      </c>
      <c r="AZ291" s="11" t="s">
        <v>89</v>
      </c>
      <c r="BA291" s="11" t="s">
        <v>96</v>
      </c>
    </row>
    <row r="292" spans="1:53" hidden="1" x14ac:dyDescent="0.25">
      <c r="A292" s="3">
        <v>43756</v>
      </c>
      <c r="B292" s="4">
        <v>20848646</v>
      </c>
      <c r="C292" s="4">
        <v>5316404</v>
      </c>
      <c r="D292" s="4">
        <v>2190358</v>
      </c>
      <c r="E292" s="4">
        <v>1566982</v>
      </c>
      <c r="F292" s="4">
        <v>1323473</v>
      </c>
      <c r="G292" s="7">
        <v>6.3480045658600562E-2</v>
      </c>
      <c r="H292" s="10">
        <v>7.1705743358689844E-2</v>
      </c>
      <c r="I292" s="10">
        <v>-2.0408172854259776E-2</v>
      </c>
      <c r="J292" s="10">
        <v>9.4032957054515309E-2</v>
      </c>
      <c r="K292" s="7">
        <v>0.25499996498573574</v>
      </c>
      <c r="L292" s="7">
        <v>0.41199991573251393</v>
      </c>
      <c r="M292" s="7">
        <v>0.7153999483189506</v>
      </c>
      <c r="N292" s="7">
        <v>0.84460000178687433</v>
      </c>
      <c r="O292" s="14" t="s">
        <v>89</v>
      </c>
      <c r="P292" s="14" t="s">
        <v>95</v>
      </c>
      <c r="Q292" s="12" t="s">
        <v>44</v>
      </c>
      <c r="R292">
        <v>7505512</v>
      </c>
      <c r="S292">
        <v>5629134</v>
      </c>
      <c r="T292">
        <v>2293351</v>
      </c>
      <c r="U292">
        <v>5420648</v>
      </c>
      <c r="V292" s="27">
        <v>-2.0408184574093213E-2</v>
      </c>
      <c r="W292" s="27">
        <v>-2.0408227191664796E-2</v>
      </c>
      <c r="X292" s="27">
        <v>-2.0408102244686255E-2</v>
      </c>
      <c r="Y292" s="27">
        <v>-2.0408133760832503E-2</v>
      </c>
      <c r="Z292" t="s">
        <v>102</v>
      </c>
      <c r="AA292" t="s">
        <v>101</v>
      </c>
      <c r="AB292">
        <v>384464</v>
      </c>
      <c r="AC292">
        <v>0.18</v>
      </c>
      <c r="AD292">
        <v>35</v>
      </c>
      <c r="AE292">
        <v>20</v>
      </c>
      <c r="AF292">
        <v>30</v>
      </c>
      <c r="AG292">
        <v>383</v>
      </c>
      <c r="AH292">
        <v>39</v>
      </c>
      <c r="AI292">
        <v>0.94</v>
      </c>
      <c r="AN292" s="3">
        <v>43799</v>
      </c>
      <c r="AO292" s="4">
        <v>16968325</v>
      </c>
      <c r="AP292" s="4">
        <v>12726244</v>
      </c>
      <c r="AQ292" s="4">
        <v>5184766</v>
      </c>
      <c r="AR292" s="4">
        <v>12254901</v>
      </c>
      <c r="AS292" s="10">
        <v>2.9411746862744614E-2</v>
      </c>
      <c r="AT292" s="10">
        <v>2.94117670849674E-2</v>
      </c>
      <c r="AU292" s="10">
        <v>2.9411729668448849E-2</v>
      </c>
      <c r="AV292" s="10">
        <v>2.9411762235293848E-2</v>
      </c>
      <c r="AW292" s="13" t="s">
        <v>103</v>
      </c>
      <c r="AX292" s="13" t="s">
        <v>104</v>
      </c>
      <c r="AY292" t="s">
        <v>44</v>
      </c>
      <c r="AZ292" s="11" t="s">
        <v>85</v>
      </c>
      <c r="BA292" s="11" t="s">
        <v>96</v>
      </c>
    </row>
    <row r="293" spans="1:53" hidden="1" x14ac:dyDescent="0.25">
      <c r="A293" s="3">
        <v>43757</v>
      </c>
      <c r="B293" s="4">
        <v>46236443</v>
      </c>
      <c r="C293" s="4">
        <v>9418363</v>
      </c>
      <c r="D293" s="4">
        <v>3202243</v>
      </c>
      <c r="E293" s="4">
        <v>2221076</v>
      </c>
      <c r="F293" s="4">
        <v>1697790</v>
      </c>
      <c r="G293" s="7">
        <v>3.671973642090072E-2</v>
      </c>
      <c r="H293" s="10">
        <v>3.177506709190614E-2</v>
      </c>
      <c r="I293" s="10">
        <v>1.9801979979641171E-2</v>
      </c>
      <c r="J293" s="10">
        <v>1.1740599986385547E-2</v>
      </c>
      <c r="K293" s="7">
        <v>0.2036999905031622</v>
      </c>
      <c r="L293" s="7">
        <v>0.33999995540626327</v>
      </c>
      <c r="M293" s="7">
        <v>0.69360007969413939</v>
      </c>
      <c r="N293" s="7">
        <v>0.76439977740518561</v>
      </c>
      <c r="O293" s="14" t="s">
        <v>85</v>
      </c>
      <c r="P293" s="14" t="s">
        <v>95</v>
      </c>
      <c r="Q293" s="12" t="s">
        <v>44</v>
      </c>
      <c r="R293">
        <v>16645119</v>
      </c>
      <c r="S293">
        <v>12483839</v>
      </c>
      <c r="T293">
        <v>5086008</v>
      </c>
      <c r="U293">
        <v>12021475</v>
      </c>
      <c r="V293" s="27">
        <v>1.9801968065875641E-2</v>
      </c>
      <c r="W293" s="27">
        <v>1.9801926816586546E-2</v>
      </c>
      <c r="X293" s="27">
        <v>1.9801890861318228E-2</v>
      </c>
      <c r="Y293" s="27">
        <v>1.9802006235468239E-2</v>
      </c>
      <c r="Z293" t="s">
        <v>102</v>
      </c>
      <c r="AA293" t="s">
        <v>104</v>
      </c>
      <c r="AB293">
        <v>383538</v>
      </c>
      <c r="AC293">
        <v>0.19</v>
      </c>
      <c r="AD293">
        <v>34</v>
      </c>
      <c r="AE293">
        <v>19</v>
      </c>
      <c r="AF293">
        <v>27</v>
      </c>
      <c r="AG293">
        <v>386</v>
      </c>
      <c r="AH293">
        <v>35</v>
      </c>
      <c r="AI293">
        <v>0.92</v>
      </c>
      <c r="AN293" s="3">
        <v>43800</v>
      </c>
      <c r="AO293" s="4">
        <v>16806722</v>
      </c>
      <c r="AP293" s="4">
        <v>12605042</v>
      </c>
      <c r="AQ293" s="4">
        <v>5135387</v>
      </c>
      <c r="AR293" s="4">
        <v>12138188</v>
      </c>
      <c r="AS293" s="10">
        <v>9.7087320312940761E-3</v>
      </c>
      <c r="AT293" s="10">
        <v>9.7087923033931656E-3</v>
      </c>
      <c r="AU293" s="10">
        <v>9.708793222503731E-3</v>
      </c>
      <c r="AV293" s="10">
        <v>9.7087087898948266E-3</v>
      </c>
      <c r="AW293" s="13" t="s">
        <v>103</v>
      </c>
      <c r="AX293" s="13" t="s">
        <v>104</v>
      </c>
      <c r="AY293" t="s">
        <v>46</v>
      </c>
      <c r="AZ293" s="11" t="s">
        <v>87</v>
      </c>
      <c r="BA293" s="11" t="s">
        <v>97</v>
      </c>
    </row>
    <row r="294" spans="1:53" x14ac:dyDescent="0.25">
      <c r="A294" s="3">
        <v>43758</v>
      </c>
      <c r="B294" s="4">
        <v>43094160</v>
      </c>
      <c r="C294" s="4">
        <v>9140271</v>
      </c>
      <c r="D294" s="4">
        <v>3169846</v>
      </c>
      <c r="E294" s="4">
        <v>2069275</v>
      </c>
      <c r="F294" s="4">
        <v>1694736</v>
      </c>
      <c r="G294" s="7">
        <v>3.9326349556413211E-2</v>
      </c>
      <c r="H294" s="10">
        <v>9.4961025593371939E-3</v>
      </c>
      <c r="I294" s="10">
        <v>-1.0309289715021874E-2</v>
      </c>
      <c r="J294" s="10">
        <v>2.0011698673675582E-2</v>
      </c>
      <c r="K294" s="7">
        <v>0.21209999220311987</v>
      </c>
      <c r="L294" s="7">
        <v>0.34680000188178228</v>
      </c>
      <c r="M294" s="7">
        <v>0.65279985210637992</v>
      </c>
      <c r="N294" s="7">
        <v>0.81899989126626471</v>
      </c>
      <c r="O294" s="14" t="s">
        <v>87</v>
      </c>
      <c r="P294" s="14" t="s">
        <v>95</v>
      </c>
      <c r="Q294" s="12" t="s">
        <v>44</v>
      </c>
      <c r="R294">
        <v>15513897</v>
      </c>
      <c r="S294">
        <v>11635423</v>
      </c>
      <c r="T294">
        <v>4740357</v>
      </c>
      <c r="U294">
        <v>11204481</v>
      </c>
      <c r="V294" s="27">
        <v>-1.0309272431501371E-2</v>
      </c>
      <c r="W294" s="27">
        <v>-1.0309251166895295E-2</v>
      </c>
      <c r="X294" s="27">
        <v>-1.0309336464473184E-2</v>
      </c>
      <c r="Y294" s="27">
        <v>-1.0309335719418278E-2</v>
      </c>
      <c r="Z294" t="s">
        <v>102</v>
      </c>
      <c r="AA294" t="s">
        <v>101</v>
      </c>
      <c r="AB294">
        <v>392178</v>
      </c>
      <c r="AC294">
        <v>0.19</v>
      </c>
      <c r="AD294">
        <v>38</v>
      </c>
      <c r="AE294">
        <v>22</v>
      </c>
      <c r="AF294">
        <v>25</v>
      </c>
      <c r="AG294">
        <v>361</v>
      </c>
      <c r="AH294">
        <v>33</v>
      </c>
      <c r="AI294">
        <v>0.94</v>
      </c>
      <c r="AN294" s="3">
        <v>43801</v>
      </c>
      <c r="AO294" s="4">
        <v>7740060</v>
      </c>
      <c r="AP294" s="4">
        <v>5805045</v>
      </c>
      <c r="AQ294" s="4">
        <v>2365018</v>
      </c>
      <c r="AR294" s="4">
        <v>5590043</v>
      </c>
      <c r="AS294" s="10">
        <v>-2.9411731512286488E-2</v>
      </c>
      <c r="AT294" s="10">
        <v>-2.9411690942332758E-2</v>
      </c>
      <c r="AU294" s="10">
        <v>-2.9411680213076385E-2</v>
      </c>
      <c r="AV294" s="10">
        <v>-2.9411723852223126E-2</v>
      </c>
      <c r="AW294" s="13" t="s">
        <v>103</v>
      </c>
      <c r="AX294" s="13" t="s">
        <v>101</v>
      </c>
      <c r="AY294" t="s">
        <v>44</v>
      </c>
      <c r="AZ294" s="11" t="s">
        <v>82</v>
      </c>
      <c r="BA294" s="11" t="s">
        <v>97</v>
      </c>
    </row>
    <row r="295" spans="1:53" x14ac:dyDescent="0.25">
      <c r="A295" s="3">
        <v>43759</v>
      </c>
      <c r="B295" s="4">
        <v>22803207</v>
      </c>
      <c r="C295" s="4">
        <v>5700801</v>
      </c>
      <c r="D295" s="4">
        <v>2371533</v>
      </c>
      <c r="E295" s="4">
        <v>1748531</v>
      </c>
      <c r="F295" s="4">
        <v>1462471</v>
      </c>
      <c r="G295" s="7">
        <v>6.4134443896422116E-2</v>
      </c>
      <c r="H295" s="10">
        <v>0.32382903302894461</v>
      </c>
      <c r="I295" s="10">
        <v>9.3750020984576077E-2</v>
      </c>
      <c r="J295" s="10">
        <v>0.21035794983323086</v>
      </c>
      <c r="K295" s="7">
        <v>0.24999996710988942</v>
      </c>
      <c r="L295" s="7">
        <v>0.4159999621105876</v>
      </c>
      <c r="M295" s="7">
        <v>0.73729988155340875</v>
      </c>
      <c r="N295" s="7">
        <v>0.83639981218519999</v>
      </c>
      <c r="O295" s="14" t="s">
        <v>82</v>
      </c>
      <c r="P295" s="14" t="s">
        <v>95</v>
      </c>
      <c r="Q295" s="12" t="s">
        <v>46</v>
      </c>
      <c r="R295">
        <v>8209154</v>
      </c>
      <c r="S295">
        <v>6156866</v>
      </c>
      <c r="T295">
        <v>2508352</v>
      </c>
      <c r="U295">
        <v>5928833</v>
      </c>
      <c r="V295" s="27">
        <v>9.3750033308853453E-2</v>
      </c>
      <c r="W295" s="27">
        <v>9.3750122132463032E-2</v>
      </c>
      <c r="X295" s="27">
        <v>9.3749713846681182E-2</v>
      </c>
      <c r="Y295" s="27">
        <v>9.3749861640158194E-2</v>
      </c>
      <c r="Z295" t="s">
        <v>102</v>
      </c>
      <c r="AA295" t="s">
        <v>104</v>
      </c>
      <c r="AB295">
        <v>383369</v>
      </c>
      <c r="AC295">
        <v>0.19</v>
      </c>
      <c r="AD295">
        <v>31</v>
      </c>
      <c r="AE295">
        <v>22</v>
      </c>
      <c r="AF295">
        <v>30</v>
      </c>
      <c r="AG295">
        <v>368</v>
      </c>
      <c r="AH295">
        <v>36</v>
      </c>
      <c r="AI295">
        <v>0.92</v>
      </c>
      <c r="AN295" s="3">
        <v>43802</v>
      </c>
      <c r="AO295" s="4">
        <v>7505512</v>
      </c>
      <c r="AP295" s="4">
        <v>5629134</v>
      </c>
      <c r="AQ295" s="4">
        <v>2293351</v>
      </c>
      <c r="AR295" s="4">
        <v>5420648</v>
      </c>
      <c r="AS295" s="10">
        <v>-1.0309354476940369E-2</v>
      </c>
      <c r="AT295" s="10">
        <v>-1.0309310976127528E-2</v>
      </c>
      <c r="AU295" s="10">
        <v>-1.0309247207885286E-2</v>
      </c>
      <c r="AV295" s="10">
        <v>-1.0309263292541115E-2</v>
      </c>
      <c r="AW295" s="13" t="s">
        <v>103</v>
      </c>
      <c r="AX295" s="13" t="s">
        <v>101</v>
      </c>
      <c r="AY295" t="s">
        <v>44</v>
      </c>
      <c r="AZ295" s="11" t="s">
        <v>83</v>
      </c>
      <c r="BA295" s="11" t="s">
        <v>97</v>
      </c>
    </row>
    <row r="296" spans="1:53" x14ac:dyDescent="0.25">
      <c r="A296" s="3">
        <v>43760</v>
      </c>
      <c r="B296" s="4">
        <v>21717340</v>
      </c>
      <c r="C296" s="4">
        <v>5429335</v>
      </c>
      <c r="D296" s="4">
        <v>2106582</v>
      </c>
      <c r="E296" s="4">
        <v>1568560</v>
      </c>
      <c r="F296" s="4">
        <v>1350531</v>
      </c>
      <c r="G296" s="7">
        <v>6.2186759520272743E-2</v>
      </c>
      <c r="H296" s="10">
        <v>0.19867558485682779</v>
      </c>
      <c r="I296" s="10">
        <v>-9.9009720434640736E-3</v>
      </c>
      <c r="J296" s="10">
        <v>0.21066231862763574</v>
      </c>
      <c r="K296" s="7">
        <v>0.25</v>
      </c>
      <c r="L296" s="7">
        <v>0.38800000368369236</v>
      </c>
      <c r="M296" s="7">
        <v>0.74459954561464969</v>
      </c>
      <c r="N296" s="7">
        <v>0.86100053552302747</v>
      </c>
      <c r="O296" s="14" t="s">
        <v>83</v>
      </c>
      <c r="P296" s="14" t="s">
        <v>95</v>
      </c>
      <c r="Q296" s="12" t="s">
        <v>44</v>
      </c>
      <c r="R296">
        <v>7818242</v>
      </c>
      <c r="S296">
        <v>5863681</v>
      </c>
      <c r="T296">
        <v>2388907</v>
      </c>
      <c r="U296">
        <v>5646508</v>
      </c>
      <c r="V296" s="27">
        <v>-9.9009374369968262E-3</v>
      </c>
      <c r="W296" s="27">
        <v>-9.9010218633988067E-3</v>
      </c>
      <c r="X296" s="27">
        <v>-9.9009613742728764E-3</v>
      </c>
      <c r="Y296" s="27">
        <v>-9.9009762101276433E-3</v>
      </c>
      <c r="Z296" t="s">
        <v>102</v>
      </c>
      <c r="AA296" t="s">
        <v>101</v>
      </c>
      <c r="AB296">
        <v>399709</v>
      </c>
      <c r="AC296">
        <v>0.18</v>
      </c>
      <c r="AD296">
        <v>37</v>
      </c>
      <c r="AE296">
        <v>19</v>
      </c>
      <c r="AF296">
        <v>29</v>
      </c>
      <c r="AG296">
        <v>376</v>
      </c>
      <c r="AH296">
        <v>32</v>
      </c>
      <c r="AI296">
        <v>0.94</v>
      </c>
      <c r="AN296" s="3">
        <v>43803</v>
      </c>
      <c r="AO296" s="4">
        <v>8052789</v>
      </c>
      <c r="AP296" s="4">
        <v>6039592</v>
      </c>
      <c r="AQ296" s="4">
        <v>2460574</v>
      </c>
      <c r="AR296" s="4">
        <v>5815903</v>
      </c>
      <c r="AS296" s="10">
        <v>-1.9047638770085196E-2</v>
      </c>
      <c r="AT296" s="10">
        <v>-1.9047677828297749E-2</v>
      </c>
      <c r="AU296" s="10">
        <v>-1.9047565891868401E-2</v>
      </c>
      <c r="AV296" s="10">
        <v>-1.9047593345941749E-2</v>
      </c>
      <c r="AW296" s="13" t="s">
        <v>103</v>
      </c>
      <c r="AX296" s="13" t="s">
        <v>101</v>
      </c>
      <c r="AY296" t="s">
        <v>44</v>
      </c>
      <c r="AZ296" s="11" t="s">
        <v>94</v>
      </c>
      <c r="BA296" s="11" t="s">
        <v>97</v>
      </c>
    </row>
    <row r="297" spans="1:53" x14ac:dyDescent="0.25">
      <c r="A297" s="3">
        <v>43761</v>
      </c>
      <c r="B297" s="4">
        <v>21717340</v>
      </c>
      <c r="C297" s="4">
        <v>5320748</v>
      </c>
      <c r="D297" s="4">
        <v>2085733</v>
      </c>
      <c r="E297" s="4">
        <v>1568262</v>
      </c>
      <c r="F297" s="4">
        <v>1324554</v>
      </c>
      <c r="G297" s="7">
        <v>6.0990618556416208E-2</v>
      </c>
      <c r="H297" s="10">
        <v>1.2531332152540875E-2</v>
      </c>
      <c r="I297" s="10">
        <v>5.2631578947368363E-2</v>
      </c>
      <c r="J297" s="10">
        <v>-3.8095234455086113E-2</v>
      </c>
      <c r="K297" s="7">
        <v>0.24499998618615354</v>
      </c>
      <c r="L297" s="7">
        <v>0.39199995940420407</v>
      </c>
      <c r="M297" s="7">
        <v>0.75189969185892924</v>
      </c>
      <c r="N297" s="7">
        <v>0.84459994567234298</v>
      </c>
      <c r="O297" s="14" t="s">
        <v>94</v>
      </c>
      <c r="P297" s="14" t="s">
        <v>95</v>
      </c>
      <c r="Q297" s="12" t="s">
        <v>44</v>
      </c>
      <c r="R297">
        <v>7818242</v>
      </c>
      <c r="S297">
        <v>5863681</v>
      </c>
      <c r="T297">
        <v>2388907</v>
      </c>
      <c r="U297">
        <v>5646508</v>
      </c>
      <c r="V297" s="27">
        <v>5.2631564774959561E-2</v>
      </c>
      <c r="W297" s="27">
        <v>5.2631569499094866E-2</v>
      </c>
      <c r="X297" s="27">
        <v>5.2631416608870385E-2</v>
      </c>
      <c r="Y297" s="27">
        <v>5.2631500454030089E-2</v>
      </c>
      <c r="Z297" t="s">
        <v>102</v>
      </c>
      <c r="AA297" t="s">
        <v>104</v>
      </c>
      <c r="AB297">
        <v>394443</v>
      </c>
      <c r="AC297">
        <v>0.18</v>
      </c>
      <c r="AD297">
        <v>37</v>
      </c>
      <c r="AE297">
        <v>18</v>
      </c>
      <c r="AF297">
        <v>30</v>
      </c>
      <c r="AG297">
        <v>369</v>
      </c>
      <c r="AH297">
        <v>33</v>
      </c>
      <c r="AI297">
        <v>0.95</v>
      </c>
      <c r="AN297" s="3">
        <v>43804</v>
      </c>
      <c r="AO297" s="4">
        <v>8130972</v>
      </c>
      <c r="AP297" s="4">
        <v>6098229</v>
      </c>
      <c r="AQ297" s="4">
        <v>2484463</v>
      </c>
      <c r="AR297" s="4">
        <v>5872368</v>
      </c>
      <c r="AS297" s="10">
        <v>-9.5237584774265915E-3</v>
      </c>
      <c r="AT297" s="10">
        <v>-9.5238389141488744E-3</v>
      </c>
      <c r="AU297" s="10">
        <v>-9.523782945934256E-3</v>
      </c>
      <c r="AV297" s="10">
        <v>-9.5237966729708745E-3</v>
      </c>
      <c r="AW297" s="13" t="s">
        <v>103</v>
      </c>
      <c r="AX297" s="13" t="s">
        <v>101</v>
      </c>
      <c r="AY297" t="s">
        <v>44</v>
      </c>
      <c r="AZ297" s="11" t="s">
        <v>80</v>
      </c>
      <c r="BA297" s="11" t="s">
        <v>97</v>
      </c>
    </row>
    <row r="298" spans="1:53" x14ac:dyDescent="0.25">
      <c r="A298" s="3">
        <v>43762</v>
      </c>
      <c r="B298" s="4">
        <v>21065820</v>
      </c>
      <c r="C298" s="4">
        <v>5319119</v>
      </c>
      <c r="D298" s="4">
        <v>2234030</v>
      </c>
      <c r="E298" s="4">
        <v>1663458</v>
      </c>
      <c r="F298" s="4">
        <v>1309474</v>
      </c>
      <c r="G298" s="7">
        <v>6.2161074195070498E-2</v>
      </c>
      <c r="H298" s="10">
        <v>9.4426795643601791E-2</v>
      </c>
      <c r="I298" s="10">
        <v>-4.9019607400555998E-2</v>
      </c>
      <c r="J298" s="10">
        <v>0.15084054746076969</v>
      </c>
      <c r="K298" s="7">
        <v>0.25249997389135576</v>
      </c>
      <c r="L298" s="7">
        <v>0.42000000376002117</v>
      </c>
      <c r="M298" s="7">
        <v>0.74459966965528668</v>
      </c>
      <c r="N298" s="7">
        <v>0.7871999172807489</v>
      </c>
      <c r="O298" s="14" t="s">
        <v>80</v>
      </c>
      <c r="P298" s="14" t="s">
        <v>95</v>
      </c>
      <c r="Q298" s="12" t="s">
        <v>44</v>
      </c>
      <c r="R298">
        <v>7583695</v>
      </c>
      <c r="S298">
        <v>5687771</v>
      </c>
      <c r="T298">
        <v>2317240</v>
      </c>
      <c r="U298">
        <v>5477113</v>
      </c>
      <c r="V298" s="27">
        <v>-4.9019594319820392E-2</v>
      </c>
      <c r="W298" s="27">
        <v>-4.9019596368807372E-2</v>
      </c>
      <c r="X298" s="27">
        <v>-4.9019467021793939E-2</v>
      </c>
      <c r="Y298" s="27">
        <v>-4.9019539753705099E-2</v>
      </c>
      <c r="Z298" t="s">
        <v>102</v>
      </c>
      <c r="AA298" t="s">
        <v>101</v>
      </c>
      <c r="AB298">
        <v>389066</v>
      </c>
      <c r="AC298">
        <v>0.18</v>
      </c>
      <c r="AD298">
        <v>38</v>
      </c>
      <c r="AE298">
        <v>21</v>
      </c>
      <c r="AF298">
        <v>27</v>
      </c>
      <c r="AG298">
        <v>398</v>
      </c>
      <c r="AH298">
        <v>31</v>
      </c>
      <c r="AI298">
        <v>0.91</v>
      </c>
      <c r="AN298" s="3">
        <v>43805</v>
      </c>
      <c r="AO298" s="4">
        <v>7583695</v>
      </c>
      <c r="AP298" s="4">
        <v>5687771</v>
      </c>
      <c r="AQ298" s="4">
        <v>2317240</v>
      </c>
      <c r="AR298" s="4">
        <v>5477113</v>
      </c>
      <c r="AS298" s="10">
        <v>-2.9999966744442053E-2</v>
      </c>
      <c r="AT298" s="10">
        <v>-2.9999926667224952E-2</v>
      </c>
      <c r="AU298" s="10">
        <v>-2.9999912093689685E-2</v>
      </c>
      <c r="AV298" s="10">
        <v>-2.9999957495854046E-2</v>
      </c>
      <c r="AW298" s="13" t="s">
        <v>103</v>
      </c>
      <c r="AX298" s="13" t="s">
        <v>101</v>
      </c>
      <c r="AY298" t="s">
        <v>44</v>
      </c>
      <c r="AZ298" s="11" t="s">
        <v>89</v>
      </c>
      <c r="BA298" s="11" t="s">
        <v>97</v>
      </c>
    </row>
    <row r="299" spans="1:53" x14ac:dyDescent="0.25">
      <c r="A299" s="3">
        <v>43763</v>
      </c>
      <c r="B299" s="4">
        <v>21500167</v>
      </c>
      <c r="C299" s="4">
        <v>5321291</v>
      </c>
      <c r="D299" s="4">
        <v>2107231</v>
      </c>
      <c r="E299" s="4">
        <v>1507513</v>
      </c>
      <c r="F299" s="4">
        <v>1186714</v>
      </c>
      <c r="G299" s="7">
        <v>5.5195571271609192E-2</v>
      </c>
      <c r="H299" s="10">
        <v>-0.10333342652249045</v>
      </c>
      <c r="I299" s="10">
        <v>3.1250038971355698E-2</v>
      </c>
      <c r="J299" s="10">
        <v>-0.13050517372885584</v>
      </c>
      <c r="K299" s="7">
        <v>0.24749998453500385</v>
      </c>
      <c r="L299" s="7">
        <v>0.39599995564986018</v>
      </c>
      <c r="M299" s="7">
        <v>0.71539997276046152</v>
      </c>
      <c r="N299" s="7">
        <v>0.78719984504279561</v>
      </c>
      <c r="O299" s="14" t="s">
        <v>89</v>
      </c>
      <c r="P299" s="14" t="s">
        <v>95</v>
      </c>
      <c r="Q299" s="12" t="s">
        <v>44</v>
      </c>
      <c r="R299">
        <v>7740060</v>
      </c>
      <c r="S299">
        <v>5805045</v>
      </c>
      <c r="T299">
        <v>2365018</v>
      </c>
      <c r="U299">
        <v>5590043</v>
      </c>
      <c r="V299" s="27">
        <v>3.1250099926560582E-2</v>
      </c>
      <c r="W299" s="27">
        <v>3.1250099926560582E-2</v>
      </c>
      <c r="X299" s="27">
        <v>3.124990461556032E-2</v>
      </c>
      <c r="Y299" s="27">
        <v>3.1249953880052805E-2</v>
      </c>
      <c r="Z299" t="s">
        <v>102</v>
      </c>
      <c r="AA299" t="s">
        <v>104</v>
      </c>
      <c r="AB299">
        <v>393573</v>
      </c>
      <c r="AC299">
        <v>0.19</v>
      </c>
      <c r="AD299">
        <v>37</v>
      </c>
      <c r="AE299">
        <v>20</v>
      </c>
      <c r="AF299">
        <v>28</v>
      </c>
      <c r="AG299">
        <v>375</v>
      </c>
      <c r="AH299">
        <v>39</v>
      </c>
      <c r="AI299">
        <v>0.93</v>
      </c>
      <c r="AN299" s="3">
        <v>43806</v>
      </c>
      <c r="AO299" s="4">
        <v>15837104</v>
      </c>
      <c r="AP299" s="4">
        <v>11877828</v>
      </c>
      <c r="AQ299" s="4">
        <v>4839115</v>
      </c>
      <c r="AR299" s="4">
        <v>11437908</v>
      </c>
      <c r="AS299" s="10">
        <v>-6.6666627377775955E-2</v>
      </c>
      <c r="AT299" s="10">
        <v>-6.6666645712592065E-2</v>
      </c>
      <c r="AU299" s="10">
        <v>-6.6666653808484355E-2</v>
      </c>
      <c r="AV299" s="10">
        <v>-6.6666634026664062E-2</v>
      </c>
      <c r="AW299" s="13" t="s">
        <v>103</v>
      </c>
      <c r="AX299" s="13" t="s">
        <v>101</v>
      </c>
      <c r="AY299" t="s">
        <v>44</v>
      </c>
      <c r="AZ299" s="11" t="s">
        <v>85</v>
      </c>
      <c r="BA299" s="11" t="s">
        <v>97</v>
      </c>
    </row>
    <row r="300" spans="1:53" x14ac:dyDescent="0.25">
      <c r="A300" s="3">
        <v>43764</v>
      </c>
      <c r="B300" s="4">
        <v>43991955</v>
      </c>
      <c r="C300" s="4">
        <v>9330693</v>
      </c>
      <c r="D300" s="4">
        <v>3204160</v>
      </c>
      <c r="E300" s="4">
        <v>2069887</v>
      </c>
      <c r="F300" s="4">
        <v>1582222</v>
      </c>
      <c r="G300" s="7">
        <v>3.5966166995760933E-2</v>
      </c>
      <c r="H300" s="10">
        <v>-6.8069667037737314E-2</v>
      </c>
      <c r="I300" s="10">
        <v>-4.8543699609418511E-2</v>
      </c>
      <c r="J300" s="10">
        <v>-2.0522190478220792E-2</v>
      </c>
      <c r="K300" s="7">
        <v>0.2120999850995483</v>
      </c>
      <c r="L300" s="7">
        <v>0.34340000255072156</v>
      </c>
      <c r="M300" s="7">
        <v>0.64599988764606009</v>
      </c>
      <c r="N300" s="7">
        <v>0.76440018223217021</v>
      </c>
      <c r="O300" s="14" t="s">
        <v>85</v>
      </c>
      <c r="P300" s="14" t="s">
        <v>95</v>
      </c>
      <c r="Q300" s="12" t="s">
        <v>44</v>
      </c>
      <c r="R300">
        <v>15837104</v>
      </c>
      <c r="S300">
        <v>11877828</v>
      </c>
      <c r="T300">
        <v>4839115</v>
      </c>
      <c r="U300">
        <v>11437908</v>
      </c>
      <c r="V300" s="27">
        <v>-4.8543660156469937E-2</v>
      </c>
      <c r="W300" s="27">
        <v>-4.8543641102708923E-2</v>
      </c>
      <c r="X300" s="27">
        <v>-4.8543572876802443E-2</v>
      </c>
      <c r="Y300" s="27">
        <v>-4.8543710318409317E-2</v>
      </c>
      <c r="Z300" t="s">
        <v>102</v>
      </c>
      <c r="AA300" t="s">
        <v>101</v>
      </c>
      <c r="AB300">
        <v>382825</v>
      </c>
      <c r="AC300">
        <v>0.17</v>
      </c>
      <c r="AD300">
        <v>36</v>
      </c>
      <c r="AE300">
        <v>20</v>
      </c>
      <c r="AF300">
        <v>28</v>
      </c>
      <c r="AG300">
        <v>359</v>
      </c>
      <c r="AH300">
        <v>40</v>
      </c>
      <c r="AI300">
        <v>0.92</v>
      </c>
      <c r="AN300" s="3">
        <v>43807</v>
      </c>
      <c r="AO300" s="4">
        <v>15837104</v>
      </c>
      <c r="AP300" s="4">
        <v>11877828</v>
      </c>
      <c r="AQ300" s="4">
        <v>4839115</v>
      </c>
      <c r="AR300" s="4">
        <v>11437908</v>
      </c>
      <c r="AS300" s="10">
        <v>-5.7692273365383184E-2</v>
      </c>
      <c r="AT300" s="10">
        <v>-5.7692310743589714E-2</v>
      </c>
      <c r="AU300" s="10">
        <v>-5.7692244031462447E-2</v>
      </c>
      <c r="AV300" s="10">
        <v>-5.769230135502923E-2</v>
      </c>
      <c r="AW300" s="13" t="s">
        <v>103</v>
      </c>
      <c r="AX300" s="13" t="s">
        <v>101</v>
      </c>
      <c r="AY300" t="s">
        <v>44</v>
      </c>
      <c r="AZ300" s="11" t="s">
        <v>87</v>
      </c>
      <c r="BA300" s="11" t="s">
        <v>97</v>
      </c>
    </row>
    <row r="301" spans="1:53" hidden="1" x14ac:dyDescent="0.25">
      <c r="A301" s="3">
        <v>43765</v>
      </c>
      <c r="B301" s="4">
        <v>43094160</v>
      </c>
      <c r="C301" s="4">
        <v>9321266</v>
      </c>
      <c r="D301" s="4">
        <v>3137538</v>
      </c>
      <c r="E301" s="4">
        <v>2154861</v>
      </c>
      <c r="F301" s="4">
        <v>1613560</v>
      </c>
      <c r="G301" s="7">
        <v>3.7442660444013759E-2</v>
      </c>
      <c r="H301" s="10">
        <v>-4.7898905788276158E-2</v>
      </c>
      <c r="I301" s="10">
        <v>0</v>
      </c>
      <c r="J301" s="10">
        <v>-4.7898905788276158E-2</v>
      </c>
      <c r="K301" s="7">
        <v>0.21629998125035968</v>
      </c>
      <c r="L301" s="7">
        <v>0.33659998545261982</v>
      </c>
      <c r="M301" s="7">
        <v>0.68679996863782999</v>
      </c>
      <c r="N301" s="7">
        <v>0.74880003861037903</v>
      </c>
      <c r="O301" s="14" t="s">
        <v>87</v>
      </c>
      <c r="P301" s="14" t="s">
        <v>95</v>
      </c>
      <c r="Q301" s="12" t="s">
        <v>44</v>
      </c>
      <c r="R301">
        <v>15513897</v>
      </c>
      <c r="S301">
        <v>11635423</v>
      </c>
      <c r="T301">
        <v>4740357</v>
      </c>
      <c r="U301">
        <v>11204481</v>
      </c>
      <c r="V301" s="27">
        <v>0</v>
      </c>
      <c r="W301" s="27">
        <v>0</v>
      </c>
      <c r="X301" s="27">
        <v>0</v>
      </c>
      <c r="Y301" s="27">
        <v>0</v>
      </c>
      <c r="Z301" t="s">
        <v>37</v>
      </c>
      <c r="AA301" t="s">
        <v>101</v>
      </c>
      <c r="AB301">
        <v>382944</v>
      </c>
      <c r="AC301">
        <v>0.18</v>
      </c>
      <c r="AD301">
        <v>33</v>
      </c>
      <c r="AE301">
        <v>17</v>
      </c>
      <c r="AF301">
        <v>27</v>
      </c>
      <c r="AG301">
        <v>366</v>
      </c>
      <c r="AH301">
        <v>35</v>
      </c>
      <c r="AI301">
        <v>0.95</v>
      </c>
      <c r="AN301" s="3">
        <v>43808</v>
      </c>
      <c r="AO301" s="4">
        <v>8130972</v>
      </c>
      <c r="AP301" s="4">
        <v>6098229</v>
      </c>
      <c r="AQ301" s="4">
        <v>2484463</v>
      </c>
      <c r="AR301" s="4">
        <v>5872368</v>
      </c>
      <c r="AS301" s="10">
        <v>5.0505034844691155E-2</v>
      </c>
      <c r="AT301" s="10">
        <v>5.0505034844691155E-2</v>
      </c>
      <c r="AU301" s="10">
        <v>5.050490101978089E-2</v>
      </c>
      <c r="AV301" s="10">
        <v>5.0504978226464381E-2</v>
      </c>
      <c r="AW301" s="13" t="s">
        <v>103</v>
      </c>
      <c r="AX301" s="13" t="s">
        <v>104</v>
      </c>
      <c r="AY301" t="s">
        <v>44</v>
      </c>
      <c r="AZ301" s="11" t="s">
        <v>82</v>
      </c>
      <c r="BA301" s="11" t="s">
        <v>97</v>
      </c>
    </row>
    <row r="302" spans="1:53" hidden="1" x14ac:dyDescent="0.25">
      <c r="A302" s="3">
        <v>43766</v>
      </c>
      <c r="B302" s="4">
        <v>21065820</v>
      </c>
      <c r="C302" s="4">
        <v>5424448</v>
      </c>
      <c r="D302" s="4">
        <v>2104686</v>
      </c>
      <c r="E302" s="4">
        <v>1490328</v>
      </c>
      <c r="F302" s="4">
        <v>1222069</v>
      </c>
      <c r="G302" s="7">
        <v>5.8011935922741197E-2</v>
      </c>
      <c r="H302" s="10">
        <v>-0.16438069541208</v>
      </c>
      <c r="I302" s="10">
        <v>-7.6190467419780084E-2</v>
      </c>
      <c r="J302" s="10">
        <v>-9.5463647951307462E-2</v>
      </c>
      <c r="K302" s="7">
        <v>0.25749996914432954</v>
      </c>
      <c r="L302" s="7">
        <v>0.3880000324456977</v>
      </c>
      <c r="M302" s="7">
        <v>0.70809992559460178</v>
      </c>
      <c r="N302" s="7">
        <v>0.82000002683972928</v>
      </c>
      <c r="O302" s="14" t="s">
        <v>82</v>
      </c>
      <c r="P302" s="14" t="s">
        <v>95</v>
      </c>
      <c r="Q302" s="12" t="s">
        <v>44</v>
      </c>
      <c r="R302">
        <v>7583695</v>
      </c>
      <c r="S302">
        <v>5687771</v>
      </c>
      <c r="T302">
        <v>2317240</v>
      </c>
      <c r="U302">
        <v>5477113</v>
      </c>
      <c r="V302" s="27">
        <v>-7.6190433265108659E-2</v>
      </c>
      <c r="W302" s="27">
        <v>-7.6190548892894561E-2</v>
      </c>
      <c r="X302" s="27">
        <v>-7.6190263567473826E-2</v>
      </c>
      <c r="Y302" s="27">
        <v>-7.6190373383767107E-2</v>
      </c>
      <c r="Z302" t="s">
        <v>102</v>
      </c>
      <c r="AA302" t="s">
        <v>101</v>
      </c>
      <c r="AB302">
        <v>403354</v>
      </c>
      <c r="AC302">
        <v>0.19</v>
      </c>
      <c r="AD302">
        <v>31</v>
      </c>
      <c r="AE302">
        <v>20</v>
      </c>
      <c r="AF302">
        <v>28</v>
      </c>
      <c r="AG302">
        <v>395</v>
      </c>
      <c r="AH302">
        <v>31</v>
      </c>
      <c r="AI302">
        <v>0.94</v>
      </c>
      <c r="AN302" s="3">
        <v>43809</v>
      </c>
      <c r="AO302" s="4">
        <v>7740060</v>
      </c>
      <c r="AP302" s="4">
        <v>5805045</v>
      </c>
      <c r="AQ302" s="4">
        <v>2365018</v>
      </c>
      <c r="AR302" s="4">
        <v>5590043</v>
      </c>
      <c r="AS302" s="10">
        <v>3.1250099926560582E-2</v>
      </c>
      <c r="AT302" s="10">
        <v>3.1250099926560582E-2</v>
      </c>
      <c r="AU302" s="10">
        <v>3.124990461556032E-2</v>
      </c>
      <c r="AV302" s="10">
        <v>3.1249953880052805E-2</v>
      </c>
      <c r="AW302" s="13" t="s">
        <v>103</v>
      </c>
      <c r="AX302" s="13" t="s">
        <v>104</v>
      </c>
      <c r="AY302" t="s">
        <v>44</v>
      </c>
      <c r="AZ302" s="11" t="s">
        <v>83</v>
      </c>
      <c r="BA302" s="11" t="s">
        <v>97</v>
      </c>
    </row>
    <row r="303" spans="1:53" hidden="1" x14ac:dyDescent="0.25">
      <c r="A303" s="3">
        <v>43767</v>
      </c>
      <c r="B303" s="4">
        <v>22151687</v>
      </c>
      <c r="C303" s="4">
        <v>5261025</v>
      </c>
      <c r="D303" s="4">
        <v>2020233</v>
      </c>
      <c r="E303" s="4">
        <v>1430527</v>
      </c>
      <c r="F303" s="4">
        <v>1173032</v>
      </c>
      <c r="G303" s="7">
        <v>5.2954522154452614E-2</v>
      </c>
      <c r="H303" s="10">
        <v>-0.13142904531624966</v>
      </c>
      <c r="I303" s="10">
        <v>2.0000009209230951E-2</v>
      </c>
      <c r="J303" s="10">
        <v>-0.14845985603752898</v>
      </c>
      <c r="K303" s="7">
        <v>0.23749997009257129</v>
      </c>
      <c r="L303" s="7">
        <v>0.38399988595378276</v>
      </c>
      <c r="M303" s="7">
        <v>0.70810000628640357</v>
      </c>
      <c r="N303" s="7">
        <v>0.81999990213396878</v>
      </c>
      <c r="O303" s="14" t="s">
        <v>83</v>
      </c>
      <c r="P303" s="14" t="s">
        <v>95</v>
      </c>
      <c r="Q303" s="12" t="s">
        <v>44</v>
      </c>
      <c r="R303">
        <v>7974607</v>
      </c>
      <c r="S303">
        <v>5980955</v>
      </c>
      <c r="T303">
        <v>2436685</v>
      </c>
      <c r="U303">
        <v>5759438</v>
      </c>
      <c r="V303" s="27">
        <v>2.0000020464958856E-2</v>
      </c>
      <c r="W303" s="27">
        <v>2.0000064805708151E-2</v>
      </c>
      <c r="X303" s="27">
        <v>1.9999941395793197E-2</v>
      </c>
      <c r="Y303" s="27">
        <v>1.9999971663902771E-2</v>
      </c>
      <c r="Z303" t="s">
        <v>102</v>
      </c>
      <c r="AA303" t="s">
        <v>104</v>
      </c>
      <c r="AB303">
        <v>396314</v>
      </c>
      <c r="AC303">
        <v>0.18</v>
      </c>
      <c r="AD303">
        <v>32</v>
      </c>
      <c r="AE303">
        <v>22</v>
      </c>
      <c r="AF303">
        <v>26</v>
      </c>
      <c r="AG303">
        <v>382</v>
      </c>
      <c r="AH303">
        <v>30</v>
      </c>
      <c r="AI303">
        <v>0.93</v>
      </c>
      <c r="AN303" s="3">
        <v>43810</v>
      </c>
      <c r="AO303" s="4">
        <v>8130972</v>
      </c>
      <c r="AP303" s="4">
        <v>6098229</v>
      </c>
      <c r="AQ303" s="4">
        <v>2484463</v>
      </c>
      <c r="AR303" s="4">
        <v>5872368</v>
      </c>
      <c r="AS303" s="10">
        <v>9.7088102022790945E-3</v>
      </c>
      <c r="AT303" s="10">
        <v>9.7087684068726254E-3</v>
      </c>
      <c r="AU303" s="10">
        <v>9.7087102440325257E-3</v>
      </c>
      <c r="AV303" s="10">
        <v>9.708724509332356E-3</v>
      </c>
      <c r="AW303" s="13" t="s">
        <v>103</v>
      </c>
      <c r="AX303" s="13" t="s">
        <v>104</v>
      </c>
      <c r="AY303" t="s">
        <v>44</v>
      </c>
      <c r="AZ303" s="11" t="s">
        <v>94</v>
      </c>
      <c r="BA303" s="11" t="s">
        <v>97</v>
      </c>
    </row>
    <row r="304" spans="1:53" x14ac:dyDescent="0.25">
      <c r="A304" s="3">
        <v>43768</v>
      </c>
      <c r="B304" s="4">
        <v>21500167</v>
      </c>
      <c r="C304" s="4">
        <v>5643793</v>
      </c>
      <c r="D304" s="4">
        <v>2325243</v>
      </c>
      <c r="E304" s="4">
        <v>1629530</v>
      </c>
      <c r="F304" s="4">
        <v>1376301</v>
      </c>
      <c r="G304" s="7">
        <v>6.4013502778838882E-2</v>
      </c>
      <c r="H304" s="10">
        <v>3.906748988716191E-2</v>
      </c>
      <c r="I304" s="10">
        <v>-9.9999815815380311E-3</v>
      </c>
      <c r="J304" s="10">
        <v>4.9563101571539425E-2</v>
      </c>
      <c r="K304" s="7">
        <v>0.26249996104681417</v>
      </c>
      <c r="L304" s="7">
        <v>0.41200005032076831</v>
      </c>
      <c r="M304" s="7">
        <v>0.70079987338957694</v>
      </c>
      <c r="N304" s="7">
        <v>0.84459997668039255</v>
      </c>
      <c r="O304" s="14" t="s">
        <v>94</v>
      </c>
      <c r="P304" s="14" t="s">
        <v>95</v>
      </c>
      <c r="Q304" s="12" t="s">
        <v>44</v>
      </c>
      <c r="R304">
        <v>7740060</v>
      </c>
      <c r="S304">
        <v>5805045</v>
      </c>
      <c r="T304">
        <v>2365018</v>
      </c>
      <c r="U304">
        <v>5590043</v>
      </c>
      <c r="V304" s="27">
        <v>-9.9999462794833072E-3</v>
      </c>
      <c r="W304" s="27">
        <v>-9.9998618615166901E-3</v>
      </c>
      <c r="X304" s="27">
        <v>-9.9999706978965985E-3</v>
      </c>
      <c r="Y304" s="27">
        <v>-9.9999858319513857E-3</v>
      </c>
      <c r="Z304" t="s">
        <v>102</v>
      </c>
      <c r="AA304" t="s">
        <v>101</v>
      </c>
      <c r="AB304">
        <v>396097</v>
      </c>
      <c r="AC304">
        <v>0.17</v>
      </c>
      <c r="AD304">
        <v>34</v>
      </c>
      <c r="AE304">
        <v>21</v>
      </c>
      <c r="AF304">
        <v>30</v>
      </c>
      <c r="AG304">
        <v>394</v>
      </c>
      <c r="AH304">
        <v>37</v>
      </c>
      <c r="AI304">
        <v>0.91</v>
      </c>
      <c r="AN304" s="3">
        <v>43811</v>
      </c>
      <c r="AO304" s="4">
        <v>7896424</v>
      </c>
      <c r="AP304" s="4">
        <v>5922318</v>
      </c>
      <c r="AQ304" s="4">
        <v>2412796</v>
      </c>
      <c r="AR304" s="4">
        <v>5702973</v>
      </c>
      <c r="AS304" s="10">
        <v>-2.8846243720922926E-2</v>
      </c>
      <c r="AT304" s="10">
        <v>-2.8846243720922926E-2</v>
      </c>
      <c r="AU304" s="10">
        <v>-2.884607257181937E-2</v>
      </c>
      <c r="AV304" s="10">
        <v>-2.8846114548679469E-2</v>
      </c>
      <c r="AW304" s="13" t="s">
        <v>103</v>
      </c>
      <c r="AX304" s="13" t="s">
        <v>101</v>
      </c>
      <c r="AY304" t="s">
        <v>44</v>
      </c>
      <c r="AZ304" s="11" t="s">
        <v>80</v>
      </c>
      <c r="BA304" s="11" t="s">
        <v>97</v>
      </c>
    </row>
    <row r="305" spans="1:53" hidden="1" x14ac:dyDescent="0.25">
      <c r="A305" s="3">
        <v>43769</v>
      </c>
      <c r="B305" s="4">
        <v>20631473</v>
      </c>
      <c r="C305" s="4">
        <v>5003132</v>
      </c>
      <c r="D305" s="4">
        <v>1921202</v>
      </c>
      <c r="E305" s="4">
        <v>1332354</v>
      </c>
      <c r="F305" s="4">
        <v>1070679</v>
      </c>
      <c r="G305" s="7">
        <v>5.1895422105828315E-2</v>
      </c>
      <c r="H305" s="10">
        <v>-0.18235948174610572</v>
      </c>
      <c r="I305" s="10">
        <v>-2.0618565999329763E-2</v>
      </c>
      <c r="J305" s="10">
        <v>-0.16514598922513912</v>
      </c>
      <c r="K305" s="7">
        <v>0.24249999018489857</v>
      </c>
      <c r="L305" s="7">
        <v>0.38399986248613871</v>
      </c>
      <c r="M305" s="7">
        <v>0.6935002149695868</v>
      </c>
      <c r="N305" s="7">
        <v>0.80359949382821683</v>
      </c>
      <c r="O305" s="14" t="s">
        <v>80</v>
      </c>
      <c r="P305" s="14" t="s">
        <v>95</v>
      </c>
      <c r="Q305" s="12" t="s">
        <v>44</v>
      </c>
      <c r="R305">
        <v>7427330</v>
      </c>
      <c r="S305">
        <v>5570497</v>
      </c>
      <c r="T305">
        <v>2269462</v>
      </c>
      <c r="U305">
        <v>5364183</v>
      </c>
      <c r="V305" s="27">
        <v>-2.0618577092037627E-2</v>
      </c>
      <c r="W305" s="27">
        <v>-2.0618621952255056E-2</v>
      </c>
      <c r="X305" s="27">
        <v>-2.0618494415770461E-2</v>
      </c>
      <c r="Y305" s="27">
        <v>-2.0618526585082342E-2</v>
      </c>
      <c r="Z305" t="s">
        <v>102</v>
      </c>
      <c r="AA305" t="s">
        <v>101</v>
      </c>
      <c r="AB305">
        <v>392878</v>
      </c>
      <c r="AC305">
        <v>0.17</v>
      </c>
      <c r="AD305">
        <v>40</v>
      </c>
      <c r="AE305">
        <v>22</v>
      </c>
      <c r="AF305">
        <v>29</v>
      </c>
      <c r="AG305">
        <v>363</v>
      </c>
      <c r="AH305">
        <v>34</v>
      </c>
      <c r="AI305">
        <v>0.95</v>
      </c>
      <c r="AN305" s="3">
        <v>43812</v>
      </c>
      <c r="AO305" s="4">
        <v>8209154</v>
      </c>
      <c r="AP305" s="4">
        <v>6156866</v>
      </c>
      <c r="AQ305" s="4">
        <v>2508352</v>
      </c>
      <c r="AR305" s="4">
        <v>5928833</v>
      </c>
      <c r="AS305" s="10">
        <v>8.2474176506307284E-2</v>
      </c>
      <c r="AT305" s="10">
        <v>8.247431199322186E-2</v>
      </c>
      <c r="AU305" s="10">
        <v>8.2473977663081843E-2</v>
      </c>
      <c r="AV305" s="10">
        <v>8.2474106340329367E-2</v>
      </c>
      <c r="AW305" s="13" t="s">
        <v>103</v>
      </c>
      <c r="AX305" s="13" t="s">
        <v>104</v>
      </c>
      <c r="AY305" t="s">
        <v>44</v>
      </c>
      <c r="AZ305" s="11" t="s">
        <v>89</v>
      </c>
      <c r="BA305" s="11" t="s">
        <v>97</v>
      </c>
    </row>
    <row r="306" spans="1:53" hidden="1" x14ac:dyDescent="0.25">
      <c r="A306" s="3">
        <v>43770</v>
      </c>
      <c r="B306" s="4">
        <v>21065820</v>
      </c>
      <c r="C306" s="4">
        <v>5055796</v>
      </c>
      <c r="D306" s="4">
        <v>2103211</v>
      </c>
      <c r="E306" s="4">
        <v>1581404</v>
      </c>
      <c r="F306" s="4">
        <v>1270816</v>
      </c>
      <c r="G306" s="7">
        <v>6.0325968796847214E-2</v>
      </c>
      <c r="H306" s="10">
        <v>7.0869645087190403E-2</v>
      </c>
      <c r="I306" s="10">
        <v>-2.0202029128424948E-2</v>
      </c>
      <c r="J306" s="10">
        <v>9.2949441541099409E-2</v>
      </c>
      <c r="K306" s="7">
        <v>0.2399999620237902</v>
      </c>
      <c r="L306" s="7">
        <v>0.41599997310018044</v>
      </c>
      <c r="M306" s="7">
        <v>0.75189983315986841</v>
      </c>
      <c r="N306" s="7">
        <v>0.80359983913029187</v>
      </c>
      <c r="O306" s="14" t="s">
        <v>89</v>
      </c>
      <c r="P306" s="14" t="s">
        <v>96</v>
      </c>
      <c r="Q306" s="12" t="s">
        <v>44</v>
      </c>
      <c r="R306">
        <v>7583695</v>
      </c>
      <c r="S306">
        <v>5687771</v>
      </c>
      <c r="T306">
        <v>2317240</v>
      </c>
      <c r="U306">
        <v>5477113</v>
      </c>
      <c r="V306" s="27">
        <v>-2.0202039777469372E-2</v>
      </c>
      <c r="W306" s="27">
        <v>-2.0202082843457703E-2</v>
      </c>
      <c r="X306" s="27">
        <v>-2.0201960407912334E-2</v>
      </c>
      <c r="Y306" s="27">
        <v>-2.0201991290585752E-2</v>
      </c>
      <c r="Z306" t="s">
        <v>102</v>
      </c>
      <c r="AA306" t="s">
        <v>101</v>
      </c>
      <c r="AB306">
        <v>404865</v>
      </c>
      <c r="AC306">
        <v>0.19</v>
      </c>
      <c r="AD306">
        <v>33</v>
      </c>
      <c r="AE306">
        <v>20</v>
      </c>
      <c r="AF306">
        <v>26</v>
      </c>
      <c r="AG306">
        <v>355</v>
      </c>
      <c r="AH306">
        <v>31</v>
      </c>
      <c r="AI306">
        <v>0.91</v>
      </c>
      <c r="AN306" s="3">
        <v>43813</v>
      </c>
      <c r="AO306" s="4">
        <v>16483516</v>
      </c>
      <c r="AP306" s="4">
        <v>12362637</v>
      </c>
      <c r="AQ306" s="4">
        <v>5036630</v>
      </c>
      <c r="AR306" s="4">
        <v>11904761</v>
      </c>
      <c r="AS306" s="10">
        <v>4.0816300758017343E-2</v>
      </c>
      <c r="AT306" s="10">
        <v>4.0816300758017343E-2</v>
      </c>
      <c r="AU306" s="10">
        <v>4.0816347617281368E-2</v>
      </c>
      <c r="AV306" s="10">
        <v>4.0816292629736184E-2</v>
      </c>
      <c r="AW306" s="13" t="s">
        <v>103</v>
      </c>
      <c r="AX306" s="13" t="s">
        <v>104</v>
      </c>
      <c r="AY306" t="s">
        <v>44</v>
      </c>
      <c r="AZ306" s="11" t="s">
        <v>85</v>
      </c>
      <c r="BA306" s="11" t="s">
        <v>97</v>
      </c>
    </row>
    <row r="307" spans="1:53" x14ac:dyDescent="0.25">
      <c r="A307" s="3">
        <v>43771</v>
      </c>
      <c r="B307" s="4">
        <v>42645263</v>
      </c>
      <c r="C307" s="4">
        <v>9134615</v>
      </c>
      <c r="D307" s="4">
        <v>2981538</v>
      </c>
      <c r="E307" s="4">
        <v>1926073</v>
      </c>
      <c r="F307" s="4">
        <v>1457267</v>
      </c>
      <c r="G307" s="7">
        <v>3.4171837561419192E-2</v>
      </c>
      <c r="H307" s="10">
        <v>-7.8974379069435274E-2</v>
      </c>
      <c r="I307" s="10">
        <v>-3.0612233532244737E-2</v>
      </c>
      <c r="J307" s="10">
        <v>-4.9889370600798899E-2</v>
      </c>
      <c r="K307" s="7">
        <v>0.2141999921538765</v>
      </c>
      <c r="L307" s="7">
        <v>0.32639996321684056</v>
      </c>
      <c r="M307" s="7">
        <v>0.64599981620224189</v>
      </c>
      <c r="N307" s="7">
        <v>0.75660008732794659</v>
      </c>
      <c r="O307" s="14" t="s">
        <v>85</v>
      </c>
      <c r="P307" s="14" t="s">
        <v>96</v>
      </c>
      <c r="Q307" s="12" t="s">
        <v>44</v>
      </c>
      <c r="R307">
        <v>15352294</v>
      </c>
      <c r="S307">
        <v>11514221</v>
      </c>
      <c r="T307">
        <v>4690978</v>
      </c>
      <c r="U307">
        <v>11087768</v>
      </c>
      <c r="V307" s="27">
        <v>-3.061228871137045E-2</v>
      </c>
      <c r="W307" s="27">
        <v>-3.0612246616132155E-2</v>
      </c>
      <c r="X307" s="27">
        <v>-3.061241569997819E-2</v>
      </c>
      <c r="Y307" s="27">
        <v>-3.0612241329445955E-2</v>
      </c>
      <c r="Z307" t="s">
        <v>102</v>
      </c>
      <c r="AA307" t="s">
        <v>101</v>
      </c>
      <c r="AB307">
        <v>404425</v>
      </c>
      <c r="AC307">
        <v>0.18</v>
      </c>
      <c r="AD307">
        <v>33</v>
      </c>
      <c r="AE307">
        <v>19</v>
      </c>
      <c r="AF307">
        <v>30</v>
      </c>
      <c r="AG307">
        <v>399</v>
      </c>
      <c r="AH307">
        <v>36</v>
      </c>
      <c r="AI307">
        <v>0.91</v>
      </c>
      <c r="AN307" s="3">
        <v>43814</v>
      </c>
      <c r="AO307" s="4">
        <v>15513897</v>
      </c>
      <c r="AP307" s="4">
        <v>11635423</v>
      </c>
      <c r="AQ307" s="4">
        <v>4740357</v>
      </c>
      <c r="AR307" s="4">
        <v>11204481</v>
      </c>
      <c r="AS307" s="10">
        <v>-2.040821352186617E-2</v>
      </c>
      <c r="AT307" s="10">
        <v>-2.0408192474246967E-2</v>
      </c>
      <c r="AU307" s="10">
        <v>-2.0408277133318831E-2</v>
      </c>
      <c r="AV307" s="10">
        <v>-2.0408190029155726E-2</v>
      </c>
      <c r="AW307" s="13" t="s">
        <v>103</v>
      </c>
      <c r="AX307" s="13" t="s">
        <v>101</v>
      </c>
      <c r="AY307" t="s">
        <v>44</v>
      </c>
      <c r="AZ307" s="11" t="s">
        <v>87</v>
      </c>
      <c r="BA307" s="11" t="s">
        <v>97</v>
      </c>
    </row>
    <row r="308" spans="1:53" x14ac:dyDescent="0.25">
      <c r="A308" s="3">
        <v>43772</v>
      </c>
      <c r="B308" s="4">
        <v>45787545</v>
      </c>
      <c r="C308" s="4">
        <v>9711538</v>
      </c>
      <c r="D308" s="4">
        <v>3268903</v>
      </c>
      <c r="E308" s="4">
        <v>2156168</v>
      </c>
      <c r="F308" s="4">
        <v>1648175</v>
      </c>
      <c r="G308" s="7">
        <v>3.5996142619133656E-2</v>
      </c>
      <c r="H308" s="10">
        <v>2.14525645157293E-2</v>
      </c>
      <c r="I308" s="10">
        <v>6.25E-2</v>
      </c>
      <c r="J308" s="10">
        <v>-3.8632880455784169E-2</v>
      </c>
      <c r="K308" s="7">
        <v>0.2120999935681199</v>
      </c>
      <c r="L308" s="7">
        <v>0.33659992886811541</v>
      </c>
      <c r="M308" s="7">
        <v>0.65959987188362579</v>
      </c>
      <c r="N308" s="7">
        <v>0.76440008385246416</v>
      </c>
      <c r="O308" s="14" t="s">
        <v>87</v>
      </c>
      <c r="P308" s="14" t="s">
        <v>96</v>
      </c>
      <c r="Q308" s="12" t="s">
        <v>44</v>
      </c>
      <c r="R308">
        <v>16483516</v>
      </c>
      <c r="S308">
        <v>12362637</v>
      </c>
      <c r="T308">
        <v>5036630</v>
      </c>
      <c r="U308">
        <v>11904761</v>
      </c>
      <c r="V308" s="27">
        <v>6.2500028200522362E-2</v>
      </c>
      <c r="W308" s="27">
        <v>6.2500005371527889E-2</v>
      </c>
      <c r="X308" s="27">
        <v>6.2500145031270771E-2</v>
      </c>
      <c r="Y308" s="27">
        <v>6.2499994421874705E-2</v>
      </c>
      <c r="Z308" t="s">
        <v>102</v>
      </c>
      <c r="AA308" t="s">
        <v>104</v>
      </c>
      <c r="AB308">
        <v>404029</v>
      </c>
      <c r="AC308">
        <v>0.19</v>
      </c>
      <c r="AD308">
        <v>32</v>
      </c>
      <c r="AE308">
        <v>19</v>
      </c>
      <c r="AF308">
        <v>26</v>
      </c>
      <c r="AG308">
        <v>390</v>
      </c>
      <c r="AH308">
        <v>37</v>
      </c>
      <c r="AI308">
        <v>0.94</v>
      </c>
      <c r="AN308" s="3">
        <v>43815</v>
      </c>
      <c r="AO308" s="4">
        <v>7661877</v>
      </c>
      <c r="AP308" s="4">
        <v>5746408</v>
      </c>
      <c r="AQ308" s="4">
        <v>2341129</v>
      </c>
      <c r="AR308" s="4">
        <v>5533578</v>
      </c>
      <c r="AS308" s="10">
        <v>-5.7692364455319778E-2</v>
      </c>
      <c r="AT308" s="10">
        <v>-5.7692323459811012E-2</v>
      </c>
      <c r="AU308" s="10">
        <v>-5.769214514363874E-2</v>
      </c>
      <c r="AV308" s="10">
        <v>-5.7692229097359049E-2</v>
      </c>
      <c r="AW308" s="13" t="s">
        <v>103</v>
      </c>
      <c r="AX308" s="13" t="s">
        <v>101</v>
      </c>
      <c r="AY308" t="s">
        <v>44</v>
      </c>
      <c r="AZ308" s="11" t="s">
        <v>82</v>
      </c>
      <c r="BA308" s="11" t="s">
        <v>97</v>
      </c>
    </row>
    <row r="309" spans="1:53" x14ac:dyDescent="0.25">
      <c r="A309" s="3">
        <v>43773</v>
      </c>
      <c r="B309" s="4">
        <v>21282993</v>
      </c>
      <c r="C309" s="4">
        <v>5107918</v>
      </c>
      <c r="D309" s="4">
        <v>1941009</v>
      </c>
      <c r="E309" s="4">
        <v>1360259</v>
      </c>
      <c r="F309" s="4">
        <v>1070795</v>
      </c>
      <c r="G309" s="7">
        <v>5.0312237569217828E-2</v>
      </c>
      <c r="H309" s="10">
        <v>-0.12378515452073491</v>
      </c>
      <c r="I309" s="10">
        <v>1.0309259264533743E-2</v>
      </c>
      <c r="J309" s="10">
        <v>-0.13272610594787992</v>
      </c>
      <c r="K309" s="7">
        <v>0.23999998496452074</v>
      </c>
      <c r="L309" s="7">
        <v>0.38000003132391708</v>
      </c>
      <c r="M309" s="7">
        <v>0.70079994477099283</v>
      </c>
      <c r="N309" s="7">
        <v>0.78719934953563986</v>
      </c>
      <c r="O309" s="14" t="s">
        <v>82</v>
      </c>
      <c r="P309" s="14" t="s">
        <v>96</v>
      </c>
      <c r="Q309" s="12" t="s">
        <v>44</v>
      </c>
      <c r="R309">
        <v>7661877</v>
      </c>
      <c r="S309">
        <v>5746408</v>
      </c>
      <c r="T309">
        <v>2341129</v>
      </c>
      <c r="U309">
        <v>5533578</v>
      </c>
      <c r="V309" s="27">
        <v>1.0309222615097369E-2</v>
      </c>
      <c r="W309" s="27">
        <v>1.0309310976127639E-2</v>
      </c>
      <c r="X309" s="27">
        <v>1.0309247207885175E-2</v>
      </c>
      <c r="Y309" s="27">
        <v>1.0309263292541226E-2</v>
      </c>
      <c r="Z309" t="s">
        <v>102</v>
      </c>
      <c r="AA309" t="s">
        <v>104</v>
      </c>
      <c r="AB309">
        <v>382779</v>
      </c>
      <c r="AC309">
        <v>0.19</v>
      </c>
      <c r="AD309">
        <v>34</v>
      </c>
      <c r="AE309">
        <v>22</v>
      </c>
      <c r="AF309">
        <v>27</v>
      </c>
      <c r="AG309">
        <v>396</v>
      </c>
      <c r="AH309">
        <v>34</v>
      </c>
      <c r="AI309">
        <v>0.92</v>
      </c>
      <c r="AN309" s="3">
        <v>43816</v>
      </c>
      <c r="AO309" s="4">
        <v>7583695</v>
      </c>
      <c r="AP309" s="4">
        <v>5687771</v>
      </c>
      <c r="AQ309" s="4">
        <v>2317240</v>
      </c>
      <c r="AR309" s="4">
        <v>5477113</v>
      </c>
      <c r="AS309" s="10">
        <v>-2.0202039777469372E-2</v>
      </c>
      <c r="AT309" s="10">
        <v>-2.0202082843457703E-2</v>
      </c>
      <c r="AU309" s="10">
        <v>-2.0201960407912334E-2</v>
      </c>
      <c r="AV309" s="10">
        <v>-2.0201991290585752E-2</v>
      </c>
      <c r="AW309" s="13" t="s">
        <v>103</v>
      </c>
      <c r="AX309" s="13" t="s">
        <v>101</v>
      </c>
      <c r="AY309" t="s">
        <v>44</v>
      </c>
      <c r="AZ309" s="11" t="s">
        <v>83</v>
      </c>
      <c r="BA309" s="11" t="s">
        <v>97</v>
      </c>
    </row>
    <row r="310" spans="1:53" x14ac:dyDescent="0.25">
      <c r="A310" s="3">
        <v>43774</v>
      </c>
      <c r="B310" s="4">
        <v>20848646</v>
      </c>
      <c r="C310" s="4">
        <v>5420648</v>
      </c>
      <c r="D310" s="4">
        <v>2168259</v>
      </c>
      <c r="E310" s="4">
        <v>1567000</v>
      </c>
      <c r="F310" s="4">
        <v>1259241</v>
      </c>
      <c r="G310" s="7">
        <v>6.0399174123825596E-2</v>
      </c>
      <c r="H310" s="10">
        <v>7.3492453743802422E-2</v>
      </c>
      <c r="I310" s="10">
        <v>-5.8823555966640351E-2</v>
      </c>
      <c r="J310" s="10">
        <v>0.14058576428391034</v>
      </c>
      <c r="K310" s="7">
        <v>0.2600000019185898</v>
      </c>
      <c r="L310" s="7">
        <v>0.39999996310404218</v>
      </c>
      <c r="M310" s="7">
        <v>0.7226996405872177</v>
      </c>
      <c r="N310" s="7">
        <v>0.80359987236758135</v>
      </c>
      <c r="O310" s="14" t="s">
        <v>83</v>
      </c>
      <c r="P310" s="14" t="s">
        <v>96</v>
      </c>
      <c r="Q310" s="12" t="s">
        <v>44</v>
      </c>
      <c r="R310">
        <v>7505512</v>
      </c>
      <c r="S310">
        <v>5629134</v>
      </c>
      <c r="T310">
        <v>2293351</v>
      </c>
      <c r="U310">
        <v>5420648</v>
      </c>
      <c r="V310" s="27">
        <v>-5.8823588422601936E-2</v>
      </c>
      <c r="W310" s="27">
        <v>-5.8823549082044568E-2</v>
      </c>
      <c r="X310" s="27">
        <v>-5.8823360426152771E-2</v>
      </c>
      <c r="Y310" s="27">
        <v>-5.8823447704446141E-2</v>
      </c>
      <c r="Z310" t="s">
        <v>102</v>
      </c>
      <c r="AA310" t="s">
        <v>101</v>
      </c>
      <c r="AB310">
        <v>394015</v>
      </c>
      <c r="AC310">
        <v>0.17</v>
      </c>
      <c r="AD310">
        <v>31</v>
      </c>
      <c r="AE310">
        <v>22</v>
      </c>
      <c r="AF310">
        <v>25</v>
      </c>
      <c r="AG310">
        <v>398</v>
      </c>
      <c r="AH310">
        <v>39</v>
      </c>
      <c r="AI310">
        <v>0.91</v>
      </c>
      <c r="AN310" s="3">
        <v>43817</v>
      </c>
      <c r="AO310" s="4">
        <v>8052789</v>
      </c>
      <c r="AP310" s="4">
        <v>6039592</v>
      </c>
      <c r="AQ310" s="4">
        <v>2460574</v>
      </c>
      <c r="AR310" s="4">
        <v>5815903</v>
      </c>
      <c r="AS310" s="10">
        <v>-9.6154555691496668E-3</v>
      </c>
      <c r="AT310" s="10">
        <v>-9.6154145736410124E-3</v>
      </c>
      <c r="AU310" s="10">
        <v>-9.615357523939827E-3</v>
      </c>
      <c r="AV310" s="10">
        <v>-9.6153715162264897E-3</v>
      </c>
      <c r="AW310" s="13" t="s">
        <v>103</v>
      </c>
      <c r="AX310" s="13" t="s">
        <v>101</v>
      </c>
      <c r="AY310" t="s">
        <v>44</v>
      </c>
      <c r="AZ310" s="11" t="s">
        <v>94</v>
      </c>
      <c r="BA310" s="11" t="s">
        <v>97</v>
      </c>
    </row>
    <row r="311" spans="1:53" x14ac:dyDescent="0.25">
      <c r="A311" s="3">
        <v>43775</v>
      </c>
      <c r="B311" s="4">
        <v>21500167</v>
      </c>
      <c r="C311" s="4">
        <v>5106289</v>
      </c>
      <c r="D311" s="4">
        <v>2022090</v>
      </c>
      <c r="E311" s="4">
        <v>1461364</v>
      </c>
      <c r="F311" s="4">
        <v>1162369</v>
      </c>
      <c r="G311" s="7">
        <v>5.4063254485418648E-2</v>
      </c>
      <c r="H311" s="10">
        <v>-0.15543983474545175</v>
      </c>
      <c r="I311" s="10">
        <v>0</v>
      </c>
      <c r="J311" s="10">
        <v>-0.15543983474545175</v>
      </c>
      <c r="K311" s="7">
        <v>0.23749996918628585</v>
      </c>
      <c r="L311" s="7">
        <v>0.39599991304839971</v>
      </c>
      <c r="M311" s="7">
        <v>0.72269978091974141</v>
      </c>
      <c r="N311" s="7">
        <v>0.79540005091134036</v>
      </c>
      <c r="O311" s="14" t="s">
        <v>94</v>
      </c>
      <c r="P311" s="14" t="s">
        <v>96</v>
      </c>
      <c r="Q311" s="12" t="s">
        <v>44</v>
      </c>
      <c r="R311">
        <v>7740060</v>
      </c>
      <c r="S311">
        <v>5805045</v>
      </c>
      <c r="T311">
        <v>2365018</v>
      </c>
      <c r="U311">
        <v>5590043</v>
      </c>
      <c r="V311" s="27">
        <v>0</v>
      </c>
      <c r="W311" s="27">
        <v>0</v>
      </c>
      <c r="X311" s="27">
        <v>0</v>
      </c>
      <c r="Y311" s="27">
        <v>0</v>
      </c>
      <c r="Z311" t="s">
        <v>37</v>
      </c>
      <c r="AA311" t="s">
        <v>101</v>
      </c>
      <c r="AB311">
        <v>384987</v>
      </c>
      <c r="AC311">
        <v>0.18</v>
      </c>
      <c r="AD311">
        <v>34</v>
      </c>
      <c r="AE311">
        <v>19</v>
      </c>
      <c r="AF311">
        <v>25</v>
      </c>
      <c r="AG311">
        <v>394</v>
      </c>
      <c r="AH311">
        <v>33</v>
      </c>
      <c r="AI311">
        <v>0.94</v>
      </c>
      <c r="AN311" s="3">
        <v>43818</v>
      </c>
      <c r="AO311" s="4">
        <v>7583695</v>
      </c>
      <c r="AP311" s="4">
        <v>5687771</v>
      </c>
      <c r="AQ311" s="4">
        <v>2317240</v>
      </c>
      <c r="AR311" s="4">
        <v>5477113</v>
      </c>
      <c r="AS311" s="10">
        <v>-3.9603876387590109E-2</v>
      </c>
      <c r="AT311" s="10">
        <v>-3.9603918600791155E-2</v>
      </c>
      <c r="AU311" s="10">
        <v>-3.9603845497091394E-2</v>
      </c>
      <c r="AV311" s="10">
        <v>-3.9603904840510351E-2</v>
      </c>
      <c r="AW311" s="13" t="s">
        <v>103</v>
      </c>
      <c r="AX311" s="13" t="s">
        <v>101</v>
      </c>
      <c r="AY311" t="s">
        <v>44</v>
      </c>
      <c r="AZ311" s="11" t="s">
        <v>80</v>
      </c>
      <c r="BA311" s="11" t="s">
        <v>97</v>
      </c>
    </row>
    <row r="312" spans="1:53" x14ac:dyDescent="0.25">
      <c r="A312" s="3">
        <v>43776</v>
      </c>
      <c r="B312" s="4">
        <v>20848646</v>
      </c>
      <c r="C312" s="4">
        <v>5264283</v>
      </c>
      <c r="D312" s="4">
        <v>2000427</v>
      </c>
      <c r="E312" s="4">
        <v>1489518</v>
      </c>
      <c r="F312" s="4">
        <v>1209191</v>
      </c>
      <c r="G312" s="7">
        <v>5.7998538610133245E-2</v>
      </c>
      <c r="H312" s="10">
        <v>0.1293683727802637</v>
      </c>
      <c r="I312" s="10">
        <v>1.0526296401619062E-2</v>
      </c>
      <c r="J312" s="10">
        <v>0.11760414033937483</v>
      </c>
      <c r="K312" s="7">
        <v>0.25249999448405425</v>
      </c>
      <c r="L312" s="7">
        <v>0.37999989742192813</v>
      </c>
      <c r="M312" s="7">
        <v>0.74460002789404467</v>
      </c>
      <c r="N312" s="7">
        <v>0.81180019308259455</v>
      </c>
      <c r="O312" s="14" t="s">
        <v>80</v>
      </c>
      <c r="P312" s="14" t="s">
        <v>96</v>
      </c>
      <c r="Q312" s="12" t="s">
        <v>44</v>
      </c>
      <c r="R312">
        <v>7505512</v>
      </c>
      <c r="S312">
        <v>5629134</v>
      </c>
      <c r="T312">
        <v>2293351</v>
      </c>
      <c r="U312">
        <v>5420648</v>
      </c>
      <c r="V312" s="27">
        <v>1.0526259099838065E-2</v>
      </c>
      <c r="W312" s="27">
        <v>1.0526349803258173E-2</v>
      </c>
      <c r="X312" s="27">
        <v>1.0526283321774077E-2</v>
      </c>
      <c r="Y312" s="27">
        <v>1.0526300090806018E-2</v>
      </c>
      <c r="Z312" t="s">
        <v>102</v>
      </c>
      <c r="AA312" t="s">
        <v>104</v>
      </c>
      <c r="AB312">
        <v>405410</v>
      </c>
      <c r="AC312">
        <v>0.18</v>
      </c>
      <c r="AD312">
        <v>36</v>
      </c>
      <c r="AE312">
        <v>21</v>
      </c>
      <c r="AF312">
        <v>30</v>
      </c>
      <c r="AG312">
        <v>361</v>
      </c>
      <c r="AH312">
        <v>37</v>
      </c>
      <c r="AI312">
        <v>0.93</v>
      </c>
      <c r="AN312" s="3">
        <v>43819</v>
      </c>
      <c r="AO312" s="4">
        <v>7974607</v>
      </c>
      <c r="AP312" s="4">
        <v>5980955</v>
      </c>
      <c r="AQ312" s="4">
        <v>2436685</v>
      </c>
      <c r="AR312" s="4">
        <v>5759438</v>
      </c>
      <c r="AS312" s="10">
        <v>-2.8571397247511787E-2</v>
      </c>
      <c r="AT312" s="10">
        <v>-2.8571516742446512E-2</v>
      </c>
      <c r="AU312" s="10">
        <v>-2.8571348837802657E-2</v>
      </c>
      <c r="AV312" s="10">
        <v>-2.8571390018912624E-2</v>
      </c>
      <c r="AW312" s="13" t="s">
        <v>103</v>
      </c>
      <c r="AX312" s="13" t="s">
        <v>101</v>
      </c>
      <c r="AY312" t="s">
        <v>44</v>
      </c>
      <c r="AZ312" s="11" t="s">
        <v>89</v>
      </c>
      <c r="BA312" s="11" t="s">
        <v>97</v>
      </c>
    </row>
    <row r="313" spans="1:53" hidden="1" x14ac:dyDescent="0.25">
      <c r="A313" s="3">
        <v>43777</v>
      </c>
      <c r="B313" s="4">
        <v>21065820</v>
      </c>
      <c r="C313" s="4">
        <v>5108461</v>
      </c>
      <c r="D313" s="4">
        <v>2084252</v>
      </c>
      <c r="E313" s="4">
        <v>1445428</v>
      </c>
      <c r="F313" s="4">
        <v>1232661</v>
      </c>
      <c r="G313" s="7">
        <v>5.8514740940537803E-2</v>
      </c>
      <c r="H313" s="10">
        <v>-3.0024016065268277E-2</v>
      </c>
      <c r="I313" s="10">
        <v>0</v>
      </c>
      <c r="J313" s="10">
        <v>-3.0024016065268277E-2</v>
      </c>
      <c r="K313" s="7">
        <v>0.24249998338540821</v>
      </c>
      <c r="L313" s="7">
        <v>0.40799998277367683</v>
      </c>
      <c r="M313" s="7">
        <v>0.69349963440121443</v>
      </c>
      <c r="N313" s="7">
        <v>0.85280000110693854</v>
      </c>
      <c r="O313" s="14" t="s">
        <v>89</v>
      </c>
      <c r="P313" s="14" t="s">
        <v>96</v>
      </c>
      <c r="Q313" s="12" t="s">
        <v>44</v>
      </c>
      <c r="R313">
        <v>7583695</v>
      </c>
      <c r="S313">
        <v>5687771</v>
      </c>
      <c r="T313">
        <v>2317240</v>
      </c>
      <c r="U313">
        <v>5477113</v>
      </c>
      <c r="V313" s="27">
        <v>0</v>
      </c>
      <c r="W313" s="27">
        <v>0</v>
      </c>
      <c r="X313" s="27">
        <v>0</v>
      </c>
      <c r="Y313" s="27">
        <v>0</v>
      </c>
      <c r="Z313" t="s">
        <v>37</v>
      </c>
      <c r="AA313" t="s">
        <v>101</v>
      </c>
      <c r="AB313">
        <v>403572</v>
      </c>
      <c r="AC313">
        <v>0.19</v>
      </c>
      <c r="AD313">
        <v>31</v>
      </c>
      <c r="AE313">
        <v>17</v>
      </c>
      <c r="AF313">
        <v>26</v>
      </c>
      <c r="AG313">
        <v>352</v>
      </c>
      <c r="AH313">
        <v>34</v>
      </c>
      <c r="AI313">
        <v>0.94</v>
      </c>
      <c r="AN313" s="3">
        <v>43820</v>
      </c>
      <c r="AO313" s="4">
        <v>16645119</v>
      </c>
      <c r="AP313" s="4">
        <v>12483839</v>
      </c>
      <c r="AQ313" s="4">
        <v>5086008</v>
      </c>
      <c r="AR313" s="4">
        <v>12021475</v>
      </c>
      <c r="AS313" s="10">
        <v>9.8039156209148715E-3</v>
      </c>
      <c r="AT313" s="10">
        <v>9.8038953986920863E-3</v>
      </c>
      <c r="AU313" s="10">
        <v>9.8037775258457138E-3</v>
      </c>
      <c r="AV313" s="10">
        <v>9.8039767451021387E-3</v>
      </c>
      <c r="AW313" s="13" t="s">
        <v>103</v>
      </c>
      <c r="AX313" s="13" t="s">
        <v>104</v>
      </c>
      <c r="AY313" t="s">
        <v>44</v>
      </c>
      <c r="AZ313" s="11" t="s">
        <v>85</v>
      </c>
      <c r="BA313" s="11" t="s">
        <v>97</v>
      </c>
    </row>
    <row r="314" spans="1:53" hidden="1" x14ac:dyDescent="0.25">
      <c r="A314" s="3">
        <v>43778</v>
      </c>
      <c r="B314" s="4">
        <v>45787545</v>
      </c>
      <c r="C314" s="4">
        <v>9711538</v>
      </c>
      <c r="D314" s="4">
        <v>3367961</v>
      </c>
      <c r="E314" s="4">
        <v>2290213</v>
      </c>
      <c r="F314" s="4">
        <v>1839957</v>
      </c>
      <c r="G314" s="7">
        <v>4.0184661571176179E-2</v>
      </c>
      <c r="H314" s="10">
        <v>0.26260801898348074</v>
      </c>
      <c r="I314" s="10">
        <v>7.3684197937763818E-2</v>
      </c>
      <c r="J314" s="10">
        <v>0.17595846284092165</v>
      </c>
      <c r="K314" s="7">
        <v>0.2120999935681199</v>
      </c>
      <c r="L314" s="7">
        <v>0.34679996103603777</v>
      </c>
      <c r="M314" s="7">
        <v>0.67999985748053493</v>
      </c>
      <c r="N314" s="7">
        <v>0.80339994576923635</v>
      </c>
      <c r="O314" s="14" t="s">
        <v>85</v>
      </c>
      <c r="P314" s="14" t="s">
        <v>96</v>
      </c>
      <c r="Q314" s="12" t="s">
        <v>46</v>
      </c>
      <c r="R314">
        <v>16483516</v>
      </c>
      <c r="S314">
        <v>12362637</v>
      </c>
      <c r="T314">
        <v>5036630</v>
      </c>
      <c r="U314">
        <v>11904761</v>
      </c>
      <c r="V314" s="27">
        <v>7.3684232467147837E-2</v>
      </c>
      <c r="W314" s="27">
        <v>7.3684185842880723E-2</v>
      </c>
      <c r="X314" s="27">
        <v>7.3684421457529847E-2</v>
      </c>
      <c r="Y314" s="27">
        <v>7.3684171602436122E-2</v>
      </c>
      <c r="Z314" t="s">
        <v>102</v>
      </c>
      <c r="AA314" t="s">
        <v>104</v>
      </c>
      <c r="AB314">
        <v>380487</v>
      </c>
      <c r="AC314">
        <v>0.19</v>
      </c>
      <c r="AD314">
        <v>40</v>
      </c>
      <c r="AE314">
        <v>21</v>
      </c>
      <c r="AF314">
        <v>27</v>
      </c>
      <c r="AG314">
        <v>368</v>
      </c>
      <c r="AH314">
        <v>32</v>
      </c>
      <c r="AI314">
        <v>0.93</v>
      </c>
      <c r="AN314" s="3">
        <v>43822</v>
      </c>
      <c r="AO314" s="4">
        <v>7740060</v>
      </c>
      <c r="AP314" s="4">
        <v>5805045</v>
      </c>
      <c r="AQ314" s="4">
        <v>2365018</v>
      </c>
      <c r="AR314" s="4">
        <v>5590043</v>
      </c>
      <c r="AS314" s="10">
        <v>1.0204157545207204E-2</v>
      </c>
      <c r="AT314" s="10">
        <v>1.0204113595832398E-2</v>
      </c>
      <c r="AU314" s="10">
        <v>1.0204051122343127E-2</v>
      </c>
      <c r="AV314" s="10">
        <v>1.0204066880416196E-2</v>
      </c>
      <c r="AW314" s="13" t="s">
        <v>103</v>
      </c>
      <c r="AX314" s="13" t="s">
        <v>104</v>
      </c>
      <c r="AY314" t="s">
        <v>44</v>
      </c>
      <c r="AZ314" s="11" t="s">
        <v>82</v>
      </c>
      <c r="BA314" s="11" t="s">
        <v>97</v>
      </c>
    </row>
    <row r="315" spans="1:53" hidden="1" x14ac:dyDescent="0.25">
      <c r="A315" s="3">
        <v>43779</v>
      </c>
      <c r="B315" s="4">
        <v>47134238</v>
      </c>
      <c r="C315" s="4">
        <v>10096153</v>
      </c>
      <c r="D315" s="4">
        <v>3261057</v>
      </c>
      <c r="E315" s="4">
        <v>2173168</v>
      </c>
      <c r="F315" s="4">
        <v>1627268</v>
      </c>
      <c r="G315" s="7">
        <v>3.4524118115582987E-2</v>
      </c>
      <c r="H315" s="10">
        <v>-1.2684939402672679E-2</v>
      </c>
      <c r="I315" s="10">
        <v>2.9411775625882486E-2</v>
      </c>
      <c r="J315" s="10">
        <v>-4.0893951308222043E-2</v>
      </c>
      <c r="K315" s="7">
        <v>0.21419998346000629</v>
      </c>
      <c r="L315" s="7">
        <v>0.32299995849904412</v>
      </c>
      <c r="M315" s="7">
        <v>0.66639988200144917</v>
      </c>
      <c r="N315" s="7">
        <v>0.74879990870471125</v>
      </c>
      <c r="O315" s="14" t="s">
        <v>87</v>
      </c>
      <c r="P315" s="14" t="s">
        <v>96</v>
      </c>
      <c r="Q315" s="12" t="s">
        <v>44</v>
      </c>
      <c r="R315">
        <v>16968325</v>
      </c>
      <c r="S315">
        <v>12726244</v>
      </c>
      <c r="T315">
        <v>5184766</v>
      </c>
      <c r="U315">
        <v>12254901</v>
      </c>
      <c r="V315" s="27">
        <v>2.9411746862744614E-2</v>
      </c>
      <c r="W315" s="27">
        <v>2.94117670849674E-2</v>
      </c>
      <c r="X315" s="27">
        <v>2.9411729668448849E-2</v>
      </c>
      <c r="Y315" s="27">
        <v>2.9411762235293848E-2</v>
      </c>
      <c r="Z315" t="s">
        <v>102</v>
      </c>
      <c r="AA315" t="s">
        <v>104</v>
      </c>
      <c r="AB315">
        <v>397106</v>
      </c>
      <c r="AC315">
        <v>0.19</v>
      </c>
      <c r="AD315">
        <v>34</v>
      </c>
      <c r="AE315">
        <v>20</v>
      </c>
      <c r="AF315">
        <v>30</v>
      </c>
      <c r="AG315">
        <v>358</v>
      </c>
      <c r="AH315">
        <v>37</v>
      </c>
      <c r="AI315">
        <v>0.92</v>
      </c>
      <c r="AN315" s="3">
        <v>43823</v>
      </c>
      <c r="AO315" s="4">
        <v>7661877</v>
      </c>
      <c r="AP315" s="4">
        <v>5746408</v>
      </c>
      <c r="AQ315" s="4">
        <v>2341129</v>
      </c>
      <c r="AR315" s="4">
        <v>5533578</v>
      </c>
      <c r="AS315" s="10">
        <v>1.0309222615097369E-2</v>
      </c>
      <c r="AT315" s="10">
        <v>1.0309310976127639E-2</v>
      </c>
      <c r="AU315" s="10">
        <v>1.0309247207885175E-2</v>
      </c>
      <c r="AV315" s="10">
        <v>1.0309263292541226E-2</v>
      </c>
      <c r="AW315" s="13" t="s">
        <v>103</v>
      </c>
      <c r="AX315" s="13" t="s">
        <v>104</v>
      </c>
      <c r="AY315" t="s">
        <v>44</v>
      </c>
      <c r="AZ315" s="11" t="s">
        <v>83</v>
      </c>
      <c r="BA315" s="11" t="s">
        <v>97</v>
      </c>
    </row>
    <row r="316" spans="1:53" x14ac:dyDescent="0.25">
      <c r="A316" s="3">
        <v>43780</v>
      </c>
      <c r="B316" s="4">
        <v>21500167</v>
      </c>
      <c r="C316" s="4">
        <v>5482542</v>
      </c>
      <c r="D316" s="4">
        <v>2083366</v>
      </c>
      <c r="E316" s="4">
        <v>1566483</v>
      </c>
      <c r="F316" s="4">
        <v>1245980</v>
      </c>
      <c r="G316" s="7">
        <v>5.79521079999053E-2</v>
      </c>
      <c r="H316" s="10">
        <v>0.16360274375580763</v>
      </c>
      <c r="I316" s="10">
        <v>1.0204109920066262E-2</v>
      </c>
      <c r="J316" s="10">
        <v>0.15184914843385378</v>
      </c>
      <c r="K316" s="7">
        <v>0.25499997279090902</v>
      </c>
      <c r="L316" s="7">
        <v>0.38000000729588573</v>
      </c>
      <c r="M316" s="7">
        <v>0.75190005020721273</v>
      </c>
      <c r="N316" s="7">
        <v>0.79539963089289833</v>
      </c>
      <c r="O316" s="14" t="s">
        <v>82</v>
      </c>
      <c r="P316" s="14" t="s">
        <v>96</v>
      </c>
      <c r="Q316" s="12" t="s">
        <v>44</v>
      </c>
      <c r="R316">
        <v>7740060</v>
      </c>
      <c r="S316">
        <v>5805045</v>
      </c>
      <c r="T316">
        <v>2365018</v>
      </c>
      <c r="U316">
        <v>5590043</v>
      </c>
      <c r="V316" s="27">
        <v>1.0204157545207204E-2</v>
      </c>
      <c r="W316" s="27">
        <v>1.0204113595832398E-2</v>
      </c>
      <c r="X316" s="27">
        <v>1.0204051122343127E-2</v>
      </c>
      <c r="Y316" s="27">
        <v>1.0204066880416196E-2</v>
      </c>
      <c r="Z316" t="s">
        <v>102</v>
      </c>
      <c r="AA316" t="s">
        <v>104</v>
      </c>
      <c r="AB316">
        <v>387858</v>
      </c>
      <c r="AC316">
        <v>0.17</v>
      </c>
      <c r="AD316">
        <v>38</v>
      </c>
      <c r="AE316">
        <v>17</v>
      </c>
      <c r="AF316">
        <v>25</v>
      </c>
      <c r="AG316">
        <v>381</v>
      </c>
      <c r="AH316">
        <v>31</v>
      </c>
      <c r="AI316">
        <v>0.94</v>
      </c>
      <c r="AN316" s="3">
        <v>43824</v>
      </c>
      <c r="AO316" s="4">
        <v>7427330</v>
      </c>
      <c r="AP316" s="4">
        <v>5570497</v>
      </c>
      <c r="AQ316" s="4">
        <v>2269462</v>
      </c>
      <c r="AR316" s="4">
        <v>5364183</v>
      </c>
      <c r="AS316" s="10">
        <v>-7.7669860715337213E-2</v>
      </c>
      <c r="AT316" s="10">
        <v>-7.7669981680881794E-2</v>
      </c>
      <c r="AU316" s="10">
        <v>-7.7669681952259872E-2</v>
      </c>
      <c r="AV316" s="10">
        <v>-7.7669796074659403E-2</v>
      </c>
      <c r="AW316" s="13" t="s">
        <v>103</v>
      </c>
      <c r="AX316" s="13" t="s">
        <v>101</v>
      </c>
      <c r="AY316" t="s">
        <v>44</v>
      </c>
      <c r="AZ316" s="11" t="s">
        <v>94</v>
      </c>
      <c r="BA316" s="11" t="s">
        <v>97</v>
      </c>
    </row>
    <row r="317" spans="1:53" x14ac:dyDescent="0.25">
      <c r="A317" s="3">
        <v>43781</v>
      </c>
      <c r="B317" s="4">
        <v>20631473</v>
      </c>
      <c r="C317" s="4">
        <v>4899974</v>
      </c>
      <c r="D317" s="4">
        <v>2018789</v>
      </c>
      <c r="E317" s="4">
        <v>1547402</v>
      </c>
      <c r="F317" s="4">
        <v>1230803</v>
      </c>
      <c r="G317" s="7">
        <v>5.9656574205826214E-2</v>
      </c>
      <c r="H317" s="10">
        <v>-2.2583445107012823E-2</v>
      </c>
      <c r="I317" s="10">
        <v>-1.041664768062156E-2</v>
      </c>
      <c r="J317" s="10">
        <v>-1.2294868742359966E-2</v>
      </c>
      <c r="K317" s="7">
        <v>0.23749995940667931</v>
      </c>
      <c r="L317" s="7">
        <v>0.41199994122417793</v>
      </c>
      <c r="M317" s="7">
        <v>0.76650011467270729</v>
      </c>
      <c r="N317" s="7">
        <v>0.79539964404854069</v>
      </c>
      <c r="O317" s="14" t="s">
        <v>83</v>
      </c>
      <c r="P317" s="14" t="s">
        <v>96</v>
      </c>
      <c r="Q317" s="12" t="s">
        <v>44</v>
      </c>
      <c r="R317">
        <v>7427330</v>
      </c>
      <c r="S317">
        <v>5570497</v>
      </c>
      <c r="T317">
        <v>2269462</v>
      </c>
      <c r="U317">
        <v>5364183</v>
      </c>
      <c r="V317" s="27">
        <v>-1.0416611151910726E-2</v>
      </c>
      <c r="W317" s="27">
        <v>-1.0416699975520194E-2</v>
      </c>
      <c r="X317" s="27">
        <v>-1.0416634871853403E-2</v>
      </c>
      <c r="Y317" s="27">
        <v>-1.0416651293350898E-2</v>
      </c>
      <c r="Z317" t="s">
        <v>102</v>
      </c>
      <c r="AA317" t="s">
        <v>101</v>
      </c>
      <c r="AB317">
        <v>403207</v>
      </c>
      <c r="AC317">
        <v>0.18</v>
      </c>
      <c r="AD317">
        <v>32</v>
      </c>
      <c r="AE317">
        <v>19</v>
      </c>
      <c r="AF317">
        <v>30</v>
      </c>
      <c r="AG317">
        <v>387</v>
      </c>
      <c r="AH317">
        <v>39</v>
      </c>
      <c r="AI317">
        <v>0.93</v>
      </c>
      <c r="AN317" s="3">
        <v>43825</v>
      </c>
      <c r="AO317" s="4">
        <v>7427330</v>
      </c>
      <c r="AP317" s="4">
        <v>5570497</v>
      </c>
      <c r="AQ317" s="4">
        <v>2269462</v>
      </c>
      <c r="AR317" s="4">
        <v>5364183</v>
      </c>
      <c r="AS317" s="10">
        <v>-2.0618577092037627E-2</v>
      </c>
      <c r="AT317" s="10">
        <v>-2.0618621952255056E-2</v>
      </c>
      <c r="AU317" s="10">
        <v>-2.0618494415770461E-2</v>
      </c>
      <c r="AV317" s="10">
        <v>-2.0618526585082342E-2</v>
      </c>
      <c r="AW317" s="13" t="s">
        <v>103</v>
      </c>
      <c r="AX317" s="13" t="s">
        <v>101</v>
      </c>
      <c r="AY317" t="s">
        <v>44</v>
      </c>
      <c r="AZ317" s="11" t="s">
        <v>80</v>
      </c>
      <c r="BA317" s="11" t="s">
        <v>97</v>
      </c>
    </row>
    <row r="318" spans="1:53" hidden="1" x14ac:dyDescent="0.25">
      <c r="A318" s="3">
        <v>43782</v>
      </c>
      <c r="B318" s="4">
        <v>21500167</v>
      </c>
      <c r="C318" s="4">
        <v>5643793</v>
      </c>
      <c r="D318" s="4">
        <v>2302667</v>
      </c>
      <c r="E318" s="4">
        <v>1748185</v>
      </c>
      <c r="F318" s="4">
        <v>1361836</v>
      </c>
      <c r="G318" s="7">
        <v>6.3340717306986496E-2</v>
      </c>
      <c r="H318" s="10">
        <v>0.17160385385363863</v>
      </c>
      <c r="I318" s="10">
        <v>0</v>
      </c>
      <c r="J318" s="10">
        <v>0.17160385385363841</v>
      </c>
      <c r="K318" s="7">
        <v>0.26249996104681417</v>
      </c>
      <c r="L318" s="7">
        <v>0.40799990361092264</v>
      </c>
      <c r="M318" s="7">
        <v>0.75920009276200162</v>
      </c>
      <c r="N318" s="7">
        <v>0.77899993421748848</v>
      </c>
      <c r="O318" s="14" t="s">
        <v>94</v>
      </c>
      <c r="P318" s="14" t="s">
        <v>96</v>
      </c>
      <c r="Q318" s="12" t="s">
        <v>44</v>
      </c>
      <c r="R318">
        <v>7740060</v>
      </c>
      <c r="S318">
        <v>5805045</v>
      </c>
      <c r="T318">
        <v>2365018</v>
      </c>
      <c r="U318">
        <v>5590043</v>
      </c>
      <c r="V318" s="27">
        <v>0</v>
      </c>
      <c r="W318" s="27">
        <v>0</v>
      </c>
      <c r="X318" s="27">
        <v>0</v>
      </c>
      <c r="Y318" s="27">
        <v>0</v>
      </c>
      <c r="Z318" t="s">
        <v>37</v>
      </c>
      <c r="AA318" t="s">
        <v>101</v>
      </c>
      <c r="AB318">
        <v>380788</v>
      </c>
      <c r="AC318">
        <v>0.19</v>
      </c>
      <c r="AD318">
        <v>36</v>
      </c>
      <c r="AE318">
        <v>21</v>
      </c>
      <c r="AF318">
        <v>25</v>
      </c>
      <c r="AG318">
        <v>394</v>
      </c>
      <c r="AH318">
        <v>34</v>
      </c>
      <c r="AI318">
        <v>0.95</v>
      </c>
      <c r="AN318" s="3">
        <v>43826</v>
      </c>
      <c r="AO318" s="4">
        <v>8052789</v>
      </c>
      <c r="AP318" s="4">
        <v>6039592</v>
      </c>
      <c r="AQ318" s="4">
        <v>2460574</v>
      </c>
      <c r="AR318" s="4">
        <v>5815903</v>
      </c>
      <c r="AS318" s="10">
        <v>9.803868704752583E-3</v>
      </c>
      <c r="AT318" s="10">
        <v>9.8039527132371962E-3</v>
      </c>
      <c r="AU318" s="10">
        <v>9.8038934043587211E-3</v>
      </c>
      <c r="AV318" s="10">
        <v>9.803907950741042E-3</v>
      </c>
      <c r="AW318" s="13" t="s">
        <v>103</v>
      </c>
      <c r="AX318" s="13" t="s">
        <v>104</v>
      </c>
      <c r="AY318" t="s">
        <v>44</v>
      </c>
      <c r="AZ318" s="11" t="s">
        <v>89</v>
      </c>
      <c r="BA318" s="11" t="s">
        <v>97</v>
      </c>
    </row>
    <row r="319" spans="1:53" x14ac:dyDescent="0.25">
      <c r="A319" s="3">
        <v>43783</v>
      </c>
      <c r="B319" s="4">
        <v>20848646</v>
      </c>
      <c r="C319" s="4">
        <v>5160040</v>
      </c>
      <c r="D319" s="4">
        <v>2125936</v>
      </c>
      <c r="E319" s="4">
        <v>1629530</v>
      </c>
      <c r="F319" s="4">
        <v>1349577</v>
      </c>
      <c r="G319" s="7">
        <v>6.4732117375871798E-2</v>
      </c>
      <c r="H319" s="10">
        <v>0.11609911089315084</v>
      </c>
      <c r="I319" s="10">
        <v>0</v>
      </c>
      <c r="J319" s="10">
        <v>0.11609911089315084</v>
      </c>
      <c r="K319" s="7">
        <v>0.24750000551594573</v>
      </c>
      <c r="L319" s="7">
        <v>0.4119999069774653</v>
      </c>
      <c r="M319" s="7">
        <v>0.76650002634133863</v>
      </c>
      <c r="N319" s="7">
        <v>0.82820015587316587</v>
      </c>
      <c r="O319" s="14" t="s">
        <v>80</v>
      </c>
      <c r="P319" s="14" t="s">
        <v>96</v>
      </c>
      <c r="Q319" s="12" t="s">
        <v>44</v>
      </c>
      <c r="R319">
        <v>7505512</v>
      </c>
      <c r="S319">
        <v>5629134</v>
      </c>
      <c r="T319">
        <v>2293351</v>
      </c>
      <c r="U319">
        <v>5420648</v>
      </c>
      <c r="V319" s="27">
        <v>0</v>
      </c>
      <c r="W319" s="27">
        <v>0</v>
      </c>
      <c r="X319" s="27">
        <v>0</v>
      </c>
      <c r="Y319" s="27">
        <v>0</v>
      </c>
      <c r="Z319" t="s">
        <v>37</v>
      </c>
      <c r="AA319" t="s">
        <v>101</v>
      </c>
      <c r="AB319">
        <v>383044</v>
      </c>
      <c r="AC319">
        <v>0.19</v>
      </c>
      <c r="AD319">
        <v>34</v>
      </c>
      <c r="AE319">
        <v>20</v>
      </c>
      <c r="AF319">
        <v>25</v>
      </c>
      <c r="AG319">
        <v>378</v>
      </c>
      <c r="AH319">
        <v>33</v>
      </c>
      <c r="AI319">
        <v>0.92</v>
      </c>
      <c r="AN319" s="3">
        <v>43827</v>
      </c>
      <c r="AO319" s="4">
        <v>16321913</v>
      </c>
      <c r="AP319" s="4">
        <v>12241435</v>
      </c>
      <c r="AQ319" s="4">
        <v>4987251</v>
      </c>
      <c r="AR319" s="4">
        <v>11788048</v>
      </c>
      <c r="AS319" s="10">
        <v>-1.941746406258793E-2</v>
      </c>
      <c r="AT319" s="10">
        <v>-1.9417424399657879E-2</v>
      </c>
      <c r="AU319" s="10">
        <v>-1.9417389827149356E-2</v>
      </c>
      <c r="AV319" s="10">
        <v>-1.9417500764257301E-2</v>
      </c>
      <c r="AW319" s="13" t="s">
        <v>103</v>
      </c>
      <c r="AX319" s="13" t="s">
        <v>101</v>
      </c>
      <c r="AY319" t="s">
        <v>44</v>
      </c>
      <c r="AZ319" s="11" t="s">
        <v>85</v>
      </c>
      <c r="BA319" s="11" t="s">
        <v>97</v>
      </c>
    </row>
    <row r="320" spans="1:53" hidden="1" x14ac:dyDescent="0.25">
      <c r="A320" s="3">
        <v>43784</v>
      </c>
      <c r="B320" s="4">
        <v>21717340</v>
      </c>
      <c r="C320" s="4">
        <v>5212161</v>
      </c>
      <c r="D320" s="4">
        <v>2126561</v>
      </c>
      <c r="E320" s="4">
        <v>1567914</v>
      </c>
      <c r="F320" s="4">
        <v>1324260</v>
      </c>
      <c r="G320" s="7">
        <v>6.0977080986898025E-2</v>
      </c>
      <c r="H320" s="10">
        <v>7.4309968434143725E-2</v>
      </c>
      <c r="I320" s="10">
        <v>3.0927825263863395E-2</v>
      </c>
      <c r="J320" s="10">
        <v>4.2080679274687949E-2</v>
      </c>
      <c r="K320" s="7">
        <v>0.23999997237230711</v>
      </c>
      <c r="L320" s="7">
        <v>0.40799986800100763</v>
      </c>
      <c r="M320" s="7">
        <v>0.73730027024853739</v>
      </c>
      <c r="N320" s="7">
        <v>0.84459989514731038</v>
      </c>
      <c r="O320" s="14" t="s">
        <v>89</v>
      </c>
      <c r="P320" s="14" t="s">
        <v>96</v>
      </c>
      <c r="Q320" s="12" t="s">
        <v>44</v>
      </c>
      <c r="R320">
        <v>7818242</v>
      </c>
      <c r="S320">
        <v>5863681</v>
      </c>
      <c r="T320">
        <v>2388907</v>
      </c>
      <c r="U320">
        <v>5646508</v>
      </c>
      <c r="V320" s="27">
        <v>3.0927799707134884E-2</v>
      </c>
      <c r="W320" s="27">
        <v>3.0927757112584109E-2</v>
      </c>
      <c r="X320" s="27">
        <v>3.0927741623655747E-2</v>
      </c>
      <c r="Y320" s="27">
        <v>3.0927789877623457E-2</v>
      </c>
      <c r="Z320" t="s">
        <v>102</v>
      </c>
      <c r="AA320" t="s">
        <v>104</v>
      </c>
      <c r="AB320">
        <v>396628</v>
      </c>
      <c r="AC320">
        <v>0.19</v>
      </c>
      <c r="AD320">
        <v>30</v>
      </c>
      <c r="AE320">
        <v>18</v>
      </c>
      <c r="AF320">
        <v>27</v>
      </c>
      <c r="AG320">
        <v>365</v>
      </c>
      <c r="AH320">
        <v>40</v>
      </c>
      <c r="AI320">
        <v>0.91</v>
      </c>
      <c r="AN320" s="3">
        <v>43828</v>
      </c>
      <c r="AO320" s="4">
        <v>15675500</v>
      </c>
      <c r="AP320" s="4">
        <v>11756625</v>
      </c>
      <c r="AQ320" s="4">
        <v>4789736</v>
      </c>
      <c r="AR320" s="4">
        <v>11321195</v>
      </c>
      <c r="AS320" s="10">
        <v>1.0416660623697505E-2</v>
      </c>
      <c r="AT320" s="10">
        <v>1.0416638913772092E-2</v>
      </c>
      <c r="AU320" s="10">
        <v>1.0416725997641096E-2</v>
      </c>
      <c r="AV320" s="10">
        <v>1.0416725236983337E-2</v>
      </c>
      <c r="AW320" s="13" t="s">
        <v>103</v>
      </c>
      <c r="AX320" s="13" t="s">
        <v>104</v>
      </c>
      <c r="AY320" t="s">
        <v>44</v>
      </c>
      <c r="AZ320" s="11" t="s">
        <v>87</v>
      </c>
      <c r="BA320" s="11" t="s">
        <v>97</v>
      </c>
    </row>
    <row r="321" spans="1:53" hidden="1" x14ac:dyDescent="0.25">
      <c r="A321" s="3">
        <v>43785</v>
      </c>
      <c r="B321" s="4">
        <v>47134238</v>
      </c>
      <c r="C321" s="4">
        <v>9403280</v>
      </c>
      <c r="D321" s="4">
        <v>3037259</v>
      </c>
      <c r="E321" s="4">
        <v>2003376</v>
      </c>
      <c r="F321" s="4">
        <v>1547007</v>
      </c>
      <c r="G321" s="7">
        <v>3.2821300728358017E-2</v>
      </c>
      <c r="H321" s="10">
        <v>-0.15921567732289399</v>
      </c>
      <c r="I321" s="10">
        <v>2.9411775625882486E-2</v>
      </c>
      <c r="J321" s="10">
        <v>-0.18323809520645018</v>
      </c>
      <c r="K321" s="7">
        <v>0.19949998979510394</v>
      </c>
      <c r="L321" s="7">
        <v>0.32299995320781683</v>
      </c>
      <c r="M321" s="7">
        <v>0.65959998801551001</v>
      </c>
      <c r="N321" s="7">
        <v>0.77220002635551188</v>
      </c>
      <c r="O321" s="14" t="s">
        <v>85</v>
      </c>
      <c r="P321" s="14" t="s">
        <v>96</v>
      </c>
      <c r="Q321" s="12" t="s">
        <v>44</v>
      </c>
      <c r="R321">
        <v>16968325</v>
      </c>
      <c r="S321">
        <v>12726244</v>
      </c>
      <c r="T321">
        <v>5184766</v>
      </c>
      <c r="U321">
        <v>12254901</v>
      </c>
      <c r="V321" s="27">
        <v>2.9411746862744614E-2</v>
      </c>
      <c r="W321" s="27">
        <v>2.94117670849674E-2</v>
      </c>
      <c r="X321" s="27">
        <v>2.9411729668448849E-2</v>
      </c>
      <c r="Y321" s="27">
        <v>2.9411762235293848E-2</v>
      </c>
      <c r="Z321" t="s">
        <v>102</v>
      </c>
      <c r="AA321" t="s">
        <v>104</v>
      </c>
      <c r="AB321">
        <v>404564</v>
      </c>
      <c r="AC321">
        <v>0.18</v>
      </c>
      <c r="AD321">
        <v>40</v>
      </c>
      <c r="AE321">
        <v>21</v>
      </c>
      <c r="AF321">
        <v>30</v>
      </c>
      <c r="AG321">
        <v>392</v>
      </c>
      <c r="AH321">
        <v>39</v>
      </c>
      <c r="AI321">
        <v>0.92</v>
      </c>
      <c r="AN321" s="3">
        <v>43829</v>
      </c>
      <c r="AO321" s="4">
        <v>7974607</v>
      </c>
      <c r="AP321" s="4">
        <v>5980955</v>
      </c>
      <c r="AQ321" s="4">
        <v>2436685</v>
      </c>
      <c r="AR321" s="4">
        <v>5759438</v>
      </c>
      <c r="AS321" s="10">
        <v>3.0302995067221783E-2</v>
      </c>
      <c r="AT321" s="10">
        <v>3.0302952001233452E-2</v>
      </c>
      <c r="AU321" s="10">
        <v>3.0302940611868445E-2</v>
      </c>
      <c r="AV321" s="10">
        <v>3.0302986935878629E-2</v>
      </c>
      <c r="AW321" s="13" t="s">
        <v>103</v>
      </c>
      <c r="AX321" s="13" t="s">
        <v>104</v>
      </c>
      <c r="AY321" t="s">
        <v>44</v>
      </c>
      <c r="AZ321" s="11" t="s">
        <v>82</v>
      </c>
      <c r="BA321" s="11" t="s">
        <v>97</v>
      </c>
    </row>
    <row r="322" spans="1:53" hidden="1" x14ac:dyDescent="0.25">
      <c r="A322" s="3">
        <v>43786</v>
      </c>
      <c r="B322" s="4">
        <v>43991955</v>
      </c>
      <c r="C322" s="4">
        <v>9330693</v>
      </c>
      <c r="D322" s="4">
        <v>1268974</v>
      </c>
      <c r="E322" s="4">
        <v>906047</v>
      </c>
      <c r="F322" s="4">
        <v>699650</v>
      </c>
      <c r="G322" s="7">
        <v>1.5904044273549561E-2</v>
      </c>
      <c r="H322" s="10">
        <v>-0.57004623700582813</v>
      </c>
      <c r="I322" s="10">
        <v>-6.6666676567466721E-2</v>
      </c>
      <c r="J322" s="10">
        <v>-0.53933524904808428</v>
      </c>
      <c r="K322" s="7">
        <v>0.2120999850995483</v>
      </c>
      <c r="L322" s="7">
        <v>0.13599997342105244</v>
      </c>
      <c r="M322" s="7">
        <v>0.71399965641534024</v>
      </c>
      <c r="N322" s="7">
        <v>0.77220055913214214</v>
      </c>
      <c r="O322" s="14" t="s">
        <v>87</v>
      </c>
      <c r="P322" s="14" t="s">
        <v>96</v>
      </c>
      <c r="Q322" s="12" t="s">
        <v>45</v>
      </c>
      <c r="R322">
        <v>15837104</v>
      </c>
      <c r="S322">
        <v>11877828</v>
      </c>
      <c r="T322">
        <v>4839115</v>
      </c>
      <c r="U322">
        <v>11437908</v>
      </c>
      <c r="V322" s="27">
        <v>-6.6666627377775955E-2</v>
      </c>
      <c r="W322" s="27">
        <v>-6.6666645712592065E-2</v>
      </c>
      <c r="X322" s="27">
        <v>-6.6666653808484355E-2</v>
      </c>
      <c r="Y322" s="27">
        <v>-6.6666634026664062E-2</v>
      </c>
      <c r="Z322" t="s">
        <v>102</v>
      </c>
      <c r="AA322" t="s">
        <v>101</v>
      </c>
      <c r="AB322">
        <v>380987</v>
      </c>
      <c r="AC322">
        <v>0.19</v>
      </c>
      <c r="AD322">
        <v>112</v>
      </c>
      <c r="AE322">
        <v>22</v>
      </c>
      <c r="AF322">
        <v>27</v>
      </c>
      <c r="AG322">
        <v>353</v>
      </c>
      <c r="AH322">
        <v>38</v>
      </c>
      <c r="AI322">
        <v>0.95</v>
      </c>
      <c r="AN322" s="3">
        <v>43830</v>
      </c>
      <c r="AO322" s="4">
        <v>7896424</v>
      </c>
      <c r="AP322" s="4">
        <v>5922318</v>
      </c>
      <c r="AQ322" s="4">
        <v>2412796</v>
      </c>
      <c r="AR322" s="4">
        <v>5702973</v>
      </c>
      <c r="AS322" s="10">
        <v>3.0612211602979222E-2</v>
      </c>
      <c r="AT322" s="10">
        <v>3.0612166765743076E-2</v>
      </c>
      <c r="AU322" s="10">
        <v>3.0612153367029382E-2</v>
      </c>
      <c r="AV322" s="10">
        <v>3.061220064124881E-2</v>
      </c>
      <c r="AW322" s="13" t="s">
        <v>103</v>
      </c>
      <c r="AX322" s="13" t="s">
        <v>104</v>
      </c>
      <c r="AY322" t="s">
        <v>44</v>
      </c>
      <c r="AZ322" s="11" t="s">
        <v>83</v>
      </c>
      <c r="BA322" s="11" t="s">
        <v>97</v>
      </c>
    </row>
    <row r="323" spans="1:53" hidden="1" x14ac:dyDescent="0.25">
      <c r="A323" s="3">
        <v>43787</v>
      </c>
      <c r="B323" s="4">
        <v>22803207</v>
      </c>
      <c r="C323" s="4">
        <v>5985841</v>
      </c>
      <c r="D323" s="4">
        <v>2298563</v>
      </c>
      <c r="E323" s="4">
        <v>1761848</v>
      </c>
      <c r="F323" s="4">
        <v>1459163</v>
      </c>
      <c r="G323" s="7">
        <v>6.3989376581986918E-2</v>
      </c>
      <c r="H323" s="10">
        <v>0.17109664681616077</v>
      </c>
      <c r="I323" s="10">
        <v>6.0606040874008116E-2</v>
      </c>
      <c r="J323" s="10">
        <v>0.10417685896933171</v>
      </c>
      <c r="K323" s="7">
        <v>0.26249996327270986</v>
      </c>
      <c r="L323" s="7">
        <v>0.38400000935541057</v>
      </c>
      <c r="M323" s="7">
        <v>0.76649976528813868</v>
      </c>
      <c r="N323" s="7">
        <v>0.8282002760737589</v>
      </c>
      <c r="O323" s="14" t="s">
        <v>82</v>
      </c>
      <c r="P323" s="14" t="s">
        <v>96</v>
      </c>
      <c r="Q323" s="12" t="s">
        <v>44</v>
      </c>
      <c r="R323">
        <v>8209154</v>
      </c>
      <c r="S323">
        <v>6156866</v>
      </c>
      <c r="T323">
        <v>2508352</v>
      </c>
      <c r="U323">
        <v>5928833</v>
      </c>
      <c r="V323" s="27">
        <v>6.0605990134443344E-2</v>
      </c>
      <c r="W323" s="27">
        <v>6.0606076266420006E-2</v>
      </c>
      <c r="X323" s="27">
        <v>6.060588122373689E-2</v>
      </c>
      <c r="Y323" s="27">
        <v>6.0605973871757257E-2</v>
      </c>
      <c r="Z323" t="s">
        <v>102</v>
      </c>
      <c r="AA323" t="s">
        <v>104</v>
      </c>
      <c r="AB323">
        <v>398199</v>
      </c>
      <c r="AC323">
        <v>0.18</v>
      </c>
      <c r="AD323">
        <v>37</v>
      </c>
      <c r="AE323">
        <v>22</v>
      </c>
      <c r="AF323">
        <v>26</v>
      </c>
      <c r="AG323">
        <v>385</v>
      </c>
      <c r="AH323">
        <v>34</v>
      </c>
      <c r="AI323">
        <v>0.94</v>
      </c>
      <c r="AN323" s="3">
        <v>43831</v>
      </c>
      <c r="AO323" s="4">
        <v>7818242</v>
      </c>
      <c r="AP323" s="4">
        <v>5863681</v>
      </c>
      <c r="AQ323" s="4">
        <v>2388907</v>
      </c>
      <c r="AR323" s="4">
        <v>5646508</v>
      </c>
      <c r="AS323" s="10">
        <v>5.2631564774959561E-2</v>
      </c>
      <c r="AT323" s="10">
        <v>5.2631569499094866E-2</v>
      </c>
      <c r="AU323" s="10">
        <v>5.2631416608870385E-2</v>
      </c>
      <c r="AV323" s="10">
        <v>5.2631500454030089E-2</v>
      </c>
      <c r="AW323" s="13" t="s">
        <v>103</v>
      </c>
      <c r="AX323" s="13" t="s">
        <v>104</v>
      </c>
      <c r="AY323" t="s">
        <v>44</v>
      </c>
      <c r="AZ323" s="11" t="s">
        <v>94</v>
      </c>
      <c r="BA323" s="11" t="s">
        <v>81</v>
      </c>
    </row>
    <row r="324" spans="1:53" x14ac:dyDescent="0.25">
      <c r="A324" s="3">
        <v>43788</v>
      </c>
      <c r="B324" s="4">
        <v>21282993</v>
      </c>
      <c r="C324" s="4">
        <v>5373955</v>
      </c>
      <c r="D324" s="4">
        <v>2149582</v>
      </c>
      <c r="E324" s="4">
        <v>1537811</v>
      </c>
      <c r="F324" s="4">
        <v>1197954</v>
      </c>
      <c r="G324" s="7">
        <v>5.6286914157233428E-2</v>
      </c>
      <c r="H324" s="10">
        <v>-2.6689080218361472E-2</v>
      </c>
      <c r="I324" s="10">
        <v>3.1578937674493712E-2</v>
      </c>
      <c r="J324" s="10">
        <v>-5.6484303590193408E-2</v>
      </c>
      <c r="K324" s="7">
        <v>0.25249996558284826</v>
      </c>
      <c r="L324" s="7">
        <v>0.4</v>
      </c>
      <c r="M324" s="7">
        <v>0.71540001730569014</v>
      </c>
      <c r="N324" s="7">
        <v>0.778999499938549</v>
      </c>
      <c r="O324" s="14" t="s">
        <v>83</v>
      </c>
      <c r="P324" s="14" t="s">
        <v>96</v>
      </c>
      <c r="Q324" s="12" t="s">
        <v>44</v>
      </c>
      <c r="R324">
        <v>7661877</v>
      </c>
      <c r="S324">
        <v>5746408</v>
      </c>
      <c r="T324">
        <v>2341129</v>
      </c>
      <c r="U324">
        <v>5533578</v>
      </c>
      <c r="V324" s="27">
        <v>3.1578911937398813E-2</v>
      </c>
      <c r="W324" s="27">
        <v>3.1579049409774296E-2</v>
      </c>
      <c r="X324" s="27">
        <v>3.1578849965322231E-2</v>
      </c>
      <c r="Y324" s="27">
        <v>3.1578900272418053E-2</v>
      </c>
      <c r="Z324" t="s">
        <v>102</v>
      </c>
      <c r="AA324" t="s">
        <v>104</v>
      </c>
      <c r="AB324">
        <v>384779</v>
      </c>
      <c r="AC324">
        <v>0.19</v>
      </c>
      <c r="AD324">
        <v>33</v>
      </c>
      <c r="AE324">
        <v>22</v>
      </c>
      <c r="AF324">
        <v>27</v>
      </c>
      <c r="AG324">
        <v>369</v>
      </c>
      <c r="AH324">
        <v>33</v>
      </c>
      <c r="AI324">
        <v>0.92</v>
      </c>
    </row>
    <row r="325" spans="1:53" x14ac:dyDescent="0.25">
      <c r="A325" s="3">
        <v>43789</v>
      </c>
      <c r="B325" s="4">
        <v>22368860</v>
      </c>
      <c r="C325" s="4">
        <v>5648137</v>
      </c>
      <c r="D325" s="4">
        <v>2281847</v>
      </c>
      <c r="E325" s="4">
        <v>1649091</v>
      </c>
      <c r="F325" s="4">
        <v>1338732</v>
      </c>
      <c r="G325" s="7">
        <v>5.9848020864719971E-2</v>
      </c>
      <c r="H325" s="10">
        <v>-1.6965332095788321E-2</v>
      </c>
      <c r="I325" s="10">
        <v>4.0404011745583279E-2</v>
      </c>
      <c r="J325" s="10">
        <v>-5.5141409677109565E-2</v>
      </c>
      <c r="K325" s="7">
        <v>0.25249999329424921</v>
      </c>
      <c r="L325" s="7">
        <v>0.40399993838676362</v>
      </c>
      <c r="M325" s="7">
        <v>0.72270007585959972</v>
      </c>
      <c r="N325" s="7">
        <v>0.81179995524807302</v>
      </c>
      <c r="O325" s="14" t="s">
        <v>94</v>
      </c>
      <c r="P325" s="14" t="s">
        <v>96</v>
      </c>
      <c r="Q325" s="12" t="s">
        <v>44</v>
      </c>
      <c r="R325">
        <v>8052789</v>
      </c>
      <c r="S325">
        <v>6039592</v>
      </c>
      <c r="T325">
        <v>2460574</v>
      </c>
      <c r="U325">
        <v>5815903</v>
      </c>
      <c r="V325" s="27">
        <v>4.0403950356973972E-2</v>
      </c>
      <c r="W325" s="27">
        <v>4.0403993422962303E-2</v>
      </c>
      <c r="X325" s="27">
        <v>4.0403920815824668E-2</v>
      </c>
      <c r="Y325" s="27">
        <v>4.0403982581171505E-2</v>
      </c>
      <c r="Z325" t="s">
        <v>102</v>
      </c>
      <c r="AA325" t="s">
        <v>104</v>
      </c>
      <c r="AB325">
        <v>410182</v>
      </c>
      <c r="AC325">
        <v>0.19</v>
      </c>
      <c r="AD325">
        <v>40</v>
      </c>
      <c r="AE325">
        <v>19</v>
      </c>
      <c r="AF325">
        <v>29</v>
      </c>
      <c r="AG325">
        <v>389</v>
      </c>
      <c r="AH325">
        <v>32</v>
      </c>
      <c r="AI325">
        <v>0.92</v>
      </c>
    </row>
    <row r="326" spans="1:53" x14ac:dyDescent="0.25">
      <c r="A326" s="3">
        <v>43790</v>
      </c>
      <c r="B326" s="4">
        <v>21282993</v>
      </c>
      <c r="C326" s="4">
        <v>5054710</v>
      </c>
      <c r="D326" s="4">
        <v>2102759</v>
      </c>
      <c r="E326" s="4">
        <v>1550364</v>
      </c>
      <c r="F326" s="4">
        <v>1220447</v>
      </c>
      <c r="G326" s="7">
        <v>5.7343767392114449E-2</v>
      </c>
      <c r="H326" s="10">
        <v>-9.5681832159261737E-2</v>
      </c>
      <c r="I326" s="10">
        <v>2.0833343325988629E-2</v>
      </c>
      <c r="J326" s="10">
        <v>-0.11413731364380297</v>
      </c>
      <c r="K326" s="7">
        <v>0.2374999606493316</v>
      </c>
      <c r="L326" s="7">
        <v>0.41599992877929692</v>
      </c>
      <c r="M326" s="7">
        <v>0.73729989979831256</v>
      </c>
      <c r="N326" s="7">
        <v>0.78720029618850795</v>
      </c>
      <c r="O326" s="14" t="s">
        <v>80</v>
      </c>
      <c r="P326" s="14" t="s">
        <v>96</v>
      </c>
      <c r="Q326" s="12" t="s">
        <v>44</v>
      </c>
      <c r="R326">
        <v>7661877</v>
      </c>
      <c r="S326">
        <v>5746408</v>
      </c>
      <c r="T326">
        <v>2341129</v>
      </c>
      <c r="U326">
        <v>5533578</v>
      </c>
      <c r="V326" s="27">
        <v>2.0833355539235709E-2</v>
      </c>
      <c r="W326" s="27">
        <v>2.0833399951040388E-2</v>
      </c>
      <c r="X326" s="27">
        <v>2.0833269743706806E-2</v>
      </c>
      <c r="Y326" s="27">
        <v>2.0833302586701796E-2</v>
      </c>
      <c r="Z326" t="s">
        <v>102</v>
      </c>
      <c r="AA326" t="s">
        <v>104</v>
      </c>
      <c r="AB326">
        <v>393181</v>
      </c>
      <c r="AC326">
        <v>0.18</v>
      </c>
      <c r="AD326">
        <v>38</v>
      </c>
      <c r="AE326">
        <v>21</v>
      </c>
      <c r="AF326">
        <v>27</v>
      </c>
      <c r="AG326">
        <v>395</v>
      </c>
      <c r="AH326">
        <v>35</v>
      </c>
      <c r="AI326">
        <v>0.92</v>
      </c>
    </row>
    <row r="327" spans="1:53" x14ac:dyDescent="0.25">
      <c r="A327" s="3">
        <v>43791</v>
      </c>
      <c r="B327" s="4">
        <v>22803207</v>
      </c>
      <c r="C327" s="4">
        <v>5529777</v>
      </c>
      <c r="D327" s="4">
        <v>2300387</v>
      </c>
      <c r="E327" s="4">
        <v>1763247</v>
      </c>
      <c r="F327" s="4">
        <v>1518155</v>
      </c>
      <c r="G327" s="7">
        <v>6.6576381120427491E-2</v>
      </c>
      <c r="H327" s="10">
        <v>0.14641762191714625</v>
      </c>
      <c r="I327" s="10">
        <v>5.0000000000000044E-2</v>
      </c>
      <c r="J327" s="10">
        <v>9.1826306587758255E-2</v>
      </c>
      <c r="K327" s="7">
        <v>0.24249996941219715</v>
      </c>
      <c r="L327" s="7">
        <v>0.41599995804532441</v>
      </c>
      <c r="M327" s="7">
        <v>0.76650015845159969</v>
      </c>
      <c r="N327" s="7">
        <v>0.86099962172060973</v>
      </c>
      <c r="O327" s="14" t="s">
        <v>89</v>
      </c>
      <c r="P327" s="14" t="s">
        <v>96</v>
      </c>
      <c r="Q327" s="12" t="s">
        <v>44</v>
      </c>
      <c r="R327">
        <v>8209154</v>
      </c>
      <c r="S327">
        <v>6156866</v>
      </c>
      <c r="T327">
        <v>2508352</v>
      </c>
      <c r="U327">
        <v>5928833</v>
      </c>
      <c r="V327" s="27">
        <v>4.9999987209400798E-2</v>
      </c>
      <c r="W327" s="27">
        <v>5.0000162014270488E-2</v>
      </c>
      <c r="X327" s="27">
        <v>4.9999853489482771E-2</v>
      </c>
      <c r="Y327" s="27">
        <v>4.9999929159756817E-2</v>
      </c>
      <c r="Z327" t="s">
        <v>102</v>
      </c>
      <c r="AA327" t="s">
        <v>104</v>
      </c>
      <c r="AB327">
        <v>409499</v>
      </c>
      <c r="AC327">
        <v>0.18</v>
      </c>
      <c r="AD327">
        <v>35</v>
      </c>
      <c r="AE327">
        <v>19</v>
      </c>
      <c r="AF327">
        <v>25</v>
      </c>
      <c r="AG327">
        <v>360</v>
      </c>
      <c r="AH327">
        <v>37</v>
      </c>
      <c r="AI327">
        <v>0.95</v>
      </c>
    </row>
    <row r="328" spans="1:53" x14ac:dyDescent="0.25">
      <c r="A328" s="3">
        <v>43792</v>
      </c>
      <c r="B328" s="4">
        <v>45787545</v>
      </c>
      <c r="C328" s="4">
        <v>9519230</v>
      </c>
      <c r="D328" s="4">
        <v>3268903</v>
      </c>
      <c r="E328" s="4">
        <v>2133940</v>
      </c>
      <c r="F328" s="4">
        <v>1631184</v>
      </c>
      <c r="G328" s="7">
        <v>3.5625059172751015E-2</v>
      </c>
      <c r="H328" s="10">
        <v>5.4412811318888643E-2</v>
      </c>
      <c r="I328" s="10">
        <v>-2.8571438876342947E-2</v>
      </c>
      <c r="J328" s="10">
        <v>8.5424964342455612E-2</v>
      </c>
      <c r="K328" s="7">
        <v>0.20789998677587979</v>
      </c>
      <c r="L328" s="7">
        <v>0.34339993886060111</v>
      </c>
      <c r="M328" s="7">
        <v>0.65280003719902369</v>
      </c>
      <c r="N328" s="7">
        <v>0.76440012371481858</v>
      </c>
      <c r="O328" s="14" t="s">
        <v>85</v>
      </c>
      <c r="P328" s="14" t="s">
        <v>96</v>
      </c>
      <c r="Q328" s="12" t="s">
        <v>44</v>
      </c>
      <c r="R328">
        <v>16483516</v>
      </c>
      <c r="S328">
        <v>12362637</v>
      </c>
      <c r="T328">
        <v>5036630</v>
      </c>
      <c r="U328">
        <v>11904761</v>
      </c>
      <c r="V328" s="27">
        <v>-2.8571411733332552E-2</v>
      </c>
      <c r="W328" s="27">
        <v>-2.8571430816508037E-2</v>
      </c>
      <c r="X328" s="27">
        <v>-2.8571395507531072E-2</v>
      </c>
      <c r="Y328" s="27">
        <v>-2.8571426239999864E-2</v>
      </c>
      <c r="Z328" t="s">
        <v>102</v>
      </c>
      <c r="AA328" t="s">
        <v>101</v>
      </c>
      <c r="AB328">
        <v>401426</v>
      </c>
      <c r="AC328">
        <v>0.18</v>
      </c>
      <c r="AD328">
        <v>37</v>
      </c>
      <c r="AE328">
        <v>18</v>
      </c>
      <c r="AF328">
        <v>28</v>
      </c>
      <c r="AG328">
        <v>393</v>
      </c>
      <c r="AH328">
        <v>39</v>
      </c>
      <c r="AI328">
        <v>0.95</v>
      </c>
    </row>
    <row r="329" spans="1:53" x14ac:dyDescent="0.25">
      <c r="A329" s="3">
        <v>43793</v>
      </c>
      <c r="B329" s="4">
        <v>46236443</v>
      </c>
      <c r="C329" s="4">
        <v>9709653</v>
      </c>
      <c r="D329" s="4">
        <v>3301282</v>
      </c>
      <c r="E329" s="4">
        <v>2177525</v>
      </c>
      <c r="F329" s="4">
        <v>1647515</v>
      </c>
      <c r="G329" s="7">
        <v>3.5632390666384087E-2</v>
      </c>
      <c r="H329" s="10">
        <v>1.3547702422639891</v>
      </c>
      <c r="I329" s="10">
        <v>5.1020419528979843E-2</v>
      </c>
      <c r="J329" s="10">
        <v>1.2404609829743283</v>
      </c>
      <c r="K329" s="7">
        <v>0.20999999935116115</v>
      </c>
      <c r="L329" s="7">
        <v>0.33999999794019414</v>
      </c>
      <c r="M329" s="7">
        <v>0.65959981607145346</v>
      </c>
      <c r="N329" s="7">
        <v>0.75659980941665428</v>
      </c>
      <c r="O329" s="14" t="s">
        <v>87</v>
      </c>
      <c r="P329" s="14" t="s">
        <v>96</v>
      </c>
      <c r="Q329" s="12" t="s">
        <v>46</v>
      </c>
      <c r="R329">
        <v>16645119</v>
      </c>
      <c r="S329">
        <v>12483839</v>
      </c>
      <c r="T329">
        <v>5086008</v>
      </c>
      <c r="U329">
        <v>12021475</v>
      </c>
      <c r="V329" s="27">
        <v>5.1020375947521623E-2</v>
      </c>
      <c r="W329" s="27">
        <v>5.1020354899902642E-2</v>
      </c>
      <c r="X329" s="27">
        <v>5.1020279534584212E-2</v>
      </c>
      <c r="Y329" s="27">
        <v>5.102043135860157E-2</v>
      </c>
      <c r="Z329" t="s">
        <v>102</v>
      </c>
      <c r="AA329" t="s">
        <v>104</v>
      </c>
      <c r="AB329">
        <v>388049</v>
      </c>
      <c r="AC329">
        <v>0.19</v>
      </c>
      <c r="AD329">
        <v>34</v>
      </c>
      <c r="AE329">
        <v>22</v>
      </c>
      <c r="AF329">
        <v>27</v>
      </c>
      <c r="AG329">
        <v>354</v>
      </c>
      <c r="AH329">
        <v>37</v>
      </c>
      <c r="AI329">
        <v>0.95</v>
      </c>
    </row>
    <row r="330" spans="1:53" x14ac:dyDescent="0.25">
      <c r="A330" s="3">
        <v>43794</v>
      </c>
      <c r="B330" s="4">
        <v>22151687</v>
      </c>
      <c r="C330" s="4">
        <v>5593301</v>
      </c>
      <c r="D330" s="4">
        <v>2237320</v>
      </c>
      <c r="E330" s="4">
        <v>1698573</v>
      </c>
      <c r="F330" s="4">
        <v>1364973</v>
      </c>
      <c r="G330" s="7">
        <v>6.1619370118402267E-2</v>
      </c>
      <c r="H330" s="10">
        <v>-6.4550704753341459E-2</v>
      </c>
      <c r="I330" s="10">
        <v>-2.8571419800732412E-2</v>
      </c>
      <c r="J330" s="10">
        <v>-3.7037498881522302E-2</v>
      </c>
      <c r="K330" s="7">
        <v>0.2525000014671569</v>
      </c>
      <c r="L330" s="7">
        <v>0.39999992848587979</v>
      </c>
      <c r="M330" s="7">
        <v>0.75919984624461412</v>
      </c>
      <c r="N330" s="7">
        <v>0.80359984528189254</v>
      </c>
      <c r="O330" s="14" t="s">
        <v>82</v>
      </c>
      <c r="P330" s="14" t="s">
        <v>96</v>
      </c>
      <c r="Q330" s="12" t="s">
        <v>44</v>
      </c>
      <c r="R330">
        <v>7974607</v>
      </c>
      <c r="S330">
        <v>5980955</v>
      </c>
      <c r="T330">
        <v>2436685</v>
      </c>
      <c r="U330">
        <v>5759438</v>
      </c>
      <c r="V330" s="27">
        <v>-2.8571397247511787E-2</v>
      </c>
      <c r="W330" s="27">
        <v>-2.8571516742446512E-2</v>
      </c>
      <c r="X330" s="27">
        <v>-2.8571348837802657E-2</v>
      </c>
      <c r="Y330" s="27">
        <v>-2.8571390018912624E-2</v>
      </c>
      <c r="Z330" t="s">
        <v>102</v>
      </c>
      <c r="AA330" t="s">
        <v>101</v>
      </c>
      <c r="AB330">
        <v>408801</v>
      </c>
      <c r="AC330">
        <v>0.19</v>
      </c>
      <c r="AD330">
        <v>34</v>
      </c>
      <c r="AE330">
        <v>22</v>
      </c>
      <c r="AF330">
        <v>26</v>
      </c>
      <c r="AG330">
        <v>392</v>
      </c>
      <c r="AH330">
        <v>39</v>
      </c>
      <c r="AI330">
        <v>0.94</v>
      </c>
    </row>
    <row r="331" spans="1:53" x14ac:dyDescent="0.25">
      <c r="A331" s="3">
        <v>43795</v>
      </c>
      <c r="B331" s="4">
        <v>21065820</v>
      </c>
      <c r="C331" s="4">
        <v>5424448</v>
      </c>
      <c r="D331" s="4">
        <v>2191477</v>
      </c>
      <c r="E331" s="4">
        <v>1519789</v>
      </c>
      <c r="F331" s="4">
        <v>1258689</v>
      </c>
      <c r="G331" s="7">
        <v>5.97502969264904E-2</v>
      </c>
      <c r="H331" s="10">
        <v>5.0698941695590971E-2</v>
      </c>
      <c r="I331" s="10">
        <v>-1.0204062934193514E-2</v>
      </c>
      <c r="J331" s="10">
        <v>6.1530869494502038E-2</v>
      </c>
      <c r="K331" s="7">
        <v>0.25749996914432954</v>
      </c>
      <c r="L331" s="7">
        <v>0.40400000147480442</v>
      </c>
      <c r="M331" s="7">
        <v>0.69349986333418057</v>
      </c>
      <c r="N331" s="7">
        <v>0.82819983563507826</v>
      </c>
      <c r="O331" s="14" t="s">
        <v>83</v>
      </c>
      <c r="P331" s="14" t="s">
        <v>96</v>
      </c>
      <c r="Q331" s="12" t="s">
        <v>44</v>
      </c>
      <c r="R331">
        <v>7583695</v>
      </c>
      <c r="S331">
        <v>5687771</v>
      </c>
      <c r="T331">
        <v>2317240</v>
      </c>
      <c r="U331">
        <v>5477113</v>
      </c>
      <c r="V331" s="27">
        <v>-1.0204027028886009E-2</v>
      </c>
      <c r="W331" s="27">
        <v>-1.0204113595832398E-2</v>
      </c>
      <c r="X331" s="27">
        <v>-1.0204051122343127E-2</v>
      </c>
      <c r="Y331" s="27">
        <v>-1.0204066880416196E-2</v>
      </c>
      <c r="Z331" t="s">
        <v>102</v>
      </c>
      <c r="AA331" t="s">
        <v>101</v>
      </c>
      <c r="AB331">
        <v>396857</v>
      </c>
      <c r="AC331">
        <v>0.17</v>
      </c>
      <c r="AD331">
        <v>35</v>
      </c>
      <c r="AE331">
        <v>17</v>
      </c>
      <c r="AF331">
        <v>25</v>
      </c>
      <c r="AG331">
        <v>368</v>
      </c>
      <c r="AH331">
        <v>39</v>
      </c>
      <c r="AI331">
        <v>0.95</v>
      </c>
    </row>
    <row r="332" spans="1:53" x14ac:dyDescent="0.25">
      <c r="A332" s="3">
        <v>43796</v>
      </c>
      <c r="B332" s="4">
        <v>22803207</v>
      </c>
      <c r="C332" s="4">
        <v>5985841</v>
      </c>
      <c r="D332" s="4">
        <v>2442223</v>
      </c>
      <c r="E332" s="4">
        <v>1729338</v>
      </c>
      <c r="F332" s="4">
        <v>1347154</v>
      </c>
      <c r="G332" s="7">
        <v>5.9077392052793276E-2</v>
      </c>
      <c r="H332" s="10">
        <v>6.2910276291296974E-3</v>
      </c>
      <c r="I332" s="10">
        <v>1.9417484842767951E-2</v>
      </c>
      <c r="J332" s="10">
        <v>-1.2876429342059903E-2</v>
      </c>
      <c r="K332" s="7">
        <v>0.26249996327270986</v>
      </c>
      <c r="L332" s="7">
        <v>0.40799997861620446</v>
      </c>
      <c r="M332" s="7">
        <v>0.70809995647408119</v>
      </c>
      <c r="N332" s="7">
        <v>0.77899982536670098</v>
      </c>
      <c r="O332" s="14" t="s">
        <v>94</v>
      </c>
      <c r="P332" s="14" t="s">
        <v>96</v>
      </c>
      <c r="Q332" s="12" t="s">
        <v>44</v>
      </c>
      <c r="R332">
        <v>8209154</v>
      </c>
      <c r="S332">
        <v>6156866</v>
      </c>
      <c r="T332">
        <v>2508352</v>
      </c>
      <c r="U332">
        <v>5928833</v>
      </c>
      <c r="V332" s="27">
        <v>1.9417496223979036E-2</v>
      </c>
      <c r="W332" s="27">
        <v>1.9417536813745029E-2</v>
      </c>
      <c r="X332" s="27">
        <v>1.9417420488065051E-2</v>
      </c>
      <c r="Y332" s="27">
        <v>1.9417449018664934E-2</v>
      </c>
      <c r="Z332" t="s">
        <v>102</v>
      </c>
      <c r="AA332" t="s">
        <v>104</v>
      </c>
      <c r="AB332">
        <v>396457</v>
      </c>
      <c r="AC332">
        <v>0.19</v>
      </c>
      <c r="AD332">
        <v>35</v>
      </c>
      <c r="AE332">
        <v>22</v>
      </c>
      <c r="AF332">
        <v>28</v>
      </c>
      <c r="AG332">
        <v>369</v>
      </c>
      <c r="AH332">
        <v>34</v>
      </c>
      <c r="AI332">
        <v>0.91</v>
      </c>
    </row>
    <row r="333" spans="1:53" x14ac:dyDescent="0.25">
      <c r="A333" s="3">
        <v>43797</v>
      </c>
      <c r="B333" s="4">
        <v>22803207</v>
      </c>
      <c r="C333" s="4">
        <v>5472769</v>
      </c>
      <c r="D333" s="4">
        <v>2123434</v>
      </c>
      <c r="E333" s="4">
        <v>1519105</v>
      </c>
      <c r="F333" s="4">
        <v>1295492</v>
      </c>
      <c r="G333" s="7">
        <v>5.6811833528503247E-2</v>
      </c>
      <c r="H333" s="10">
        <v>6.1489765635050153E-2</v>
      </c>
      <c r="I333" s="10">
        <v>7.1428581496972621E-2</v>
      </c>
      <c r="J333" s="10">
        <v>-9.2762280506242245E-3</v>
      </c>
      <c r="K333" s="7">
        <v>0.23999997017963307</v>
      </c>
      <c r="L333" s="7">
        <v>0.38799993202709632</v>
      </c>
      <c r="M333" s="7">
        <v>0.71540014900392479</v>
      </c>
      <c r="N333" s="7">
        <v>0.8527995102379361</v>
      </c>
      <c r="O333" s="14" t="s">
        <v>80</v>
      </c>
      <c r="P333" s="14" t="s">
        <v>96</v>
      </c>
      <c r="Q333" s="12" t="s">
        <v>44</v>
      </c>
      <c r="R333">
        <v>8209154</v>
      </c>
      <c r="S333">
        <v>6156866</v>
      </c>
      <c r="T333">
        <v>2508352</v>
      </c>
      <c r="U333">
        <v>5928833</v>
      </c>
      <c r="V333" s="27">
        <v>7.1428580751165871E-2</v>
      </c>
      <c r="W333" s="27">
        <v>7.1428621149072669E-2</v>
      </c>
      <c r="X333" s="27">
        <v>7.142835785640167E-2</v>
      </c>
      <c r="Y333" s="27">
        <v>7.1428468162913816E-2</v>
      </c>
      <c r="Z333" t="s">
        <v>102</v>
      </c>
      <c r="AA333" t="s">
        <v>104</v>
      </c>
      <c r="AB333">
        <v>403521</v>
      </c>
      <c r="AC333">
        <v>0.18</v>
      </c>
      <c r="AD333">
        <v>33</v>
      </c>
      <c r="AE333">
        <v>21</v>
      </c>
      <c r="AF333">
        <v>28</v>
      </c>
      <c r="AG333">
        <v>380</v>
      </c>
      <c r="AH333">
        <v>32</v>
      </c>
      <c r="AI333">
        <v>0.94</v>
      </c>
    </row>
    <row r="334" spans="1:53" x14ac:dyDescent="0.25">
      <c r="A334" s="3">
        <v>43798</v>
      </c>
      <c r="B334" s="4">
        <v>21717340</v>
      </c>
      <c r="C334" s="4">
        <v>5537921</v>
      </c>
      <c r="D334" s="4">
        <v>2170865</v>
      </c>
      <c r="E334" s="4">
        <v>1584731</v>
      </c>
      <c r="F334" s="4">
        <v>1364454</v>
      </c>
      <c r="G334" s="7">
        <v>6.2827860133883806E-2</v>
      </c>
      <c r="H334" s="10">
        <v>-0.1012419680467409</v>
      </c>
      <c r="I334" s="10">
        <v>-4.7619047619047672E-2</v>
      </c>
      <c r="J334" s="10">
        <v>-5.6304066449077927E-2</v>
      </c>
      <c r="K334" s="7">
        <v>0.25499996776769163</v>
      </c>
      <c r="L334" s="7">
        <v>0.39199999422165827</v>
      </c>
      <c r="M334" s="7">
        <v>0.72999979270935778</v>
      </c>
      <c r="N334" s="7">
        <v>0.86100038429234993</v>
      </c>
      <c r="O334" s="14" t="s">
        <v>89</v>
      </c>
      <c r="P334" s="14" t="s">
        <v>96</v>
      </c>
      <c r="Q334" s="12" t="s">
        <v>44</v>
      </c>
      <c r="R334">
        <v>7818242</v>
      </c>
      <c r="S334">
        <v>5863681</v>
      </c>
      <c r="T334">
        <v>2388907</v>
      </c>
      <c r="U334">
        <v>5646508</v>
      </c>
      <c r="V334" s="27">
        <v>-4.7619036017596983E-2</v>
      </c>
      <c r="W334" s="27">
        <v>-4.7619194570744261E-2</v>
      </c>
      <c r="X334" s="27">
        <v>-4.7618914729671169E-2</v>
      </c>
      <c r="Y334" s="27">
        <v>-4.7618983364854484E-2</v>
      </c>
      <c r="Z334" t="s">
        <v>102</v>
      </c>
      <c r="AA334" t="s">
        <v>101</v>
      </c>
      <c r="AB334">
        <v>403130</v>
      </c>
      <c r="AC334">
        <v>0.17</v>
      </c>
      <c r="AD334">
        <v>39</v>
      </c>
      <c r="AE334">
        <v>17</v>
      </c>
      <c r="AF334">
        <v>28</v>
      </c>
      <c r="AG334">
        <v>352</v>
      </c>
      <c r="AH334">
        <v>32</v>
      </c>
      <c r="AI334">
        <v>0.94</v>
      </c>
    </row>
    <row r="335" spans="1:53" x14ac:dyDescent="0.25">
      <c r="A335" s="3">
        <v>43799</v>
      </c>
      <c r="B335" s="4">
        <v>47134238</v>
      </c>
      <c r="C335" s="4">
        <v>10195135</v>
      </c>
      <c r="D335" s="4">
        <v>3327692</v>
      </c>
      <c r="E335" s="4">
        <v>2308087</v>
      </c>
      <c r="F335" s="4">
        <v>1728295</v>
      </c>
      <c r="G335" s="7">
        <v>3.6667506961712205E-2</v>
      </c>
      <c r="H335" s="10">
        <v>5.9534056243808253E-2</v>
      </c>
      <c r="I335" s="10">
        <v>2.9411775625882486E-2</v>
      </c>
      <c r="J335" s="10">
        <v>2.9261643718434538E-2</v>
      </c>
      <c r="K335" s="7">
        <v>0.21629998558584951</v>
      </c>
      <c r="L335" s="7">
        <v>0.32639999372249606</v>
      </c>
      <c r="M335" s="7">
        <v>0.69359994855293094</v>
      </c>
      <c r="N335" s="7">
        <v>0.74879976361376321</v>
      </c>
      <c r="O335" s="14" t="s">
        <v>85</v>
      </c>
      <c r="P335" s="14" t="s">
        <v>96</v>
      </c>
      <c r="Q335" s="12" t="s">
        <v>44</v>
      </c>
      <c r="R335">
        <v>16968325</v>
      </c>
      <c r="S335">
        <v>12726244</v>
      </c>
      <c r="T335">
        <v>5184766</v>
      </c>
      <c r="U335">
        <v>12254901</v>
      </c>
      <c r="V335" s="27">
        <v>2.9411746862744614E-2</v>
      </c>
      <c r="W335" s="27">
        <v>2.94117670849674E-2</v>
      </c>
      <c r="X335" s="27">
        <v>2.9411729668448849E-2</v>
      </c>
      <c r="Y335" s="27">
        <v>2.9411762235293848E-2</v>
      </c>
      <c r="Z335" t="s">
        <v>102</v>
      </c>
      <c r="AA335" t="s">
        <v>104</v>
      </c>
      <c r="AB335">
        <v>381333</v>
      </c>
      <c r="AC335">
        <v>0.19</v>
      </c>
      <c r="AD335">
        <v>40</v>
      </c>
      <c r="AE335">
        <v>18</v>
      </c>
      <c r="AF335">
        <v>29</v>
      </c>
      <c r="AG335">
        <v>369</v>
      </c>
      <c r="AH335">
        <v>36</v>
      </c>
      <c r="AI335">
        <v>0.93</v>
      </c>
    </row>
    <row r="336" spans="1:53" x14ac:dyDescent="0.25">
      <c r="A336" s="3">
        <v>43800</v>
      </c>
      <c r="B336" s="4">
        <v>46685340</v>
      </c>
      <c r="C336" s="4">
        <v>10196078</v>
      </c>
      <c r="D336" s="4">
        <v>3501333</v>
      </c>
      <c r="E336" s="4">
        <v>2452333</v>
      </c>
      <c r="F336" s="4">
        <v>1989333</v>
      </c>
      <c r="G336" s="7">
        <v>4.2611513592918031E-2</v>
      </c>
      <c r="H336" s="10">
        <v>0.20747489400703478</v>
      </c>
      <c r="I336" s="10">
        <v>9.708726945106827E-3</v>
      </c>
      <c r="J336" s="10">
        <v>0.19586457141979285</v>
      </c>
      <c r="K336" s="7">
        <v>0.2183999945164799</v>
      </c>
      <c r="L336" s="7">
        <v>0.34339998183615306</v>
      </c>
      <c r="M336" s="7">
        <v>0.7003998191545906</v>
      </c>
      <c r="N336" s="7">
        <v>0.81120019181734293</v>
      </c>
      <c r="O336" s="14" t="s">
        <v>87</v>
      </c>
      <c r="P336" s="14" t="s">
        <v>97</v>
      </c>
      <c r="Q336" s="12" t="s">
        <v>46</v>
      </c>
      <c r="R336">
        <v>16806722</v>
      </c>
      <c r="S336">
        <v>12605042</v>
      </c>
      <c r="T336">
        <v>5135387</v>
      </c>
      <c r="U336">
        <v>12138188</v>
      </c>
      <c r="V336" s="27">
        <v>9.7087320312940761E-3</v>
      </c>
      <c r="W336" s="27">
        <v>9.7087923033931656E-3</v>
      </c>
      <c r="X336" s="27">
        <v>9.708793222503731E-3</v>
      </c>
      <c r="Y336" s="27">
        <v>9.7087087898948266E-3</v>
      </c>
      <c r="Z336" t="s">
        <v>102</v>
      </c>
      <c r="AA336" t="s">
        <v>104</v>
      </c>
      <c r="AB336">
        <v>397690</v>
      </c>
      <c r="AC336">
        <v>0.18</v>
      </c>
      <c r="AD336">
        <v>40</v>
      </c>
      <c r="AE336">
        <v>18</v>
      </c>
      <c r="AF336">
        <v>27</v>
      </c>
      <c r="AG336">
        <v>388</v>
      </c>
      <c r="AH336">
        <v>39</v>
      </c>
      <c r="AI336">
        <v>0.92</v>
      </c>
    </row>
    <row r="337" spans="1:35" x14ac:dyDescent="0.25">
      <c r="A337" s="3">
        <v>43801</v>
      </c>
      <c r="B337" s="4">
        <v>21500167</v>
      </c>
      <c r="C337" s="4">
        <v>5643793</v>
      </c>
      <c r="D337" s="4">
        <v>2212367</v>
      </c>
      <c r="E337" s="4">
        <v>1582727</v>
      </c>
      <c r="F337" s="4">
        <v>1310814</v>
      </c>
      <c r="G337" s="7">
        <v>6.0967619460816282E-2</v>
      </c>
      <c r="H337" s="10">
        <v>-3.9677707910705906E-2</v>
      </c>
      <c r="I337" s="10">
        <v>-2.9411755411675844E-2</v>
      </c>
      <c r="J337" s="10">
        <v>-1.0577041867413484E-2</v>
      </c>
      <c r="K337" s="7">
        <v>0.26249996104681417</v>
      </c>
      <c r="L337" s="7">
        <v>0.39200002551475577</v>
      </c>
      <c r="M337" s="7">
        <v>0.71539984098479137</v>
      </c>
      <c r="N337" s="7">
        <v>0.82819968320499993</v>
      </c>
      <c r="O337" s="14" t="s">
        <v>82</v>
      </c>
      <c r="P337" s="14" t="s">
        <v>97</v>
      </c>
      <c r="Q337" s="12" t="s">
        <v>44</v>
      </c>
      <c r="R337">
        <v>7740060</v>
      </c>
      <c r="S337">
        <v>5805045</v>
      </c>
      <c r="T337">
        <v>2365018</v>
      </c>
      <c r="U337">
        <v>5590043</v>
      </c>
      <c r="V337" s="27">
        <v>-2.9411731512286488E-2</v>
      </c>
      <c r="W337" s="27">
        <v>-2.9411690942332758E-2</v>
      </c>
      <c r="X337" s="27">
        <v>-2.9411680213076385E-2</v>
      </c>
      <c r="Y337" s="27">
        <v>-2.9411723852223126E-2</v>
      </c>
      <c r="Z337" t="s">
        <v>102</v>
      </c>
      <c r="AA337" t="s">
        <v>101</v>
      </c>
      <c r="AB337">
        <v>400613</v>
      </c>
      <c r="AC337">
        <v>0.17</v>
      </c>
      <c r="AD337">
        <v>37</v>
      </c>
      <c r="AE337">
        <v>22</v>
      </c>
      <c r="AF337">
        <v>26</v>
      </c>
      <c r="AG337">
        <v>394</v>
      </c>
      <c r="AH337">
        <v>37</v>
      </c>
      <c r="AI337">
        <v>0.91</v>
      </c>
    </row>
    <row r="338" spans="1:35" x14ac:dyDescent="0.25">
      <c r="A338" s="3">
        <v>43802</v>
      </c>
      <c r="B338" s="4">
        <v>20848646</v>
      </c>
      <c r="C338" s="4">
        <v>5420648</v>
      </c>
      <c r="D338" s="4">
        <v>2254989</v>
      </c>
      <c r="E338" s="4">
        <v>1580296</v>
      </c>
      <c r="F338" s="4">
        <v>1282884</v>
      </c>
      <c r="G338" s="7">
        <v>6.1533204602351635E-2</v>
      </c>
      <c r="H338" s="10">
        <v>1.9222381382533626E-2</v>
      </c>
      <c r="I338" s="10">
        <v>-1.030930673479602E-2</v>
      </c>
      <c r="J338" s="10">
        <v>2.9839310724341761E-2</v>
      </c>
      <c r="K338" s="7">
        <v>0.2600000019185898</v>
      </c>
      <c r="L338" s="7">
        <v>0.41599989521547975</v>
      </c>
      <c r="M338" s="7">
        <v>0.7007998708641151</v>
      </c>
      <c r="N338" s="7">
        <v>0.81179981471825535</v>
      </c>
      <c r="O338" s="14" t="s">
        <v>83</v>
      </c>
      <c r="P338" s="14" t="s">
        <v>97</v>
      </c>
      <c r="Q338" s="12" t="s">
        <v>44</v>
      </c>
      <c r="R338">
        <v>7505512</v>
      </c>
      <c r="S338">
        <v>5629134</v>
      </c>
      <c r="T338">
        <v>2293351</v>
      </c>
      <c r="U338">
        <v>5420648</v>
      </c>
      <c r="V338" s="27">
        <v>-1.0309354476940369E-2</v>
      </c>
      <c r="W338" s="27">
        <v>-1.0309310976127528E-2</v>
      </c>
      <c r="X338" s="27">
        <v>-1.0309247207885286E-2</v>
      </c>
      <c r="Y338" s="27">
        <v>-1.0309263292541115E-2</v>
      </c>
      <c r="Z338" t="s">
        <v>102</v>
      </c>
      <c r="AA338" t="s">
        <v>101</v>
      </c>
      <c r="AB338">
        <v>393251</v>
      </c>
      <c r="AC338">
        <v>0.19</v>
      </c>
      <c r="AD338">
        <v>36</v>
      </c>
      <c r="AE338">
        <v>20</v>
      </c>
      <c r="AF338">
        <v>30</v>
      </c>
      <c r="AG338">
        <v>360</v>
      </c>
      <c r="AH338">
        <v>39</v>
      </c>
      <c r="AI338">
        <v>0.94</v>
      </c>
    </row>
    <row r="339" spans="1:35" x14ac:dyDescent="0.25">
      <c r="A339" s="3">
        <v>43803</v>
      </c>
      <c r="B339" s="4">
        <v>22368860</v>
      </c>
      <c r="C339" s="4">
        <v>5759981</v>
      </c>
      <c r="D339" s="4">
        <v>2280952</v>
      </c>
      <c r="E339" s="4">
        <v>1581840</v>
      </c>
      <c r="F339" s="4">
        <v>1336022</v>
      </c>
      <c r="G339" s="7">
        <v>5.9726870300945152E-2</v>
      </c>
      <c r="H339" s="10">
        <v>-8.263346284092199E-3</v>
      </c>
      <c r="I339" s="10">
        <v>-1.9047627818315149E-2</v>
      </c>
      <c r="J339" s="10">
        <v>1.0993685157453914E-2</v>
      </c>
      <c r="K339" s="7">
        <v>0.2574999798827477</v>
      </c>
      <c r="L339" s="7">
        <v>0.3959999173608385</v>
      </c>
      <c r="M339" s="7">
        <v>0.69349990705635189</v>
      </c>
      <c r="N339" s="7">
        <v>0.84459995954078793</v>
      </c>
      <c r="O339" s="14" t="s">
        <v>94</v>
      </c>
      <c r="P339" s="14" t="s">
        <v>97</v>
      </c>
      <c r="Q339" s="12" t="s">
        <v>44</v>
      </c>
      <c r="R339">
        <v>8052789</v>
      </c>
      <c r="S339">
        <v>6039592</v>
      </c>
      <c r="T339">
        <v>2460574</v>
      </c>
      <c r="U339">
        <v>5815903</v>
      </c>
      <c r="V339" s="27">
        <v>-1.9047638770085196E-2</v>
      </c>
      <c r="W339" s="27">
        <v>-1.9047677828297749E-2</v>
      </c>
      <c r="X339" s="27">
        <v>-1.9047565891868401E-2</v>
      </c>
      <c r="Y339" s="27">
        <v>-1.9047593345941749E-2</v>
      </c>
      <c r="Z339" t="s">
        <v>102</v>
      </c>
      <c r="AA339" t="s">
        <v>101</v>
      </c>
      <c r="AB339">
        <v>385988</v>
      </c>
      <c r="AC339">
        <v>0.19</v>
      </c>
      <c r="AD339">
        <v>37</v>
      </c>
      <c r="AE339">
        <v>18</v>
      </c>
      <c r="AF339">
        <v>28</v>
      </c>
      <c r="AG339">
        <v>397</v>
      </c>
      <c r="AH339">
        <v>38</v>
      </c>
      <c r="AI339">
        <v>0.92</v>
      </c>
    </row>
    <row r="340" spans="1:35" x14ac:dyDescent="0.25">
      <c r="A340" s="3">
        <v>43804</v>
      </c>
      <c r="B340" s="4">
        <v>22586034</v>
      </c>
      <c r="C340" s="4">
        <v>5815903</v>
      </c>
      <c r="D340" s="4">
        <v>2419415</v>
      </c>
      <c r="E340" s="4">
        <v>1783835</v>
      </c>
      <c r="F340" s="4">
        <v>1418862</v>
      </c>
      <c r="G340" s="7">
        <v>6.2820325162000548E-2</v>
      </c>
      <c r="H340" s="10">
        <v>9.5230229133024258E-2</v>
      </c>
      <c r="I340" s="10">
        <v>-9.5237919824172623E-3</v>
      </c>
      <c r="J340" s="10">
        <v>0.10576126944543618</v>
      </c>
      <c r="K340" s="7">
        <v>0.25749996657226321</v>
      </c>
      <c r="L340" s="7">
        <v>0.41599988858136044</v>
      </c>
      <c r="M340" s="7">
        <v>0.73730013247003923</v>
      </c>
      <c r="N340" s="7">
        <v>0.79539979874820266</v>
      </c>
      <c r="O340" s="14" t="s">
        <v>80</v>
      </c>
      <c r="P340" s="14" t="s">
        <v>97</v>
      </c>
      <c r="Q340" s="12" t="s">
        <v>44</v>
      </c>
      <c r="R340">
        <v>8130972</v>
      </c>
      <c r="S340">
        <v>6098229</v>
      </c>
      <c r="T340">
        <v>2484463</v>
      </c>
      <c r="U340">
        <v>5872368</v>
      </c>
      <c r="V340" s="27">
        <v>-9.5237584774265915E-3</v>
      </c>
      <c r="W340" s="27">
        <v>-9.5238389141488744E-3</v>
      </c>
      <c r="X340" s="27">
        <v>-9.523782945934256E-3</v>
      </c>
      <c r="Y340" s="27">
        <v>-9.5237966729708745E-3</v>
      </c>
      <c r="Z340" t="s">
        <v>102</v>
      </c>
      <c r="AA340" t="s">
        <v>101</v>
      </c>
      <c r="AB340">
        <v>404457</v>
      </c>
      <c r="AC340">
        <v>0.18</v>
      </c>
      <c r="AD340">
        <v>30</v>
      </c>
      <c r="AE340">
        <v>22</v>
      </c>
      <c r="AF340">
        <v>30</v>
      </c>
      <c r="AG340">
        <v>370</v>
      </c>
      <c r="AH340">
        <v>39</v>
      </c>
      <c r="AI340">
        <v>0.91</v>
      </c>
    </row>
    <row r="341" spans="1:35" x14ac:dyDescent="0.25">
      <c r="A341" s="3">
        <v>43805</v>
      </c>
      <c r="B341" s="4">
        <v>21065820</v>
      </c>
      <c r="C341" s="4">
        <v>5108461</v>
      </c>
      <c r="D341" s="4">
        <v>2125119</v>
      </c>
      <c r="E341" s="4">
        <v>1582364</v>
      </c>
      <c r="F341" s="4">
        <v>1336464</v>
      </c>
      <c r="G341" s="7">
        <v>6.3442296573311643E-2</v>
      </c>
      <c r="H341" s="10">
        <v>-2.0513699985488687E-2</v>
      </c>
      <c r="I341" s="10">
        <v>-2.9999990790768982E-2</v>
      </c>
      <c r="J341" s="10">
        <v>9.7796811497079528E-3</v>
      </c>
      <c r="K341" s="7">
        <v>0.24249998338540821</v>
      </c>
      <c r="L341" s="7">
        <v>0.41599984809515039</v>
      </c>
      <c r="M341" s="7">
        <v>0.74460018474259559</v>
      </c>
      <c r="N341" s="7">
        <v>0.8445995990808689</v>
      </c>
      <c r="O341" s="14" t="s">
        <v>89</v>
      </c>
      <c r="P341" s="14" t="s">
        <v>97</v>
      </c>
      <c r="Q341" s="12" t="s">
        <v>44</v>
      </c>
      <c r="R341">
        <v>7583695</v>
      </c>
      <c r="S341">
        <v>5687771</v>
      </c>
      <c r="T341">
        <v>2317240</v>
      </c>
      <c r="U341">
        <v>5477113</v>
      </c>
      <c r="V341" s="27">
        <v>-2.9999966744442053E-2</v>
      </c>
      <c r="W341" s="27">
        <v>-2.9999926667224952E-2</v>
      </c>
      <c r="X341" s="27">
        <v>-2.9999912093689685E-2</v>
      </c>
      <c r="Y341" s="27">
        <v>-2.9999957495854046E-2</v>
      </c>
      <c r="Z341" t="s">
        <v>102</v>
      </c>
      <c r="AA341" t="s">
        <v>101</v>
      </c>
      <c r="AB341">
        <v>386475</v>
      </c>
      <c r="AC341">
        <v>0.19</v>
      </c>
      <c r="AD341">
        <v>34</v>
      </c>
      <c r="AE341">
        <v>21</v>
      </c>
      <c r="AF341">
        <v>26</v>
      </c>
      <c r="AG341">
        <v>356</v>
      </c>
      <c r="AH341">
        <v>32</v>
      </c>
      <c r="AI341">
        <v>0.91</v>
      </c>
    </row>
    <row r="342" spans="1:35" x14ac:dyDescent="0.25">
      <c r="A342" s="3">
        <v>43806</v>
      </c>
      <c r="B342" s="4">
        <v>43991955</v>
      </c>
      <c r="C342" s="4">
        <v>9145927</v>
      </c>
      <c r="D342" s="4">
        <v>3140711</v>
      </c>
      <c r="E342" s="4">
        <v>2157040</v>
      </c>
      <c r="F342" s="4">
        <v>1665666</v>
      </c>
      <c r="G342" s="7">
        <v>3.7862968354100197E-2</v>
      </c>
      <c r="H342" s="10">
        <v>-3.623744788939387E-2</v>
      </c>
      <c r="I342" s="10">
        <v>-6.6666676567466721E-2</v>
      </c>
      <c r="J342" s="10">
        <v>3.2602745358070839E-2</v>
      </c>
      <c r="K342" s="7">
        <v>0.20789998989587982</v>
      </c>
      <c r="L342" s="7">
        <v>0.34339996372155607</v>
      </c>
      <c r="M342" s="7">
        <v>0.68679989976791878</v>
      </c>
      <c r="N342" s="7">
        <v>0.77219986648369987</v>
      </c>
      <c r="O342" s="14" t="s">
        <v>85</v>
      </c>
      <c r="P342" s="14" t="s">
        <v>97</v>
      </c>
      <c r="Q342" s="12" t="s">
        <v>44</v>
      </c>
      <c r="R342">
        <v>15837104</v>
      </c>
      <c r="S342">
        <v>11877828</v>
      </c>
      <c r="T342">
        <v>4839115</v>
      </c>
      <c r="U342">
        <v>11437908</v>
      </c>
      <c r="V342" s="27">
        <v>-6.6666627377775955E-2</v>
      </c>
      <c r="W342" s="27">
        <v>-6.6666645712592065E-2</v>
      </c>
      <c r="X342" s="27">
        <v>-6.6666653808484355E-2</v>
      </c>
      <c r="Y342" s="27">
        <v>-6.6666634026664062E-2</v>
      </c>
      <c r="Z342" t="s">
        <v>102</v>
      </c>
      <c r="AA342" t="s">
        <v>101</v>
      </c>
      <c r="AB342">
        <v>401987</v>
      </c>
      <c r="AC342">
        <v>0.17</v>
      </c>
      <c r="AD342">
        <v>38</v>
      </c>
      <c r="AE342">
        <v>20</v>
      </c>
      <c r="AF342">
        <v>30</v>
      </c>
      <c r="AG342">
        <v>370</v>
      </c>
      <c r="AH342">
        <v>36</v>
      </c>
      <c r="AI342">
        <v>0.95</v>
      </c>
    </row>
    <row r="343" spans="1:35" x14ac:dyDescent="0.25">
      <c r="A343" s="3">
        <v>43807</v>
      </c>
      <c r="B343" s="4">
        <v>43991955</v>
      </c>
      <c r="C343" s="4">
        <v>9238310</v>
      </c>
      <c r="D343" s="4">
        <v>3078205</v>
      </c>
      <c r="E343" s="4">
        <v>2093179</v>
      </c>
      <c r="F343" s="4">
        <v>1632680</v>
      </c>
      <c r="G343" s="7">
        <v>3.711314943834617E-2</v>
      </c>
      <c r="H343" s="10">
        <v>-0.17928270430340221</v>
      </c>
      <c r="I343" s="10">
        <v>-5.7692307692307709E-2</v>
      </c>
      <c r="J343" s="10">
        <v>-0.12903470660769212</v>
      </c>
      <c r="K343" s="7">
        <v>0.20999998749771406</v>
      </c>
      <c r="L343" s="7">
        <v>0.33320001169044988</v>
      </c>
      <c r="M343" s="7">
        <v>0.67999987005413864</v>
      </c>
      <c r="N343" s="7">
        <v>0.78000018154204676</v>
      </c>
      <c r="O343" s="14" t="s">
        <v>87</v>
      </c>
      <c r="P343" s="14" t="s">
        <v>97</v>
      </c>
      <c r="Q343" s="12" t="s">
        <v>44</v>
      </c>
      <c r="R343">
        <v>15837104</v>
      </c>
      <c r="S343">
        <v>11877828</v>
      </c>
      <c r="T343">
        <v>4839115</v>
      </c>
      <c r="U343">
        <v>11437908</v>
      </c>
      <c r="V343" s="27">
        <v>-5.7692273365383184E-2</v>
      </c>
      <c r="W343" s="27">
        <v>-5.7692310743589714E-2</v>
      </c>
      <c r="X343" s="27">
        <v>-5.7692244031462447E-2</v>
      </c>
      <c r="Y343" s="27">
        <v>-5.769230135502923E-2</v>
      </c>
      <c r="Z343" t="s">
        <v>102</v>
      </c>
      <c r="AA343" t="s">
        <v>101</v>
      </c>
      <c r="AB343">
        <v>392420</v>
      </c>
      <c r="AC343">
        <v>0.19</v>
      </c>
      <c r="AD343">
        <v>30</v>
      </c>
      <c r="AE343">
        <v>18</v>
      </c>
      <c r="AF343">
        <v>25</v>
      </c>
      <c r="AG343">
        <v>394</v>
      </c>
      <c r="AH343">
        <v>36</v>
      </c>
      <c r="AI343">
        <v>0.93</v>
      </c>
    </row>
    <row r="344" spans="1:35" x14ac:dyDescent="0.25">
      <c r="A344" s="3">
        <v>43808</v>
      </c>
      <c r="B344" s="4">
        <v>22586034</v>
      </c>
      <c r="C344" s="4">
        <v>5533578</v>
      </c>
      <c r="D344" s="4">
        <v>2257699</v>
      </c>
      <c r="E344" s="4">
        <v>1582196</v>
      </c>
      <c r="F344" s="4">
        <v>1245504</v>
      </c>
      <c r="G344" s="7">
        <v>5.5144874040302959E-2</v>
      </c>
      <c r="H344" s="10">
        <v>-4.9824002490055808E-2</v>
      </c>
      <c r="I344" s="10">
        <v>5.0505049565428894E-2</v>
      </c>
      <c r="J344" s="10">
        <v>-9.5505540022857272E-2</v>
      </c>
      <c r="K344" s="7">
        <v>0.24499998538920112</v>
      </c>
      <c r="L344" s="7">
        <v>0.40799985109092163</v>
      </c>
      <c r="M344" s="7">
        <v>0.70080023953591686</v>
      </c>
      <c r="N344" s="7">
        <v>0.78719956313882733</v>
      </c>
      <c r="O344" s="14" t="s">
        <v>82</v>
      </c>
      <c r="P344" s="14" t="s">
        <v>97</v>
      </c>
      <c r="Q344" s="12" t="s">
        <v>44</v>
      </c>
      <c r="R344">
        <v>8130972</v>
      </c>
      <c r="S344">
        <v>6098229</v>
      </c>
      <c r="T344">
        <v>2484463</v>
      </c>
      <c r="U344">
        <v>5872368</v>
      </c>
      <c r="V344" s="27">
        <v>5.0505034844691155E-2</v>
      </c>
      <c r="W344" s="27">
        <v>5.0505034844691155E-2</v>
      </c>
      <c r="X344" s="27">
        <v>5.050490101978089E-2</v>
      </c>
      <c r="Y344" s="27">
        <v>5.0504978226464381E-2</v>
      </c>
      <c r="Z344" t="s">
        <v>102</v>
      </c>
      <c r="AA344" t="s">
        <v>104</v>
      </c>
      <c r="AB344">
        <v>397135</v>
      </c>
      <c r="AC344">
        <v>0.17</v>
      </c>
      <c r="AD344">
        <v>36</v>
      </c>
      <c r="AE344">
        <v>22</v>
      </c>
      <c r="AF344">
        <v>25</v>
      </c>
      <c r="AG344">
        <v>363</v>
      </c>
      <c r="AH344">
        <v>38</v>
      </c>
      <c r="AI344">
        <v>0.92</v>
      </c>
    </row>
    <row r="345" spans="1:35" x14ac:dyDescent="0.25">
      <c r="A345" s="3">
        <v>43809</v>
      </c>
      <c r="B345" s="4">
        <v>21500167</v>
      </c>
      <c r="C345" s="4">
        <v>5213790</v>
      </c>
      <c r="D345" s="4">
        <v>2106371</v>
      </c>
      <c r="E345" s="4">
        <v>1522274</v>
      </c>
      <c r="F345" s="4">
        <v>1235782</v>
      </c>
      <c r="G345" s="7">
        <v>5.7477786102777713E-2</v>
      </c>
      <c r="H345" s="10">
        <v>-3.671571241047511E-2</v>
      </c>
      <c r="I345" s="10">
        <v>3.1250038971355698E-2</v>
      </c>
      <c r="J345" s="10">
        <v>-6.5906180667517744E-2</v>
      </c>
      <c r="K345" s="7">
        <v>0.24249997686064484</v>
      </c>
      <c r="L345" s="7">
        <v>0.40399996931215104</v>
      </c>
      <c r="M345" s="7">
        <v>0.72269984727286884</v>
      </c>
      <c r="N345" s="7">
        <v>0.81179997819052285</v>
      </c>
      <c r="O345" s="14" t="s">
        <v>83</v>
      </c>
      <c r="P345" s="14" t="s">
        <v>97</v>
      </c>
      <c r="Q345" s="12" t="s">
        <v>44</v>
      </c>
      <c r="R345">
        <v>7740060</v>
      </c>
      <c r="S345">
        <v>5805045</v>
      </c>
      <c r="T345">
        <v>2365018</v>
      </c>
      <c r="U345">
        <v>5590043</v>
      </c>
      <c r="V345" s="27">
        <v>3.1250099926560582E-2</v>
      </c>
      <c r="W345" s="27">
        <v>3.1250099926560582E-2</v>
      </c>
      <c r="X345" s="27">
        <v>3.124990461556032E-2</v>
      </c>
      <c r="Y345" s="27">
        <v>3.1249953880052805E-2</v>
      </c>
      <c r="Z345" t="s">
        <v>102</v>
      </c>
      <c r="AA345" t="s">
        <v>104</v>
      </c>
      <c r="AB345">
        <v>408697</v>
      </c>
      <c r="AC345">
        <v>0.18</v>
      </c>
      <c r="AD345">
        <v>31</v>
      </c>
      <c r="AE345">
        <v>19</v>
      </c>
      <c r="AF345">
        <v>29</v>
      </c>
      <c r="AG345">
        <v>370</v>
      </c>
      <c r="AH345">
        <v>35</v>
      </c>
      <c r="AI345">
        <v>0.94</v>
      </c>
    </row>
    <row r="346" spans="1:35" x14ac:dyDescent="0.25">
      <c r="A346" s="3">
        <v>43810</v>
      </c>
      <c r="B346" s="4">
        <v>22586034</v>
      </c>
      <c r="C346" s="4">
        <v>5477113</v>
      </c>
      <c r="D346" s="4">
        <v>2212753</v>
      </c>
      <c r="E346" s="4">
        <v>1566850</v>
      </c>
      <c r="F346" s="4">
        <v>1246273</v>
      </c>
      <c r="G346" s="7">
        <v>5.5178921629180228E-2</v>
      </c>
      <c r="H346" s="10">
        <v>-6.7176289013204826E-2</v>
      </c>
      <c r="I346" s="10">
        <v>9.7087647738864913E-3</v>
      </c>
      <c r="J346" s="10">
        <v>-7.6145772394388356E-2</v>
      </c>
      <c r="K346" s="7">
        <v>0.24249998915258872</v>
      </c>
      <c r="L346" s="7">
        <v>0.40399988095918415</v>
      </c>
      <c r="M346" s="7">
        <v>0.70809981954605872</v>
      </c>
      <c r="N346" s="7">
        <v>0.79540032549382522</v>
      </c>
      <c r="O346" s="14" t="s">
        <v>94</v>
      </c>
      <c r="P346" s="14" t="s">
        <v>97</v>
      </c>
      <c r="Q346" s="12" t="s">
        <v>44</v>
      </c>
      <c r="R346">
        <v>8130972</v>
      </c>
      <c r="S346">
        <v>6098229</v>
      </c>
      <c r="T346">
        <v>2484463</v>
      </c>
      <c r="U346">
        <v>5872368</v>
      </c>
      <c r="V346" s="27">
        <v>9.7088102022790945E-3</v>
      </c>
      <c r="W346" s="27">
        <v>9.7087684068726254E-3</v>
      </c>
      <c r="X346" s="27">
        <v>9.7087102440325257E-3</v>
      </c>
      <c r="Y346" s="27">
        <v>9.708724509332356E-3</v>
      </c>
      <c r="Z346" t="s">
        <v>102</v>
      </c>
      <c r="AA346" t="s">
        <v>104</v>
      </c>
      <c r="AB346">
        <v>384623</v>
      </c>
      <c r="AC346">
        <v>0.18</v>
      </c>
      <c r="AD346">
        <v>36</v>
      </c>
      <c r="AE346">
        <v>20</v>
      </c>
      <c r="AF346">
        <v>27</v>
      </c>
      <c r="AG346">
        <v>397</v>
      </c>
      <c r="AH346">
        <v>37</v>
      </c>
      <c r="AI346">
        <v>0.94</v>
      </c>
    </row>
    <row r="347" spans="1:35" x14ac:dyDescent="0.25">
      <c r="A347" s="3">
        <v>43811</v>
      </c>
      <c r="B347" s="4">
        <v>21934513</v>
      </c>
      <c r="C347" s="4">
        <v>5648137</v>
      </c>
      <c r="D347" s="4">
        <v>2259254</v>
      </c>
      <c r="E347" s="4">
        <v>1682241</v>
      </c>
      <c r="F347" s="4">
        <v>1379437</v>
      </c>
      <c r="G347" s="7">
        <v>6.2888882009826244E-2</v>
      </c>
      <c r="H347" s="10">
        <v>-2.7786352724930241E-2</v>
      </c>
      <c r="I347" s="10">
        <v>-2.8846188755405233E-2</v>
      </c>
      <c r="J347" s="10">
        <v>1.0913163478365462E-3</v>
      </c>
      <c r="K347" s="7">
        <v>0.25749999555495034</v>
      </c>
      <c r="L347" s="7">
        <v>0.39999985836037616</v>
      </c>
      <c r="M347" s="7">
        <v>0.74460020874146948</v>
      </c>
      <c r="N347" s="7">
        <v>0.81999963144400834</v>
      </c>
      <c r="O347" s="14" t="s">
        <v>80</v>
      </c>
      <c r="P347" s="14" t="s">
        <v>97</v>
      </c>
      <c r="Q347" s="12" t="s">
        <v>44</v>
      </c>
      <c r="R347">
        <v>7896424</v>
      </c>
      <c r="S347">
        <v>5922318</v>
      </c>
      <c r="T347">
        <v>2412796</v>
      </c>
      <c r="U347">
        <v>5702973</v>
      </c>
      <c r="V347" s="27">
        <v>-2.8846243720922926E-2</v>
      </c>
      <c r="W347" s="27">
        <v>-2.8846243720922926E-2</v>
      </c>
      <c r="X347" s="27">
        <v>-2.884607257181937E-2</v>
      </c>
      <c r="Y347" s="27">
        <v>-2.8846114548679469E-2</v>
      </c>
      <c r="Z347" t="s">
        <v>102</v>
      </c>
      <c r="AA347" t="s">
        <v>101</v>
      </c>
      <c r="AB347">
        <v>385929</v>
      </c>
      <c r="AC347">
        <v>0.18</v>
      </c>
      <c r="AD347">
        <v>36</v>
      </c>
      <c r="AE347">
        <v>21</v>
      </c>
      <c r="AF347">
        <v>27</v>
      </c>
      <c r="AG347">
        <v>386</v>
      </c>
      <c r="AH347">
        <v>33</v>
      </c>
      <c r="AI347">
        <v>0.92</v>
      </c>
    </row>
    <row r="348" spans="1:35" x14ac:dyDescent="0.25">
      <c r="A348" s="3">
        <v>43812</v>
      </c>
      <c r="B348" s="4">
        <v>22803207</v>
      </c>
      <c r="C348" s="4">
        <v>5928833</v>
      </c>
      <c r="D348" s="4">
        <v>2276672</v>
      </c>
      <c r="E348" s="4">
        <v>1661970</v>
      </c>
      <c r="F348" s="4">
        <v>1308303</v>
      </c>
      <c r="G348" s="7">
        <v>5.7373640470833771E-2</v>
      </c>
      <c r="H348" s="10">
        <v>-2.1071274647128546E-2</v>
      </c>
      <c r="I348" s="10">
        <v>8.2474216527056665E-2</v>
      </c>
      <c r="J348" s="10">
        <v>-9.5656311802413296E-2</v>
      </c>
      <c r="K348" s="7">
        <v>0.25999996404014575</v>
      </c>
      <c r="L348" s="7">
        <v>0.38400002158940894</v>
      </c>
      <c r="M348" s="7">
        <v>0.72999975402693051</v>
      </c>
      <c r="N348" s="7">
        <v>0.78720012996624489</v>
      </c>
      <c r="O348" s="14" t="s">
        <v>89</v>
      </c>
      <c r="P348" s="14" t="s">
        <v>97</v>
      </c>
      <c r="Q348" s="12" t="s">
        <v>44</v>
      </c>
      <c r="R348">
        <v>8209154</v>
      </c>
      <c r="S348">
        <v>6156866</v>
      </c>
      <c r="T348">
        <v>2508352</v>
      </c>
      <c r="U348">
        <v>5928833</v>
      </c>
      <c r="V348" s="27">
        <v>8.2474176506307284E-2</v>
      </c>
      <c r="W348" s="27">
        <v>8.247431199322186E-2</v>
      </c>
      <c r="X348" s="27">
        <v>8.2473977663081843E-2</v>
      </c>
      <c r="Y348" s="27">
        <v>8.2474106340329367E-2</v>
      </c>
      <c r="Z348" t="s">
        <v>102</v>
      </c>
      <c r="AA348" t="s">
        <v>104</v>
      </c>
      <c r="AB348">
        <v>410246</v>
      </c>
      <c r="AC348">
        <v>0.17</v>
      </c>
      <c r="AD348">
        <v>32</v>
      </c>
      <c r="AE348">
        <v>20</v>
      </c>
      <c r="AF348">
        <v>25</v>
      </c>
      <c r="AG348">
        <v>371</v>
      </c>
      <c r="AH348">
        <v>33</v>
      </c>
      <c r="AI348">
        <v>0.92</v>
      </c>
    </row>
    <row r="349" spans="1:35" x14ac:dyDescent="0.25">
      <c r="A349" s="3">
        <v>43813</v>
      </c>
      <c r="B349" s="4">
        <v>45787545</v>
      </c>
      <c r="C349" s="4">
        <v>9230769</v>
      </c>
      <c r="D349" s="4">
        <v>3232615</v>
      </c>
      <c r="E349" s="4">
        <v>2220160</v>
      </c>
      <c r="F349" s="4">
        <v>1783676</v>
      </c>
      <c r="G349" s="7">
        <v>3.8955484510034333E-2</v>
      </c>
      <c r="H349" s="10">
        <v>7.0848537461892125E-2</v>
      </c>
      <c r="I349" s="10">
        <v>4.081632653061229E-2</v>
      </c>
      <c r="J349" s="10">
        <v>2.8854477169268922E-2</v>
      </c>
      <c r="K349" s="7">
        <v>0.20159999842751997</v>
      </c>
      <c r="L349" s="7">
        <v>0.35019996708833251</v>
      </c>
      <c r="M349" s="7">
        <v>0.68680000556824738</v>
      </c>
      <c r="N349" s="7">
        <v>0.80339975497261462</v>
      </c>
      <c r="O349" s="14" t="s">
        <v>85</v>
      </c>
      <c r="P349" s="14" t="s">
        <v>97</v>
      </c>
      <c r="Q349" s="12" t="s">
        <v>44</v>
      </c>
      <c r="R349">
        <v>16483516</v>
      </c>
      <c r="S349">
        <v>12362637</v>
      </c>
      <c r="T349">
        <v>5036630</v>
      </c>
      <c r="U349">
        <v>11904761</v>
      </c>
      <c r="V349" s="27">
        <v>4.0816300758017343E-2</v>
      </c>
      <c r="W349" s="27">
        <v>4.0816300758017343E-2</v>
      </c>
      <c r="X349" s="27">
        <v>4.0816347617281368E-2</v>
      </c>
      <c r="Y349" s="27">
        <v>4.0816292629736184E-2</v>
      </c>
      <c r="Z349" t="s">
        <v>102</v>
      </c>
      <c r="AA349" t="s">
        <v>104</v>
      </c>
      <c r="AB349">
        <v>386399</v>
      </c>
      <c r="AC349">
        <v>0.17</v>
      </c>
      <c r="AD349">
        <v>38</v>
      </c>
      <c r="AE349">
        <v>19</v>
      </c>
      <c r="AF349">
        <v>26</v>
      </c>
      <c r="AG349">
        <v>391</v>
      </c>
      <c r="AH349">
        <v>40</v>
      </c>
      <c r="AI349">
        <v>0.92</v>
      </c>
    </row>
    <row r="350" spans="1:35" x14ac:dyDescent="0.25">
      <c r="A350" s="3">
        <v>43814</v>
      </c>
      <c r="B350" s="4">
        <v>43094160</v>
      </c>
      <c r="C350" s="4">
        <v>8687782</v>
      </c>
      <c r="D350" s="4">
        <v>2806153</v>
      </c>
      <c r="E350" s="4">
        <v>1812775</v>
      </c>
      <c r="F350" s="4">
        <v>1385685</v>
      </c>
      <c r="G350" s="7">
        <v>3.2154820978062923E-2</v>
      </c>
      <c r="H350" s="10">
        <v>-0.1512819413479678</v>
      </c>
      <c r="I350" s="10">
        <v>-2.0408163265306145E-2</v>
      </c>
      <c r="J350" s="10">
        <v>-0.13360031512605031</v>
      </c>
      <c r="K350" s="7">
        <v>0.20159998477751973</v>
      </c>
      <c r="L350" s="7">
        <v>0.3229999325489521</v>
      </c>
      <c r="M350" s="7">
        <v>0.64600005773028057</v>
      </c>
      <c r="N350" s="7">
        <v>0.76439988415550741</v>
      </c>
      <c r="O350" s="14" t="s">
        <v>87</v>
      </c>
      <c r="P350" s="14" t="s">
        <v>97</v>
      </c>
      <c r="Q350" s="12" t="s">
        <v>44</v>
      </c>
      <c r="R350">
        <v>15513897</v>
      </c>
      <c r="S350">
        <v>11635423</v>
      </c>
      <c r="T350">
        <v>4740357</v>
      </c>
      <c r="U350">
        <v>11204481</v>
      </c>
      <c r="V350" s="27">
        <v>-2.040821352186617E-2</v>
      </c>
      <c r="W350" s="27">
        <v>-2.0408192474246967E-2</v>
      </c>
      <c r="X350" s="27">
        <v>-2.0408277133318831E-2</v>
      </c>
      <c r="Y350" s="27">
        <v>-2.0408190029155726E-2</v>
      </c>
      <c r="Z350" t="s">
        <v>102</v>
      </c>
      <c r="AA350" t="s">
        <v>101</v>
      </c>
      <c r="AB350">
        <v>410008</v>
      </c>
      <c r="AC350">
        <v>0.18</v>
      </c>
      <c r="AD350">
        <v>30</v>
      </c>
      <c r="AE350">
        <v>21</v>
      </c>
      <c r="AF350">
        <v>27</v>
      </c>
      <c r="AG350">
        <v>355</v>
      </c>
      <c r="AH350">
        <v>32</v>
      </c>
      <c r="AI350">
        <v>0.91</v>
      </c>
    </row>
    <row r="351" spans="1:35" x14ac:dyDescent="0.25">
      <c r="A351" s="3">
        <v>43815</v>
      </c>
      <c r="B351" s="4">
        <v>21282993</v>
      </c>
      <c r="C351" s="4">
        <v>5427163</v>
      </c>
      <c r="D351" s="4">
        <v>2214282</v>
      </c>
      <c r="E351" s="4">
        <v>1584097</v>
      </c>
      <c r="F351" s="4">
        <v>1324939</v>
      </c>
      <c r="G351" s="7">
        <v>6.2253415203397382E-2</v>
      </c>
      <c r="H351" s="10">
        <v>6.3777394532654963E-2</v>
      </c>
      <c r="I351" s="10">
        <v>-5.7692333235662363E-2</v>
      </c>
      <c r="J351" s="10">
        <v>0.12890665337088447</v>
      </c>
      <c r="K351" s="7">
        <v>0.25499998989803735</v>
      </c>
      <c r="L351" s="7">
        <v>0.40799990713380085</v>
      </c>
      <c r="M351" s="7">
        <v>0.71539984518683708</v>
      </c>
      <c r="N351" s="7">
        <v>0.83640016993908828</v>
      </c>
      <c r="O351" s="14" t="s">
        <v>82</v>
      </c>
      <c r="P351" s="14" t="s">
        <v>97</v>
      </c>
      <c r="Q351" s="12" t="s">
        <v>44</v>
      </c>
      <c r="R351">
        <v>7661877</v>
      </c>
      <c r="S351">
        <v>5746408</v>
      </c>
      <c r="T351">
        <v>2341129</v>
      </c>
      <c r="U351">
        <v>5533578</v>
      </c>
      <c r="V351" s="27">
        <v>-5.7692364455319778E-2</v>
      </c>
      <c r="W351" s="27">
        <v>-5.7692323459811012E-2</v>
      </c>
      <c r="X351" s="27">
        <v>-5.769214514363874E-2</v>
      </c>
      <c r="Y351" s="27">
        <v>-5.7692229097359049E-2</v>
      </c>
      <c r="Z351" t="s">
        <v>102</v>
      </c>
      <c r="AA351" t="s">
        <v>101</v>
      </c>
      <c r="AB351">
        <v>390197</v>
      </c>
      <c r="AC351">
        <v>0.19</v>
      </c>
      <c r="AD351">
        <v>40</v>
      </c>
      <c r="AE351">
        <v>19</v>
      </c>
      <c r="AF351">
        <v>27</v>
      </c>
      <c r="AG351">
        <v>386</v>
      </c>
      <c r="AH351">
        <v>31</v>
      </c>
      <c r="AI351">
        <v>0.95</v>
      </c>
    </row>
    <row r="352" spans="1:35" x14ac:dyDescent="0.25">
      <c r="A352" s="3">
        <v>43816</v>
      </c>
      <c r="B352" s="4">
        <v>21065820</v>
      </c>
      <c r="C352" s="4">
        <v>5108461</v>
      </c>
      <c r="D352" s="4">
        <v>2022950</v>
      </c>
      <c r="E352" s="4">
        <v>1402916</v>
      </c>
      <c r="F352" s="4">
        <v>1104375</v>
      </c>
      <c r="G352" s="7">
        <v>5.2424970876994104E-2</v>
      </c>
      <c r="H352" s="10">
        <v>-0.10633509793798579</v>
      </c>
      <c r="I352" s="10">
        <v>-2.0202029128424948E-2</v>
      </c>
      <c r="J352" s="10">
        <v>-8.7909009173535724E-2</v>
      </c>
      <c r="K352" s="7">
        <v>0.24249998338540821</v>
      </c>
      <c r="L352" s="7">
        <v>0.39599989116095824</v>
      </c>
      <c r="M352" s="7">
        <v>0.69350008650732842</v>
      </c>
      <c r="N352" s="7">
        <v>0.7871996612769403</v>
      </c>
      <c r="O352" s="14" t="s">
        <v>83</v>
      </c>
      <c r="P352" s="14" t="s">
        <v>97</v>
      </c>
      <c r="Q352" s="12" t="s">
        <v>44</v>
      </c>
      <c r="R352">
        <v>7583695</v>
      </c>
      <c r="S352">
        <v>5687771</v>
      </c>
      <c r="T352">
        <v>2317240</v>
      </c>
      <c r="U352">
        <v>5477113</v>
      </c>
      <c r="V352" s="27">
        <v>-2.0202039777469372E-2</v>
      </c>
      <c r="W352" s="27">
        <v>-2.0202082843457703E-2</v>
      </c>
      <c r="X352" s="27">
        <v>-2.0201960407912334E-2</v>
      </c>
      <c r="Y352" s="27">
        <v>-2.0201991290585752E-2</v>
      </c>
      <c r="Z352" t="s">
        <v>102</v>
      </c>
      <c r="AA352" t="s">
        <v>101</v>
      </c>
      <c r="AB352">
        <v>393364</v>
      </c>
      <c r="AC352">
        <v>0.17</v>
      </c>
      <c r="AD352">
        <v>40</v>
      </c>
      <c r="AE352">
        <v>20</v>
      </c>
      <c r="AF352">
        <v>27</v>
      </c>
      <c r="AG352">
        <v>356</v>
      </c>
      <c r="AH352">
        <v>33</v>
      </c>
      <c r="AI352">
        <v>0.92</v>
      </c>
    </row>
    <row r="353" spans="1:35" x14ac:dyDescent="0.25">
      <c r="A353" s="3">
        <v>43817</v>
      </c>
      <c r="B353" s="4">
        <v>22368860</v>
      </c>
      <c r="C353" s="4">
        <v>5424448</v>
      </c>
      <c r="D353" s="4">
        <v>2104686</v>
      </c>
      <c r="E353" s="4">
        <v>1597877</v>
      </c>
      <c r="F353" s="4">
        <v>1284054</v>
      </c>
      <c r="G353" s="7">
        <v>5.7403640596793933E-2</v>
      </c>
      <c r="H353" s="10">
        <v>3.0315187763836571E-2</v>
      </c>
      <c r="I353" s="10">
        <v>-9.6154110101844825E-3</v>
      </c>
      <c r="J353" s="10">
        <v>4.0318275564798389E-2</v>
      </c>
      <c r="K353" s="7">
        <v>0.24249997541224722</v>
      </c>
      <c r="L353" s="7">
        <v>0.3880000324456977</v>
      </c>
      <c r="M353" s="7">
        <v>0.75919970960038696</v>
      </c>
      <c r="N353" s="7">
        <v>0.8036000267855411</v>
      </c>
      <c r="O353" s="14" t="s">
        <v>94</v>
      </c>
      <c r="P353" s="14" t="s">
        <v>97</v>
      </c>
      <c r="Q353" s="12" t="s">
        <v>44</v>
      </c>
      <c r="R353">
        <v>8052789</v>
      </c>
      <c r="S353">
        <v>6039592</v>
      </c>
      <c r="T353">
        <v>2460574</v>
      </c>
      <c r="U353">
        <v>5815903</v>
      </c>
      <c r="V353" s="27">
        <v>-9.6154555691496668E-3</v>
      </c>
      <c r="W353" s="27">
        <v>-9.6154145736410124E-3</v>
      </c>
      <c r="X353" s="27">
        <v>-9.615357523939827E-3</v>
      </c>
      <c r="Y353" s="27">
        <v>-9.6153715162264897E-3</v>
      </c>
      <c r="Z353" t="s">
        <v>102</v>
      </c>
      <c r="AA353" t="s">
        <v>101</v>
      </c>
      <c r="AB353">
        <v>396256</v>
      </c>
      <c r="AC353">
        <v>0.19</v>
      </c>
      <c r="AD353">
        <v>40</v>
      </c>
      <c r="AE353">
        <v>22</v>
      </c>
      <c r="AF353">
        <v>27</v>
      </c>
      <c r="AG353">
        <v>362</v>
      </c>
      <c r="AH353">
        <v>38</v>
      </c>
      <c r="AI353">
        <v>0.93</v>
      </c>
    </row>
    <row r="354" spans="1:35" x14ac:dyDescent="0.25">
      <c r="A354" s="3">
        <v>43818</v>
      </c>
      <c r="B354" s="4">
        <v>21065820</v>
      </c>
      <c r="C354" s="4">
        <v>5213790</v>
      </c>
      <c r="D354" s="4">
        <v>2064661</v>
      </c>
      <c r="E354" s="4">
        <v>1507202</v>
      </c>
      <c r="F354" s="4">
        <v>1211187</v>
      </c>
      <c r="G354" s="7">
        <v>5.7495364528890876E-2</v>
      </c>
      <c r="H354" s="10">
        <v>-0.12197005010014961</v>
      </c>
      <c r="I354" s="10">
        <v>-3.9603933764109533E-2</v>
      </c>
      <c r="J354" s="10">
        <v>-8.5762654837664987E-2</v>
      </c>
      <c r="K354" s="7">
        <v>0.247499978638382</v>
      </c>
      <c r="L354" s="7">
        <v>0.39600003068784895</v>
      </c>
      <c r="M354" s="7">
        <v>0.7299997432992632</v>
      </c>
      <c r="N354" s="7">
        <v>0.80359965021277835</v>
      </c>
      <c r="O354" s="14" t="s">
        <v>80</v>
      </c>
      <c r="P354" s="14" t="s">
        <v>97</v>
      </c>
      <c r="Q354" s="12" t="s">
        <v>44</v>
      </c>
      <c r="R354">
        <v>7583695</v>
      </c>
      <c r="S354">
        <v>5687771</v>
      </c>
      <c r="T354">
        <v>2317240</v>
      </c>
      <c r="U354">
        <v>5477113</v>
      </c>
      <c r="V354" s="27">
        <v>-3.9603876387590109E-2</v>
      </c>
      <c r="W354" s="27">
        <v>-3.9603918600791155E-2</v>
      </c>
      <c r="X354" s="27">
        <v>-3.9603845497091394E-2</v>
      </c>
      <c r="Y354" s="27">
        <v>-3.9603904840510351E-2</v>
      </c>
      <c r="Z354" t="s">
        <v>102</v>
      </c>
      <c r="AA354" t="s">
        <v>101</v>
      </c>
      <c r="AB354">
        <v>395679</v>
      </c>
      <c r="AC354">
        <v>0.17</v>
      </c>
      <c r="AD354">
        <v>34</v>
      </c>
      <c r="AE354">
        <v>19</v>
      </c>
      <c r="AF354">
        <v>30</v>
      </c>
      <c r="AG354">
        <v>354</v>
      </c>
      <c r="AH354">
        <v>32</v>
      </c>
      <c r="AI354">
        <v>0.92</v>
      </c>
    </row>
    <row r="355" spans="1:35" x14ac:dyDescent="0.25">
      <c r="A355" s="3">
        <v>43819</v>
      </c>
      <c r="B355" s="4">
        <v>22151687</v>
      </c>
      <c r="C355" s="4">
        <v>5261025</v>
      </c>
      <c r="D355" s="4">
        <v>2062322</v>
      </c>
      <c r="E355" s="4">
        <v>1430220</v>
      </c>
      <c r="F355" s="4">
        <v>1231419</v>
      </c>
      <c r="G355" s="7">
        <v>5.5590303348002343E-2</v>
      </c>
      <c r="H355" s="10">
        <v>-5.8766203241909509E-2</v>
      </c>
      <c r="I355" s="10">
        <v>-2.8571419800732412E-2</v>
      </c>
      <c r="J355" s="10">
        <v>-3.1082865026457518E-2</v>
      </c>
      <c r="K355" s="7">
        <v>0.23749997009257129</v>
      </c>
      <c r="L355" s="7">
        <v>0.39200003801540573</v>
      </c>
      <c r="M355" s="7">
        <v>0.69349985113866797</v>
      </c>
      <c r="N355" s="7">
        <v>0.8609997063388849</v>
      </c>
      <c r="O355" s="14" t="s">
        <v>89</v>
      </c>
      <c r="P355" s="14" t="s">
        <v>97</v>
      </c>
      <c r="Q355" s="12" t="s">
        <v>44</v>
      </c>
      <c r="R355">
        <v>7974607</v>
      </c>
      <c r="S355">
        <v>5980955</v>
      </c>
      <c r="T355">
        <v>2436685</v>
      </c>
      <c r="U355">
        <v>5759438</v>
      </c>
      <c r="V355" s="27">
        <v>-2.8571397247511787E-2</v>
      </c>
      <c r="W355" s="27">
        <v>-2.8571516742446512E-2</v>
      </c>
      <c r="X355" s="27">
        <v>-2.8571348837802657E-2</v>
      </c>
      <c r="Y355" s="27">
        <v>-2.8571390018912624E-2</v>
      </c>
      <c r="Z355" t="s">
        <v>102</v>
      </c>
      <c r="AA355" t="s">
        <v>101</v>
      </c>
      <c r="AB355">
        <v>388480</v>
      </c>
      <c r="AC355">
        <v>0.18</v>
      </c>
      <c r="AD355">
        <v>34</v>
      </c>
      <c r="AE355">
        <v>20</v>
      </c>
      <c r="AF355">
        <v>27</v>
      </c>
      <c r="AG355">
        <v>362</v>
      </c>
      <c r="AH355">
        <v>39</v>
      </c>
      <c r="AI355">
        <v>0.95</v>
      </c>
    </row>
    <row r="356" spans="1:35" x14ac:dyDescent="0.25">
      <c r="A356" s="3">
        <v>43820</v>
      </c>
      <c r="B356" s="4">
        <v>46236443</v>
      </c>
      <c r="C356" s="4">
        <v>9321266</v>
      </c>
      <c r="D356" s="4">
        <v>3042461</v>
      </c>
      <c r="E356" s="4">
        <v>1965430</v>
      </c>
      <c r="F356" s="4">
        <v>1502374</v>
      </c>
      <c r="G356" s="7">
        <v>3.2493286734881402E-2</v>
      </c>
      <c r="H356" s="10">
        <v>-0.15770913551564303</v>
      </c>
      <c r="I356" s="10">
        <v>9.8039324886276535E-3</v>
      </c>
      <c r="J356" s="10">
        <v>-0.16588672574431385</v>
      </c>
      <c r="K356" s="7">
        <v>0.20159998034450877</v>
      </c>
      <c r="L356" s="7">
        <v>0.32639997614058003</v>
      </c>
      <c r="M356" s="7">
        <v>0.64600006376416985</v>
      </c>
      <c r="N356" s="7">
        <v>0.7643996479141969</v>
      </c>
      <c r="O356" s="14" t="s">
        <v>85</v>
      </c>
      <c r="P356" s="14" t="s">
        <v>97</v>
      </c>
      <c r="Q356" s="12" t="s">
        <v>44</v>
      </c>
      <c r="R356">
        <v>16645119</v>
      </c>
      <c r="S356">
        <v>12483839</v>
      </c>
      <c r="T356">
        <v>5086008</v>
      </c>
      <c r="U356">
        <v>12021475</v>
      </c>
      <c r="V356" s="27">
        <v>9.8039156209148715E-3</v>
      </c>
      <c r="W356" s="27">
        <v>9.8038953986920863E-3</v>
      </c>
      <c r="X356" s="27">
        <v>9.8037775258457138E-3</v>
      </c>
      <c r="Y356" s="27">
        <v>9.8039767451021387E-3</v>
      </c>
      <c r="Z356" t="s">
        <v>102</v>
      </c>
      <c r="AA356" t="s">
        <v>104</v>
      </c>
      <c r="AB356">
        <v>399659</v>
      </c>
      <c r="AC356">
        <v>0.17</v>
      </c>
      <c r="AD356">
        <v>39</v>
      </c>
      <c r="AE356">
        <v>17</v>
      </c>
      <c r="AF356">
        <v>29</v>
      </c>
      <c r="AG356">
        <v>350</v>
      </c>
      <c r="AH356">
        <v>31</v>
      </c>
      <c r="AI356">
        <v>0.91</v>
      </c>
    </row>
    <row r="357" spans="1:35" x14ac:dyDescent="0.25">
      <c r="A357" s="3">
        <v>43821</v>
      </c>
      <c r="B357" s="4">
        <v>43094160</v>
      </c>
      <c r="C357" s="4">
        <v>9140271</v>
      </c>
      <c r="D357" s="4">
        <v>3263076</v>
      </c>
      <c r="E357" s="4">
        <v>2107947</v>
      </c>
      <c r="F357" s="4">
        <v>1677083</v>
      </c>
      <c r="G357" s="7">
        <v>3.8916711684367444E-2</v>
      </c>
      <c r="H357" s="10">
        <v>0.21029166080314066</v>
      </c>
      <c r="I357" s="10">
        <v>0</v>
      </c>
      <c r="J357" s="10">
        <v>0.21029166080314066</v>
      </c>
      <c r="K357" s="7">
        <v>0.21209999220311987</v>
      </c>
      <c r="L357" s="7">
        <v>0.35699991827375799</v>
      </c>
      <c r="M357" s="7">
        <v>0.64599997057990677</v>
      </c>
      <c r="N357" s="7">
        <v>0.79560017400817007</v>
      </c>
      <c r="O357" s="14" t="s">
        <v>87</v>
      </c>
      <c r="P357" s="14" t="s">
        <v>97</v>
      </c>
      <c r="Q357" s="12" t="s">
        <v>46</v>
      </c>
      <c r="R357">
        <v>15513897</v>
      </c>
      <c r="S357">
        <v>11635423</v>
      </c>
      <c r="T357">
        <v>4740357</v>
      </c>
      <c r="U357">
        <v>11204481</v>
      </c>
      <c r="V357" s="27">
        <v>0</v>
      </c>
      <c r="W357" s="27">
        <v>0</v>
      </c>
      <c r="X357" s="27">
        <v>0</v>
      </c>
      <c r="Y357" s="27">
        <v>0</v>
      </c>
      <c r="Z357" t="s">
        <v>37</v>
      </c>
      <c r="AA357" t="s">
        <v>101</v>
      </c>
      <c r="AB357">
        <v>391668</v>
      </c>
      <c r="AC357">
        <v>0.18</v>
      </c>
      <c r="AD357">
        <v>30</v>
      </c>
      <c r="AE357">
        <v>18</v>
      </c>
      <c r="AF357">
        <v>25</v>
      </c>
      <c r="AG357">
        <v>397</v>
      </c>
      <c r="AH357">
        <v>39</v>
      </c>
      <c r="AI357">
        <v>0.92</v>
      </c>
    </row>
    <row r="358" spans="1:35" x14ac:dyDescent="0.25">
      <c r="A358" s="3">
        <v>43822</v>
      </c>
      <c r="B358" s="4">
        <v>21500167</v>
      </c>
      <c r="C358" s="4">
        <v>5106289</v>
      </c>
      <c r="D358" s="4">
        <v>1940390</v>
      </c>
      <c r="E358" s="4">
        <v>1430649</v>
      </c>
      <c r="F358" s="4">
        <v>1196595</v>
      </c>
      <c r="G358" s="7">
        <v>5.5655149097213988E-2</v>
      </c>
      <c r="H358" s="10">
        <v>-9.6867855803172809E-2</v>
      </c>
      <c r="I358" s="10">
        <v>1.0204109920066262E-2</v>
      </c>
      <c r="J358" s="10">
        <v>-0.10599042774802347</v>
      </c>
      <c r="K358" s="7">
        <v>0.23749996918628585</v>
      </c>
      <c r="L358" s="7">
        <v>0.38000003525064874</v>
      </c>
      <c r="M358" s="7">
        <v>0.73729971809790817</v>
      </c>
      <c r="N358" s="7">
        <v>0.83640012330068381</v>
      </c>
      <c r="O358" s="14" t="s">
        <v>82</v>
      </c>
      <c r="P358" s="14" t="s">
        <v>97</v>
      </c>
      <c r="Q358" s="12" t="s">
        <v>44</v>
      </c>
      <c r="R358">
        <v>7740060</v>
      </c>
      <c r="S358">
        <v>5805045</v>
      </c>
      <c r="T358">
        <v>2365018</v>
      </c>
      <c r="U358">
        <v>5590043</v>
      </c>
      <c r="V358" s="27">
        <v>1.0204157545207204E-2</v>
      </c>
      <c r="W358" s="27">
        <v>1.0204113595832398E-2</v>
      </c>
      <c r="X358" s="27">
        <v>1.0204051122343127E-2</v>
      </c>
      <c r="Y358" s="27">
        <v>1.0204066880416196E-2</v>
      </c>
      <c r="Z358" t="s">
        <v>102</v>
      </c>
      <c r="AA358" t="s">
        <v>104</v>
      </c>
      <c r="AB358">
        <v>387294</v>
      </c>
      <c r="AC358">
        <v>0.17</v>
      </c>
      <c r="AD358">
        <v>34</v>
      </c>
      <c r="AE358">
        <v>18</v>
      </c>
      <c r="AF358">
        <v>29</v>
      </c>
      <c r="AG358">
        <v>357</v>
      </c>
      <c r="AH358">
        <v>30</v>
      </c>
      <c r="AI358">
        <v>0.92</v>
      </c>
    </row>
    <row r="359" spans="1:35" x14ac:dyDescent="0.25">
      <c r="A359" s="3">
        <v>43823</v>
      </c>
      <c r="B359" s="4">
        <v>21282993</v>
      </c>
      <c r="C359" s="4">
        <v>5320748</v>
      </c>
      <c r="D359" s="4">
        <v>2107016</v>
      </c>
      <c r="E359" s="4">
        <v>1568884</v>
      </c>
      <c r="F359" s="4">
        <v>1312214</v>
      </c>
      <c r="G359" s="7">
        <v>6.1655519973154153E-2</v>
      </c>
      <c r="H359" s="10">
        <v>0.18819603848330502</v>
      </c>
      <c r="I359" s="10">
        <v>1.0309259264533743E-2</v>
      </c>
      <c r="J359" s="10">
        <v>0.17607161132846216</v>
      </c>
      <c r="K359" s="7">
        <v>0.24999998825353181</v>
      </c>
      <c r="L359" s="7">
        <v>0.39599996090775208</v>
      </c>
      <c r="M359" s="7">
        <v>0.74459994608488977</v>
      </c>
      <c r="N359" s="7">
        <v>0.83639963184021249</v>
      </c>
      <c r="O359" s="14" t="s">
        <v>83</v>
      </c>
      <c r="P359" s="14" t="s">
        <v>97</v>
      </c>
      <c r="Q359" s="12" t="s">
        <v>44</v>
      </c>
      <c r="R359">
        <v>7661877</v>
      </c>
      <c r="S359">
        <v>5746408</v>
      </c>
      <c r="T359">
        <v>2341129</v>
      </c>
      <c r="U359">
        <v>5533578</v>
      </c>
      <c r="V359" s="27">
        <v>1.0309222615097369E-2</v>
      </c>
      <c r="W359" s="27">
        <v>1.0309310976127639E-2</v>
      </c>
      <c r="X359" s="27">
        <v>1.0309247207885175E-2</v>
      </c>
      <c r="Y359" s="27">
        <v>1.0309263292541226E-2</v>
      </c>
      <c r="Z359" t="s">
        <v>102</v>
      </c>
      <c r="AA359" t="s">
        <v>104</v>
      </c>
      <c r="AB359">
        <v>385346</v>
      </c>
      <c r="AC359">
        <v>0.17</v>
      </c>
      <c r="AD359">
        <v>40</v>
      </c>
      <c r="AE359">
        <v>17</v>
      </c>
      <c r="AF359">
        <v>26</v>
      </c>
      <c r="AG359">
        <v>394</v>
      </c>
      <c r="AH359">
        <v>40</v>
      </c>
      <c r="AI359">
        <v>0.93</v>
      </c>
    </row>
    <row r="360" spans="1:35" x14ac:dyDescent="0.25">
      <c r="A360" s="3">
        <v>43824</v>
      </c>
      <c r="B360" s="4">
        <v>20631473</v>
      </c>
      <c r="C360" s="4">
        <v>5261025</v>
      </c>
      <c r="D360" s="4">
        <v>2167542</v>
      </c>
      <c r="E360" s="4">
        <v>1582306</v>
      </c>
      <c r="F360" s="4">
        <v>1258566</v>
      </c>
      <c r="G360" s="7">
        <v>6.1002236728322792E-2</v>
      </c>
      <c r="H360" s="10">
        <v>-1.9849632492091485E-2</v>
      </c>
      <c r="I360" s="10">
        <v>-7.7669894666066996E-2</v>
      </c>
      <c r="J360" s="10">
        <v>6.2689336322857558E-2</v>
      </c>
      <c r="K360" s="7">
        <v>0.25499997019117343</v>
      </c>
      <c r="L360" s="7">
        <v>0.41199994297689141</v>
      </c>
      <c r="M360" s="7">
        <v>0.73000015685970565</v>
      </c>
      <c r="N360" s="7">
        <v>0.79539987840531479</v>
      </c>
      <c r="O360" s="14" t="s">
        <v>94</v>
      </c>
      <c r="P360" s="14" t="s">
        <v>97</v>
      </c>
      <c r="Q360" s="12" t="s">
        <v>44</v>
      </c>
      <c r="R360">
        <v>7427330</v>
      </c>
      <c r="S360">
        <v>5570497</v>
      </c>
      <c r="T360">
        <v>2269462</v>
      </c>
      <c r="U360">
        <v>5364183</v>
      </c>
      <c r="V360" s="27">
        <v>-7.7669860715337213E-2</v>
      </c>
      <c r="W360" s="27">
        <v>-7.7669981680881794E-2</v>
      </c>
      <c r="X360" s="27">
        <v>-7.7669681952259872E-2</v>
      </c>
      <c r="Y360" s="27">
        <v>-7.7669796074659403E-2</v>
      </c>
      <c r="Z360" t="s">
        <v>102</v>
      </c>
      <c r="AA360" t="s">
        <v>101</v>
      </c>
      <c r="AB360">
        <v>403674</v>
      </c>
      <c r="AC360">
        <v>0.19</v>
      </c>
      <c r="AD360">
        <v>38</v>
      </c>
      <c r="AE360">
        <v>20</v>
      </c>
      <c r="AF360">
        <v>27</v>
      </c>
      <c r="AG360">
        <v>366</v>
      </c>
      <c r="AH360">
        <v>35</v>
      </c>
      <c r="AI360">
        <v>0.93</v>
      </c>
    </row>
    <row r="361" spans="1:35" x14ac:dyDescent="0.25">
      <c r="A361" s="3">
        <v>43825</v>
      </c>
      <c r="B361" s="4">
        <v>20631473</v>
      </c>
      <c r="C361" s="4">
        <v>5209447</v>
      </c>
      <c r="D361" s="4">
        <v>2146292</v>
      </c>
      <c r="E361" s="4">
        <v>1645132</v>
      </c>
      <c r="F361" s="4">
        <v>1295048</v>
      </c>
      <c r="G361" s="7">
        <v>6.2770506012828076E-2</v>
      </c>
      <c r="H361" s="10">
        <v>6.9238688988570773E-2</v>
      </c>
      <c r="I361" s="10">
        <v>-2.0618565999329763E-2</v>
      </c>
      <c r="J361" s="10">
        <v>9.1748987542926042E-2</v>
      </c>
      <c r="K361" s="7">
        <v>0.25250000327170047</v>
      </c>
      <c r="L361" s="7">
        <v>0.41199996851873144</v>
      </c>
      <c r="M361" s="7">
        <v>0.76649961887758045</v>
      </c>
      <c r="N361" s="7">
        <v>0.78720005446371477</v>
      </c>
      <c r="O361" s="14" t="s">
        <v>80</v>
      </c>
      <c r="P361" s="14" t="s">
        <v>97</v>
      </c>
      <c r="Q361" s="12" t="s">
        <v>44</v>
      </c>
      <c r="R361">
        <v>7427330</v>
      </c>
      <c r="S361">
        <v>5570497</v>
      </c>
      <c r="T361">
        <v>2269462</v>
      </c>
      <c r="U361">
        <v>5364183</v>
      </c>
      <c r="V361" s="27">
        <v>-2.0618577092037627E-2</v>
      </c>
      <c r="W361" s="27">
        <v>-2.0618621952255056E-2</v>
      </c>
      <c r="X361" s="27">
        <v>-2.0618494415770461E-2</v>
      </c>
      <c r="Y361" s="27">
        <v>-2.0618526585082342E-2</v>
      </c>
      <c r="Z361" t="s">
        <v>102</v>
      </c>
      <c r="AA361" t="s">
        <v>101</v>
      </c>
      <c r="AB361">
        <v>381035</v>
      </c>
      <c r="AC361">
        <v>0.18</v>
      </c>
      <c r="AD361">
        <v>39</v>
      </c>
      <c r="AE361">
        <v>21</v>
      </c>
      <c r="AF361">
        <v>29</v>
      </c>
      <c r="AG361">
        <v>380</v>
      </c>
      <c r="AH361">
        <v>36</v>
      </c>
      <c r="AI361">
        <v>0.95</v>
      </c>
    </row>
    <row r="362" spans="1:35" x14ac:dyDescent="0.25">
      <c r="A362" s="3">
        <v>43826</v>
      </c>
      <c r="B362" s="4">
        <v>22368860</v>
      </c>
      <c r="C362" s="4">
        <v>5648137</v>
      </c>
      <c r="D362" s="4">
        <v>2349625</v>
      </c>
      <c r="E362" s="4">
        <v>1629465</v>
      </c>
      <c r="F362" s="4">
        <v>1309438</v>
      </c>
      <c r="G362" s="7">
        <v>5.8538432445819771E-2</v>
      </c>
      <c r="H362" s="10">
        <v>6.335698896963593E-2</v>
      </c>
      <c r="I362" s="10">
        <v>9.80390342279569E-3</v>
      </c>
      <c r="J362" s="10">
        <v>5.3033153630440921E-2</v>
      </c>
      <c r="K362" s="7">
        <v>0.25249999329424921</v>
      </c>
      <c r="L362" s="7">
        <v>0.41600000141639626</v>
      </c>
      <c r="M362" s="7">
        <v>0.69350002659998933</v>
      </c>
      <c r="N362" s="7">
        <v>0.80359995458632127</v>
      </c>
      <c r="O362" s="14" t="s">
        <v>89</v>
      </c>
      <c r="P362" s="14" t="s">
        <v>97</v>
      </c>
      <c r="Q362" s="12" t="s">
        <v>44</v>
      </c>
      <c r="R362">
        <v>8052789</v>
      </c>
      <c r="S362">
        <v>6039592</v>
      </c>
      <c r="T362">
        <v>2460574</v>
      </c>
      <c r="U362">
        <v>5815903</v>
      </c>
      <c r="V362" s="27">
        <v>9.803868704752583E-3</v>
      </c>
      <c r="W362" s="27">
        <v>9.8039527132371962E-3</v>
      </c>
      <c r="X362" s="27">
        <v>9.8038934043587211E-3</v>
      </c>
      <c r="Y362" s="27">
        <v>9.803907950741042E-3</v>
      </c>
      <c r="Z362" t="s">
        <v>102</v>
      </c>
      <c r="AA362" t="s">
        <v>104</v>
      </c>
      <c r="AB362">
        <v>409390</v>
      </c>
      <c r="AC362">
        <v>0.19</v>
      </c>
      <c r="AD362">
        <v>30</v>
      </c>
      <c r="AE362">
        <v>18</v>
      </c>
      <c r="AF362">
        <v>27</v>
      </c>
      <c r="AG362">
        <v>387</v>
      </c>
      <c r="AH362">
        <v>33</v>
      </c>
      <c r="AI362">
        <v>0.91</v>
      </c>
    </row>
    <row r="363" spans="1:35" x14ac:dyDescent="0.25">
      <c r="A363" s="3">
        <v>43827</v>
      </c>
      <c r="B363" s="4">
        <v>45338648</v>
      </c>
      <c r="C363" s="4">
        <v>9521116</v>
      </c>
      <c r="D363" s="4">
        <v>3269551</v>
      </c>
      <c r="E363" s="4">
        <v>2201061</v>
      </c>
      <c r="F363" s="4">
        <v>1768333</v>
      </c>
      <c r="G363" s="7">
        <v>3.9002773086661079E-2</v>
      </c>
      <c r="H363" s="10">
        <v>0.17702582712427128</v>
      </c>
      <c r="I363" s="10">
        <v>-1.9417475518175187E-2</v>
      </c>
      <c r="J363" s="10">
        <v>0.2003332689885069</v>
      </c>
      <c r="K363" s="7">
        <v>0.20999999823550097</v>
      </c>
      <c r="L363" s="7">
        <v>0.34339997538103728</v>
      </c>
      <c r="M363" s="7">
        <v>0.6731997757490249</v>
      </c>
      <c r="N363" s="7">
        <v>0.80340026923379226</v>
      </c>
      <c r="O363" s="14" t="s">
        <v>85</v>
      </c>
      <c r="P363" s="14" t="s">
        <v>97</v>
      </c>
      <c r="Q363" s="12" t="s">
        <v>44</v>
      </c>
      <c r="R363">
        <v>16321913</v>
      </c>
      <c r="S363">
        <v>12241435</v>
      </c>
      <c r="T363">
        <v>4987251</v>
      </c>
      <c r="U363">
        <v>11788048</v>
      </c>
      <c r="V363" s="27">
        <v>-1.941746406258793E-2</v>
      </c>
      <c r="W363" s="27">
        <v>-1.9417424399657879E-2</v>
      </c>
      <c r="X363" s="27">
        <v>-1.9417389827149356E-2</v>
      </c>
      <c r="Y363" s="27">
        <v>-1.9417500764257301E-2</v>
      </c>
      <c r="Z363" t="s">
        <v>102</v>
      </c>
      <c r="AA363" t="s">
        <v>101</v>
      </c>
      <c r="AB363">
        <v>383323</v>
      </c>
      <c r="AC363">
        <v>0.19</v>
      </c>
      <c r="AD363">
        <v>30</v>
      </c>
      <c r="AE363">
        <v>18</v>
      </c>
      <c r="AF363">
        <v>27</v>
      </c>
      <c r="AG363">
        <v>388</v>
      </c>
      <c r="AH363">
        <v>37</v>
      </c>
      <c r="AI363">
        <v>0.91</v>
      </c>
    </row>
    <row r="364" spans="1:35" x14ac:dyDescent="0.25">
      <c r="A364" s="3">
        <v>43828</v>
      </c>
      <c r="B364" s="4">
        <v>43543058</v>
      </c>
      <c r="C364" s="4">
        <v>8778280</v>
      </c>
      <c r="D364" s="4">
        <v>3133846</v>
      </c>
      <c r="E364" s="4">
        <v>2109705</v>
      </c>
      <c r="F364" s="4">
        <v>1596202</v>
      </c>
      <c r="G364" s="7">
        <v>3.6658013316382146E-2</v>
      </c>
      <c r="H364" s="10">
        <v>-4.8227189709752039E-2</v>
      </c>
      <c r="I364" s="10">
        <v>1.0416678269166812E-2</v>
      </c>
      <c r="J364" s="10">
        <v>-5.8039291353914724E-2</v>
      </c>
      <c r="K364" s="7">
        <v>0.2015999886824669</v>
      </c>
      <c r="L364" s="7">
        <v>0.35700000455670133</v>
      </c>
      <c r="M364" s="7">
        <v>0.67319995941089639</v>
      </c>
      <c r="N364" s="7">
        <v>0.75659961937806475</v>
      </c>
      <c r="O364" s="14" t="s">
        <v>87</v>
      </c>
      <c r="P364" s="14" t="s">
        <v>97</v>
      </c>
      <c r="Q364" s="12" t="s">
        <v>44</v>
      </c>
      <c r="R364">
        <v>15675500</v>
      </c>
      <c r="S364">
        <v>11756625</v>
      </c>
      <c r="T364">
        <v>4789736</v>
      </c>
      <c r="U364">
        <v>11321195</v>
      </c>
      <c r="V364" s="27">
        <v>1.0416660623697505E-2</v>
      </c>
      <c r="W364" s="27">
        <v>1.0416638913772092E-2</v>
      </c>
      <c r="X364" s="27">
        <v>1.0416725997641096E-2</v>
      </c>
      <c r="Y364" s="27">
        <v>1.0416725236983337E-2</v>
      </c>
      <c r="Z364" t="s">
        <v>102</v>
      </c>
      <c r="AA364" t="s">
        <v>104</v>
      </c>
      <c r="AB364">
        <v>385433</v>
      </c>
      <c r="AC364">
        <v>0.17</v>
      </c>
      <c r="AD364">
        <v>38</v>
      </c>
      <c r="AE364">
        <v>17</v>
      </c>
      <c r="AF364">
        <v>25</v>
      </c>
      <c r="AG364">
        <v>350</v>
      </c>
      <c r="AH364">
        <v>31</v>
      </c>
      <c r="AI364">
        <v>0.94</v>
      </c>
    </row>
    <row r="365" spans="1:35" x14ac:dyDescent="0.25">
      <c r="A365" s="3">
        <v>43829</v>
      </c>
      <c r="B365" s="4">
        <v>22151687</v>
      </c>
      <c r="C365" s="4">
        <v>5316404</v>
      </c>
      <c r="D365" s="4">
        <v>2041499</v>
      </c>
      <c r="E365" s="4">
        <v>1415779</v>
      </c>
      <c r="F365" s="4">
        <v>1172548</v>
      </c>
      <c r="G365" s="7">
        <v>5.2932672802753128E-2</v>
      </c>
      <c r="H365" s="10">
        <v>-2.0096189604669967E-2</v>
      </c>
      <c r="I365" s="10">
        <v>3.0303020437004058E-2</v>
      </c>
      <c r="J365" s="10">
        <v>-4.8916880802986507E-2</v>
      </c>
      <c r="K365" s="7">
        <v>0.23999996027390599</v>
      </c>
      <c r="L365" s="7">
        <v>0.38399997441879885</v>
      </c>
      <c r="M365" s="7">
        <v>0.69349972740618537</v>
      </c>
      <c r="N365" s="7">
        <v>0.82819988147867707</v>
      </c>
      <c r="O365" s="14" t="s">
        <v>82</v>
      </c>
      <c r="P365" s="14" t="s">
        <v>97</v>
      </c>
      <c r="Q365" s="12" t="s">
        <v>44</v>
      </c>
      <c r="R365">
        <v>7974607</v>
      </c>
      <c r="S365">
        <v>5980955</v>
      </c>
      <c r="T365">
        <v>2436685</v>
      </c>
      <c r="U365">
        <v>5759438</v>
      </c>
      <c r="V365" s="27">
        <v>3.0302995067221783E-2</v>
      </c>
      <c r="W365" s="27">
        <v>3.0302952001233452E-2</v>
      </c>
      <c r="X365" s="27">
        <v>3.0302940611868445E-2</v>
      </c>
      <c r="Y365" s="27">
        <v>3.0302986935878629E-2</v>
      </c>
      <c r="Z365" t="s">
        <v>102</v>
      </c>
      <c r="AA365" t="s">
        <v>104</v>
      </c>
      <c r="AB365">
        <v>382858</v>
      </c>
      <c r="AC365">
        <v>0.18</v>
      </c>
      <c r="AD365">
        <v>38</v>
      </c>
      <c r="AE365">
        <v>17</v>
      </c>
      <c r="AF365">
        <v>26</v>
      </c>
      <c r="AG365">
        <v>385</v>
      </c>
      <c r="AH365">
        <v>30</v>
      </c>
      <c r="AI365">
        <v>0.95</v>
      </c>
    </row>
    <row r="366" spans="1:35" x14ac:dyDescent="0.25">
      <c r="A366" s="3">
        <v>43830</v>
      </c>
      <c r="B366" s="4">
        <v>21934513</v>
      </c>
      <c r="C366" s="4">
        <v>5319119</v>
      </c>
      <c r="D366" s="4">
        <v>2106371</v>
      </c>
      <c r="E366" s="4">
        <v>1491521</v>
      </c>
      <c r="F366" s="4">
        <v>1284200</v>
      </c>
      <c r="G366" s="7">
        <v>5.854700307228157E-2</v>
      </c>
      <c r="H366" s="10">
        <v>-2.1348651972925126E-2</v>
      </c>
      <c r="I366" s="10">
        <v>3.061223578845329E-2</v>
      </c>
      <c r="J366" s="10">
        <v>-5.0417495501231424E-2</v>
      </c>
      <c r="K366" s="7">
        <v>0.24249998164992312</v>
      </c>
      <c r="L366" s="7">
        <v>0.39599997668786879</v>
      </c>
      <c r="M366" s="7">
        <v>0.70809985515372176</v>
      </c>
      <c r="N366" s="7">
        <v>0.86100028092128778</v>
      </c>
      <c r="O366" s="14" t="s">
        <v>83</v>
      </c>
      <c r="P366" s="14" t="s">
        <v>97</v>
      </c>
      <c r="Q366" s="12" t="s">
        <v>44</v>
      </c>
      <c r="R366">
        <v>7896424</v>
      </c>
      <c r="S366">
        <v>5922318</v>
      </c>
      <c r="T366">
        <v>2412796</v>
      </c>
      <c r="U366">
        <v>5702973</v>
      </c>
      <c r="V366" s="27">
        <v>3.0612211602979222E-2</v>
      </c>
      <c r="W366" s="27">
        <v>3.0612166765743076E-2</v>
      </c>
      <c r="X366" s="27">
        <v>3.0612153367029382E-2</v>
      </c>
      <c r="Y366" s="27">
        <v>3.061220064124881E-2</v>
      </c>
      <c r="Z366" t="s">
        <v>102</v>
      </c>
      <c r="AA366" t="s">
        <v>104</v>
      </c>
      <c r="AB366">
        <v>384453</v>
      </c>
      <c r="AC366">
        <v>0.19</v>
      </c>
      <c r="AD366">
        <v>33</v>
      </c>
      <c r="AE366">
        <v>18</v>
      </c>
      <c r="AF366">
        <v>26</v>
      </c>
      <c r="AG366">
        <v>357</v>
      </c>
      <c r="AH366">
        <v>36</v>
      </c>
      <c r="AI366">
        <v>0.91</v>
      </c>
    </row>
    <row r="367" spans="1:35" x14ac:dyDescent="0.25">
      <c r="A367" s="3">
        <v>43831</v>
      </c>
      <c r="B367" s="4">
        <v>21717340</v>
      </c>
      <c r="C367" s="4">
        <v>5375041</v>
      </c>
      <c r="D367" s="4">
        <v>2042515</v>
      </c>
      <c r="E367" s="4">
        <v>1520857</v>
      </c>
      <c r="F367" s="4">
        <v>1284516</v>
      </c>
      <c r="G367" s="7">
        <v>5.914702260958294E-2</v>
      </c>
      <c r="H367" s="10">
        <v>2.0618704144240274E-2</v>
      </c>
      <c r="I367" s="10">
        <v>5.2631578947368363E-2</v>
      </c>
      <c r="J367" s="10">
        <v>-3.0412231062971751E-2</v>
      </c>
      <c r="K367" s="7">
        <v>0.24749997006999935</v>
      </c>
      <c r="L367" s="7">
        <v>0.37999989209384638</v>
      </c>
      <c r="M367" s="7">
        <v>0.74460016205511348</v>
      </c>
      <c r="N367" s="7">
        <v>0.84460011690776982</v>
      </c>
      <c r="O367" s="14" t="s">
        <v>94</v>
      </c>
      <c r="P367" s="14" t="s">
        <v>81</v>
      </c>
      <c r="Q367" s="12" t="s">
        <v>44</v>
      </c>
      <c r="R367">
        <v>7818242</v>
      </c>
      <c r="S367">
        <v>5863681</v>
      </c>
      <c r="T367">
        <v>2388907</v>
      </c>
      <c r="U367">
        <v>5646508</v>
      </c>
      <c r="V367" s="27">
        <v>5.2631564774959561E-2</v>
      </c>
      <c r="W367" s="27">
        <v>5.2631569499094866E-2</v>
      </c>
      <c r="X367" s="27">
        <v>5.2631416608870385E-2</v>
      </c>
      <c r="Y367" s="27">
        <v>5.2631500454030089E-2</v>
      </c>
      <c r="Z367" t="s">
        <v>102</v>
      </c>
      <c r="AA367" t="s">
        <v>104</v>
      </c>
      <c r="AB367">
        <v>385535</v>
      </c>
      <c r="AC367">
        <v>0.17</v>
      </c>
      <c r="AD367">
        <v>31</v>
      </c>
      <c r="AE367">
        <v>20</v>
      </c>
      <c r="AF367">
        <v>28</v>
      </c>
      <c r="AG367">
        <v>397</v>
      </c>
      <c r="AH367">
        <v>33</v>
      </c>
      <c r="AI367">
        <v>0.93</v>
      </c>
    </row>
  </sheetData>
  <autoFilter ref="AN1:BA323">
    <filterColumn colId="10">
      <filters>
        <filter val="Dip"/>
      </filters>
    </filterColumn>
  </autoFilter>
  <conditionalFormatting sqref="H2:H367">
    <cfRule type="colorScale" priority="3">
      <colorScale>
        <cfvo type="num" val="-0.2"/>
        <cfvo type="num" val="0"/>
        <cfvo type="num" val="0.2"/>
        <color rgb="FFF8696B"/>
        <color rgb="FFFFEB84"/>
        <color rgb="FF63BE7B"/>
      </colorScale>
    </cfRule>
  </conditionalFormatting>
  <conditionalFormatting sqref="AX2:AX323">
    <cfRule type="containsText" dxfId="1" priority="2" operator="containsText" text="Dip">
      <formula>NOT(ISERROR(SEARCH("Dip",AX2)))</formula>
    </cfRule>
  </conditionalFormatting>
  <conditionalFormatting sqref="AX2:AX323">
    <cfRule type="containsText" dxfId="0" priority="1" operator="containsText" text="Raise">
      <formula>NOT(ISERROR(SEARCH("Raise",AX2)))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workbookViewId="0">
      <selection activeCell="H30" sqref="H30"/>
    </sheetView>
  </sheetViews>
  <sheetFormatPr defaultRowHeight="15.75" x14ac:dyDescent="0.25"/>
  <cols>
    <col min="1" max="1" width="11" customWidth="1"/>
    <col min="2" max="2" width="11.875" customWidth="1"/>
    <col min="3" max="3" width="10.875" customWidth="1"/>
    <col min="4" max="5" width="9.875" customWidth="1"/>
    <col min="6" max="6" width="11.875" customWidth="1"/>
  </cols>
  <sheetData>
    <row r="3" spans="1:6" ht="48.75" customHeight="1" x14ac:dyDescent="0.25">
      <c r="A3" s="60" t="s">
        <v>52</v>
      </c>
      <c r="B3" s="71" t="s">
        <v>51</v>
      </c>
      <c r="C3" s="22" t="s">
        <v>156</v>
      </c>
    </row>
    <row r="4" spans="1:6" x14ac:dyDescent="0.25">
      <c r="A4" t="s">
        <v>101</v>
      </c>
      <c r="B4" t="s">
        <v>103</v>
      </c>
      <c r="C4" s="14">
        <v>158</v>
      </c>
    </row>
    <row r="5" spans="1:6" x14ac:dyDescent="0.25">
      <c r="A5" t="s">
        <v>101</v>
      </c>
      <c r="B5" t="s">
        <v>6</v>
      </c>
      <c r="C5" s="14">
        <v>1</v>
      </c>
    </row>
    <row r="6" spans="1:6" x14ac:dyDescent="0.25">
      <c r="A6" t="s">
        <v>104</v>
      </c>
      <c r="B6" t="s">
        <v>103</v>
      </c>
      <c r="C6" s="14">
        <v>160</v>
      </c>
    </row>
    <row r="7" spans="1:6" x14ac:dyDescent="0.25">
      <c r="A7" t="s">
        <v>104</v>
      </c>
      <c r="B7" t="s">
        <v>6</v>
      </c>
      <c r="C7" s="14">
        <v>1</v>
      </c>
    </row>
    <row r="8" spans="1:6" x14ac:dyDescent="0.25">
      <c r="A8" t="s">
        <v>104</v>
      </c>
      <c r="B8" t="s">
        <v>8</v>
      </c>
      <c r="C8" s="14">
        <v>1</v>
      </c>
    </row>
    <row r="9" spans="1:6" x14ac:dyDescent="0.25">
      <c r="A9" t="s">
        <v>104</v>
      </c>
      <c r="B9" t="s">
        <v>7</v>
      </c>
      <c r="C9" s="14">
        <v>1</v>
      </c>
    </row>
    <row r="14" spans="1:6" x14ac:dyDescent="0.25">
      <c r="A14" s="60" t="s">
        <v>79</v>
      </c>
      <c r="B14" t="s">
        <v>185</v>
      </c>
      <c r="C14" t="s">
        <v>186</v>
      </c>
      <c r="D14" t="s">
        <v>187</v>
      </c>
      <c r="E14" t="s">
        <v>188</v>
      </c>
      <c r="F14" t="s">
        <v>189</v>
      </c>
    </row>
    <row r="15" spans="1:6" x14ac:dyDescent="0.25">
      <c r="A15" s="30" t="s">
        <v>196</v>
      </c>
      <c r="B15" s="14">
        <v>2571954391</v>
      </c>
      <c r="C15" s="14">
        <v>594281565</v>
      </c>
      <c r="D15" s="14">
        <v>221784049</v>
      </c>
      <c r="E15" s="14">
        <v>156928084</v>
      </c>
      <c r="F15" s="14">
        <v>125751375.67328</v>
      </c>
    </row>
    <row r="16" spans="1:6" x14ac:dyDescent="0.25">
      <c r="A16" s="30" t="s">
        <v>197</v>
      </c>
      <c r="B16" s="14">
        <v>2576560858</v>
      </c>
      <c r="C16" s="14">
        <v>598254447</v>
      </c>
      <c r="D16" s="14">
        <v>225551060</v>
      </c>
      <c r="E16" s="14">
        <v>159341041</v>
      </c>
      <c r="F16" s="14">
        <v>127778094</v>
      </c>
    </row>
    <row r="17" spans="1:6" x14ac:dyDescent="0.25">
      <c r="A17" s="30" t="s">
        <v>198</v>
      </c>
      <c r="B17" s="14">
        <v>2587532668</v>
      </c>
      <c r="C17" s="14">
        <v>596695329</v>
      </c>
      <c r="D17" s="14">
        <v>223017968</v>
      </c>
      <c r="E17" s="14">
        <v>157099574</v>
      </c>
      <c r="F17" s="14">
        <v>127266730</v>
      </c>
    </row>
    <row r="18" spans="1:6" x14ac:dyDescent="0.25">
      <c r="A18" s="30" t="s">
        <v>199</v>
      </c>
      <c r="B18" s="14">
        <v>2594006398</v>
      </c>
      <c r="C18" s="14">
        <v>600310656</v>
      </c>
      <c r="D18" s="14">
        <v>222717819</v>
      </c>
      <c r="E18" s="14">
        <v>157106933</v>
      </c>
      <c r="F18" s="14">
        <v>125966380</v>
      </c>
    </row>
    <row r="19" spans="1:6" x14ac:dyDescent="0.25">
      <c r="A19" s="30" t="s">
        <v>99</v>
      </c>
      <c r="B19" s="14">
        <v>10330054315</v>
      </c>
      <c r="C19" s="14">
        <v>2389541997</v>
      </c>
      <c r="D19" s="14">
        <v>893070896</v>
      </c>
      <c r="E19" s="14">
        <v>630475632</v>
      </c>
      <c r="F19" s="14">
        <v>506762579.67328</v>
      </c>
    </row>
    <row r="32" spans="1:6" x14ac:dyDescent="0.25">
      <c r="A32" s="60" t="s">
        <v>190</v>
      </c>
      <c r="B32" t="s">
        <v>185</v>
      </c>
      <c r="C32" t="s">
        <v>186</v>
      </c>
      <c r="D32" t="s">
        <v>187</v>
      </c>
      <c r="E32" t="s">
        <v>188</v>
      </c>
      <c r="F32" t="s">
        <v>189</v>
      </c>
    </row>
    <row r="33" spans="1:6" x14ac:dyDescent="0.25">
      <c r="A33" s="30" t="s">
        <v>82</v>
      </c>
      <c r="B33" s="14">
        <v>1124306694</v>
      </c>
      <c r="C33" s="14">
        <v>280182438</v>
      </c>
      <c r="D33" s="14">
        <v>111873333</v>
      </c>
      <c r="E33" s="14">
        <v>81292718</v>
      </c>
      <c r="F33" s="14">
        <v>66541638</v>
      </c>
    </row>
    <row r="34" spans="1:6" x14ac:dyDescent="0.25">
      <c r="A34" s="30" t="s">
        <v>83</v>
      </c>
      <c r="B34" s="14">
        <v>1169913101</v>
      </c>
      <c r="C34" s="14">
        <v>285946762</v>
      </c>
      <c r="D34" s="14">
        <v>112338979</v>
      </c>
      <c r="E34" s="14">
        <v>81405088</v>
      </c>
      <c r="F34" s="32">
        <v>65616473.673280001</v>
      </c>
    </row>
    <row r="35" spans="1:6" x14ac:dyDescent="0.25">
      <c r="A35" s="30" t="s">
        <v>94</v>
      </c>
      <c r="B35" s="14">
        <v>1157099876</v>
      </c>
      <c r="C35" s="14">
        <v>291663310</v>
      </c>
      <c r="D35" s="14">
        <v>116988871</v>
      </c>
      <c r="E35" s="14">
        <v>85074839</v>
      </c>
      <c r="F35" s="14">
        <v>69923424</v>
      </c>
    </row>
    <row r="36" spans="1:6" x14ac:dyDescent="0.25">
      <c r="A36" s="30" t="s">
        <v>80</v>
      </c>
      <c r="B36" s="14">
        <v>1099548922</v>
      </c>
      <c r="C36" s="14">
        <v>275068547</v>
      </c>
      <c r="D36" s="14">
        <v>109496679</v>
      </c>
      <c r="E36" s="14">
        <v>80185197</v>
      </c>
      <c r="F36" s="14">
        <v>65711925</v>
      </c>
    </row>
    <row r="37" spans="1:6" x14ac:dyDescent="0.25">
      <c r="A37" s="30" t="s">
        <v>89</v>
      </c>
      <c r="B37" s="14">
        <v>1123220825</v>
      </c>
      <c r="C37" s="14">
        <v>281155913</v>
      </c>
      <c r="D37" s="14">
        <v>112999351</v>
      </c>
      <c r="E37" s="14">
        <v>82306862</v>
      </c>
      <c r="F37" s="14">
        <v>67566585</v>
      </c>
    </row>
    <row r="38" spans="1:6" x14ac:dyDescent="0.25">
      <c r="A38" s="30" t="s">
        <v>85</v>
      </c>
      <c r="B38" s="14">
        <v>2341449372</v>
      </c>
      <c r="C38" s="14">
        <v>490919092</v>
      </c>
      <c r="D38" s="14">
        <v>165553690</v>
      </c>
      <c r="E38" s="14">
        <v>110848087</v>
      </c>
      <c r="F38" s="14">
        <v>85803322</v>
      </c>
    </row>
    <row r="39" spans="1:6" x14ac:dyDescent="0.25">
      <c r="A39" s="30" t="s">
        <v>87</v>
      </c>
      <c r="B39" s="14">
        <v>2314515525</v>
      </c>
      <c r="C39" s="14">
        <v>484605935</v>
      </c>
      <c r="D39" s="14">
        <v>163819993</v>
      </c>
      <c r="E39" s="14">
        <v>109362841</v>
      </c>
      <c r="F39" s="14">
        <v>85599212</v>
      </c>
    </row>
    <row r="40" spans="1:6" x14ac:dyDescent="0.25">
      <c r="A40" s="30" t="s">
        <v>99</v>
      </c>
      <c r="B40" s="14">
        <v>10330054315</v>
      </c>
      <c r="C40" s="14">
        <v>2389541997</v>
      </c>
      <c r="D40" s="14">
        <v>893070896</v>
      </c>
      <c r="E40" s="14">
        <v>630475632</v>
      </c>
      <c r="F40" s="14">
        <v>506762579.67328</v>
      </c>
    </row>
    <row r="43" spans="1:6" x14ac:dyDescent="0.25">
      <c r="A43" t="s">
        <v>191</v>
      </c>
      <c r="B43" t="s">
        <v>192</v>
      </c>
      <c r="C43" t="s">
        <v>193</v>
      </c>
      <c r="D43" t="s">
        <v>194</v>
      </c>
      <c r="E43" t="s">
        <v>195</v>
      </c>
    </row>
    <row r="44" spans="1:6" x14ac:dyDescent="0.25">
      <c r="A44" s="32">
        <v>28224192.117486339</v>
      </c>
      <c r="B44" s="32">
        <v>6528803.2704918031</v>
      </c>
      <c r="C44" s="32">
        <v>2440084.4153005467</v>
      </c>
      <c r="D44" s="32">
        <v>1722611.0163934426</v>
      </c>
      <c r="E44" s="32">
        <v>1384597.2122220765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Session Details</vt:lpstr>
      <vt:lpstr>Channel wise traffic</vt:lpstr>
      <vt:lpstr>Supporting Data</vt:lpstr>
      <vt:lpstr>Regression Test</vt:lpstr>
      <vt:lpstr>Charts</vt:lpstr>
      <vt:lpstr>Correlations</vt:lpstr>
      <vt:lpstr>Sheet5</vt:lpstr>
      <vt:lpstr>Sheet11</vt:lpstr>
      <vt:lpstr>Pivot</vt:lpstr>
      <vt:lpstr>Low</vt:lpstr>
      <vt:lpstr>High</vt:lpstr>
      <vt:lpstr>_C2P</vt:lpstr>
      <vt:lpstr>Avearge_Packaging_charges</vt:lpstr>
      <vt:lpstr>Average_Delivery_Charges</vt:lpstr>
      <vt:lpstr>Average_Discount</vt:lpstr>
      <vt:lpstr>Avg_Cost_for_two</vt:lpstr>
      <vt:lpstr>Carts</vt:lpstr>
      <vt:lpstr>Conversion_change_with_respect_to_same_day_last_week</vt:lpstr>
      <vt:lpstr>Count_of_restaurants</vt:lpstr>
      <vt:lpstr>'Supporting Data'!Date</vt:lpstr>
      <vt:lpstr>Date</vt:lpstr>
      <vt:lpstr>L2M</vt:lpstr>
      <vt:lpstr>Listing</vt:lpstr>
      <vt:lpstr>M2C</vt:lpstr>
      <vt:lpstr>Menu</vt:lpstr>
      <vt:lpstr>Number_of_images_per_restaurant</vt:lpstr>
      <vt:lpstr>Order_Change_with_respect_to_same_day_last_week</vt:lpstr>
      <vt:lpstr>Orders</vt:lpstr>
      <vt:lpstr>Out_of_stock_Items_per_restaurant</vt:lpstr>
      <vt:lpstr>Overall_conversion</vt:lpstr>
      <vt:lpstr>P2O</vt:lpstr>
      <vt:lpstr>Payments</vt:lpstr>
      <vt:lpstr>Success_Rate_of_payments</vt:lpstr>
      <vt:lpstr>Traffic_Change_with_respect_to_same_day_last_week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2022-09-19T07:36:05Z</dcterms:created>
  <dcterms:modified xsi:type="dcterms:W3CDTF">2024-08-25T20:16:25Z</dcterms:modified>
</cp:coreProperties>
</file>