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.sharepoint.com/sites/SE638-Group4/Shared Documents/General/assignment 4/"/>
    </mc:Choice>
  </mc:AlternateContent>
  <xr:revisionPtr revIDLastSave="0" documentId="8_{0511FF6E-D8A9-4BE1-B49C-E6203D674218}" xr6:coauthVersionLast="47" xr6:coauthVersionMax="47" xr10:uidLastSave="{00000000-0000-0000-0000-000000000000}"/>
  <bookViews>
    <workbookView minimized="1" xWindow="2400" yWindow="540" windowWidth="20445" windowHeight="14940" firstSheet="4" activeTab="4" xr2:uid="{00000000-000D-0000-FFFF-FFFF00000000}"/>
  </bookViews>
  <sheets>
    <sheet name="Labor Cost Estimate" sheetId="1" r:id="rId1"/>
    <sheet name="Total Cost of Ownership" sheetId="6" r:id="rId2"/>
    <sheet name="Project Software Cost" sheetId="10" r:id="rId3"/>
    <sheet name="Business Benefits" sheetId="11" r:id="rId4"/>
    <sheet name="Financial Feasibility Analysis" sheetId="7" r:id="rId5"/>
    <sheet name="Resources" sheetId="2" r:id="rId6"/>
  </sheets>
  <definedNames>
    <definedName name="_xlnm._FilterDatabase" localSheetId="5" hidden="1">Resources!$B$1:$H$1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7" l="1"/>
  <c r="B14" i="7"/>
  <c r="C13" i="7"/>
  <c r="D13" i="7"/>
  <c r="D4" i="11"/>
  <c r="E4" i="11"/>
  <c r="F4" i="11"/>
  <c r="G4" i="11" s="1"/>
  <c r="C3" i="11"/>
  <c r="D3" i="11"/>
  <c r="B18" i="7"/>
  <c r="G292" i="10"/>
  <c r="B11" i="6"/>
  <c r="C2" i="11"/>
  <c r="C14" i="6"/>
  <c r="B14" i="6" s="1"/>
  <c r="B15" i="6"/>
  <c r="C12" i="6"/>
  <c r="C5" i="11"/>
  <c r="C4" i="7" s="1"/>
  <c r="B5" i="11"/>
  <c r="B4" i="7" s="1"/>
  <c r="S6" i="1"/>
  <c r="E279" i="1"/>
  <c r="S278" i="1"/>
  <c r="E278" i="1"/>
  <c r="S277" i="1"/>
  <c r="E277" i="1"/>
  <c r="S276" i="1"/>
  <c r="E276" i="1"/>
  <c r="S275" i="1"/>
  <c r="S276" i="10" s="1"/>
  <c r="E275" i="1"/>
  <c r="S273" i="1"/>
  <c r="E273" i="1"/>
  <c r="S272" i="1"/>
  <c r="E272" i="1"/>
  <c r="S271" i="1"/>
  <c r="E271" i="1"/>
  <c r="S270" i="1"/>
  <c r="E270" i="1"/>
  <c r="S269" i="1"/>
  <c r="E269" i="1"/>
  <c r="S266" i="1"/>
  <c r="E266" i="1"/>
  <c r="S265" i="1"/>
  <c r="E265" i="1"/>
  <c r="S263" i="1"/>
  <c r="E263" i="1"/>
  <c r="S262" i="1"/>
  <c r="E262" i="1"/>
  <c r="E260" i="1"/>
  <c r="E259" i="1"/>
  <c r="E258" i="1"/>
  <c r="E257" i="1"/>
  <c r="E254" i="1"/>
  <c r="E253" i="1"/>
  <c r="E252" i="1"/>
  <c r="E251" i="1"/>
  <c r="E250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S216" i="1"/>
  <c r="E216" i="1"/>
  <c r="E214" i="1"/>
  <c r="E213" i="1"/>
  <c r="E212" i="1"/>
  <c r="E211" i="1"/>
  <c r="E210" i="1"/>
  <c r="E209" i="1"/>
  <c r="E208" i="1"/>
  <c r="E206" i="1"/>
  <c r="E205" i="1"/>
  <c r="E204" i="1"/>
  <c r="E203" i="1"/>
  <c r="E202" i="1"/>
  <c r="E201" i="1"/>
  <c r="E200" i="1"/>
  <c r="E198" i="1"/>
  <c r="E197" i="1"/>
  <c r="E196" i="1"/>
  <c r="E195" i="1"/>
  <c r="E194" i="1"/>
  <c r="S191" i="1"/>
  <c r="E191" i="1"/>
  <c r="S190" i="1"/>
  <c r="E190" i="1"/>
  <c r="S187" i="1"/>
  <c r="E187" i="1"/>
  <c r="S186" i="1"/>
  <c r="E186" i="1"/>
  <c r="S185" i="1"/>
  <c r="E185" i="1"/>
  <c r="S184" i="1"/>
  <c r="E184" i="1"/>
  <c r="S183" i="1"/>
  <c r="E183" i="1"/>
  <c r="S182" i="1"/>
  <c r="E182" i="1"/>
  <c r="S180" i="1"/>
  <c r="E180" i="1"/>
  <c r="S179" i="1"/>
  <c r="S180" i="10" s="1"/>
  <c r="E179" i="1"/>
  <c r="S177" i="1"/>
  <c r="E177" i="1"/>
  <c r="E174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S134" i="1"/>
  <c r="E134" i="1"/>
  <c r="E133" i="1"/>
  <c r="E132" i="1"/>
  <c r="E131" i="1"/>
  <c r="E129" i="1"/>
  <c r="E128" i="1"/>
  <c r="E125" i="1"/>
  <c r="E124" i="1"/>
  <c r="E123" i="1"/>
  <c r="E122" i="1"/>
  <c r="E121" i="1"/>
  <c r="E119" i="1"/>
  <c r="E118" i="1"/>
  <c r="S116" i="1"/>
  <c r="E116" i="1"/>
  <c r="E114" i="1"/>
  <c r="E113" i="1"/>
  <c r="E110" i="1"/>
  <c r="E109" i="1"/>
  <c r="E106" i="1"/>
  <c r="E105" i="1"/>
  <c r="E104" i="1"/>
  <c r="E103" i="1"/>
  <c r="E101" i="1"/>
  <c r="E100" i="1"/>
  <c r="E99" i="1"/>
  <c r="E98" i="1"/>
  <c r="E97" i="1"/>
  <c r="E95" i="1"/>
  <c r="E94" i="1"/>
  <c r="E91" i="1"/>
  <c r="E90" i="1"/>
  <c r="E89" i="1"/>
  <c r="E88" i="1"/>
  <c r="E87" i="1"/>
  <c r="E85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4" i="1"/>
  <c r="E52" i="1"/>
  <c r="E51" i="1"/>
  <c r="E50" i="1"/>
  <c r="E49" i="1"/>
  <c r="E48" i="1"/>
  <c r="E47" i="1"/>
  <c r="E45" i="1"/>
  <c r="E44" i="1"/>
  <c r="E43" i="1"/>
  <c r="E42" i="1"/>
  <c r="E41" i="1"/>
  <c r="E40" i="1"/>
  <c r="E37" i="1"/>
  <c r="E36" i="1"/>
  <c r="E35" i="1"/>
  <c r="E34" i="1"/>
  <c r="E33" i="1"/>
  <c r="E31" i="1"/>
  <c r="E30" i="1"/>
  <c r="E29" i="1"/>
  <c r="E28" i="1"/>
  <c r="E27" i="1"/>
  <c r="E25" i="1"/>
  <c r="E24" i="1"/>
  <c r="E22" i="1"/>
  <c r="E21" i="1"/>
  <c r="E20" i="1"/>
  <c r="E19" i="1"/>
  <c r="E18" i="1"/>
  <c r="E17" i="1"/>
  <c r="E14" i="1"/>
  <c r="E13" i="1"/>
  <c r="E12" i="1"/>
  <c r="E11" i="1"/>
  <c r="E9" i="1"/>
  <c r="E8" i="1"/>
  <c r="E7" i="1"/>
  <c r="E6" i="1"/>
  <c r="E5" i="1"/>
  <c r="E4" i="1"/>
  <c r="P280" i="10"/>
  <c r="P279" i="10"/>
  <c r="P278" i="10"/>
  <c r="P277" i="10"/>
  <c r="P276" i="10"/>
  <c r="P274" i="10"/>
  <c r="P273" i="10"/>
  <c r="P272" i="10"/>
  <c r="P271" i="10"/>
  <c r="P270" i="10"/>
  <c r="P267" i="10"/>
  <c r="P266" i="10"/>
  <c r="P264" i="10"/>
  <c r="P263" i="10"/>
  <c r="P261" i="10"/>
  <c r="P260" i="10"/>
  <c r="P259" i="10"/>
  <c r="P258" i="10"/>
  <c r="P255" i="10"/>
  <c r="P254" i="10"/>
  <c r="P253" i="10"/>
  <c r="P252" i="10"/>
  <c r="P251" i="10"/>
  <c r="P249" i="10"/>
  <c r="P248" i="10"/>
  <c r="P247" i="10"/>
  <c r="P246" i="10"/>
  <c r="P245" i="10"/>
  <c r="P244" i="10"/>
  <c r="P243" i="10"/>
  <c r="P242" i="10"/>
  <c r="P241" i="10"/>
  <c r="P240" i="10"/>
  <c r="P239" i="10"/>
  <c r="P238" i="10"/>
  <c r="P237" i="10"/>
  <c r="P236" i="10"/>
  <c r="P234" i="10"/>
  <c r="P233" i="10"/>
  <c r="P232" i="10"/>
  <c r="P231" i="10"/>
  <c r="P230" i="10"/>
  <c r="P229" i="10"/>
  <c r="P228" i="10"/>
  <c r="P227" i="10"/>
  <c r="P226" i="10"/>
  <c r="P225" i="10"/>
  <c r="P224" i="10"/>
  <c r="P223" i="10"/>
  <c r="P222" i="10"/>
  <c r="P221" i="10"/>
  <c r="P220" i="10"/>
  <c r="P217" i="10"/>
  <c r="P215" i="10"/>
  <c r="P214" i="10"/>
  <c r="P213" i="10"/>
  <c r="P212" i="10"/>
  <c r="P211" i="10"/>
  <c r="P210" i="10"/>
  <c r="P209" i="10"/>
  <c r="P207" i="10"/>
  <c r="P206" i="10"/>
  <c r="P205" i="10"/>
  <c r="P204" i="10"/>
  <c r="P203" i="10"/>
  <c r="P202" i="10"/>
  <c r="P201" i="10"/>
  <c r="P199" i="10"/>
  <c r="P198" i="10"/>
  <c r="P197" i="10"/>
  <c r="P196" i="10"/>
  <c r="P195" i="10"/>
  <c r="P192" i="10"/>
  <c r="P191" i="10"/>
  <c r="P188" i="10"/>
  <c r="P187" i="10"/>
  <c r="P186" i="10"/>
  <c r="P185" i="10"/>
  <c r="P184" i="10"/>
  <c r="P183" i="10"/>
  <c r="P181" i="10"/>
  <c r="P180" i="10"/>
  <c r="P178" i="10"/>
  <c r="P176" i="10"/>
  <c r="P175" i="10"/>
  <c r="P172" i="10"/>
  <c r="P171" i="10"/>
  <c r="P170" i="10"/>
  <c r="P169" i="10"/>
  <c r="P168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5" i="10"/>
  <c r="P133" i="10"/>
  <c r="P132" i="10"/>
  <c r="P130" i="10"/>
  <c r="P129" i="10"/>
  <c r="P126" i="10"/>
  <c r="P125" i="10"/>
  <c r="P124" i="10"/>
  <c r="P123" i="10"/>
  <c r="P122" i="10"/>
  <c r="P120" i="10"/>
  <c r="P119" i="10"/>
  <c r="P117" i="10"/>
  <c r="P115" i="10"/>
  <c r="P114" i="10"/>
  <c r="P111" i="10"/>
  <c r="P110" i="10"/>
  <c r="P107" i="10"/>
  <c r="P106" i="10"/>
  <c r="P105" i="10"/>
  <c r="P104" i="10"/>
  <c r="P102" i="10"/>
  <c r="P101" i="10"/>
  <c r="P99" i="10"/>
  <c r="P98" i="10"/>
  <c r="P96" i="10"/>
  <c r="P95" i="10"/>
  <c r="P92" i="10"/>
  <c r="P91" i="10"/>
  <c r="P90" i="10"/>
  <c r="P89" i="10"/>
  <c r="P88" i="10"/>
  <c r="P86" i="10"/>
  <c r="P85" i="10"/>
  <c r="P84" i="10"/>
  <c r="P83" i="10"/>
  <c r="P82" i="10"/>
  <c r="P81" i="10"/>
  <c r="P80" i="10"/>
  <c r="P79" i="10"/>
  <c r="P78" i="10"/>
  <c r="P77" i="10"/>
  <c r="P76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5" i="10"/>
  <c r="P53" i="10"/>
  <c r="P52" i="10"/>
  <c r="P51" i="10"/>
  <c r="P50" i="10"/>
  <c r="P49" i="10"/>
  <c r="P48" i="10"/>
  <c r="P46" i="10"/>
  <c r="P45" i="10"/>
  <c r="P44" i="10"/>
  <c r="P43" i="10"/>
  <c r="P42" i="10"/>
  <c r="P41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81" i="10" s="1"/>
  <c r="P292" i="10" s="1"/>
  <c r="P25" i="10"/>
  <c r="P24" i="10"/>
  <c r="P23" i="10"/>
  <c r="P22" i="10"/>
  <c r="P21" i="10"/>
  <c r="P20" i="10"/>
  <c r="P19" i="10"/>
  <c r="P18" i="10"/>
  <c r="P15" i="10"/>
  <c r="P14" i="10"/>
  <c r="P13" i="10"/>
  <c r="P12" i="10"/>
  <c r="P11" i="10"/>
  <c r="P10" i="10"/>
  <c r="P9" i="10"/>
  <c r="P8" i="10"/>
  <c r="P7" i="10"/>
  <c r="P6" i="10"/>
  <c r="P5" i="10"/>
  <c r="P2" i="10"/>
  <c r="P280" i="1"/>
  <c r="H4" i="11"/>
  <c r="R280" i="1"/>
  <c r="P285" i="10"/>
  <c r="S279" i="1"/>
  <c r="T279" i="1" s="1"/>
  <c r="S258" i="1"/>
  <c r="S259" i="1"/>
  <c r="S260" i="10" s="1"/>
  <c r="T260" i="10" s="1"/>
  <c r="S260" i="1"/>
  <c r="S257" i="1"/>
  <c r="T257" i="1" s="1"/>
  <c r="S251" i="1"/>
  <c r="S254" i="1"/>
  <c r="S255" i="10" s="1"/>
  <c r="T255" i="10" s="1"/>
  <c r="S237" i="1"/>
  <c r="S240" i="1"/>
  <c r="S243" i="1"/>
  <c r="S244" i="1"/>
  <c r="T244" i="1" s="1"/>
  <c r="S247" i="1"/>
  <c r="T247" i="1" s="1"/>
  <c r="S220" i="1"/>
  <c r="T220" i="1" s="1"/>
  <c r="S221" i="1"/>
  <c r="S222" i="1"/>
  <c r="S223" i="10" s="1"/>
  <c r="T223" i="10" s="1"/>
  <c r="S226" i="1"/>
  <c r="S227" i="10" s="1"/>
  <c r="T227" i="10" s="1"/>
  <c r="S229" i="1"/>
  <c r="T229" i="1" s="1"/>
  <c r="S209" i="1"/>
  <c r="T209" i="1" s="1"/>
  <c r="S210" i="1"/>
  <c r="S211" i="10" s="1"/>
  <c r="S211" i="1"/>
  <c r="S212" i="10" s="1"/>
  <c r="S212" i="1"/>
  <c r="S213" i="1"/>
  <c r="S214" i="1"/>
  <c r="S208" i="1"/>
  <c r="S209" i="10" s="1"/>
  <c r="S201" i="1"/>
  <c r="S202" i="1"/>
  <c r="T202" i="1" s="1"/>
  <c r="S203" i="1"/>
  <c r="S204" i="1"/>
  <c r="S205" i="1"/>
  <c r="S206" i="1"/>
  <c r="S200" i="1"/>
  <c r="S201" i="10" s="1"/>
  <c r="T201" i="10" s="1"/>
  <c r="S195" i="1"/>
  <c r="S196" i="1"/>
  <c r="S197" i="1"/>
  <c r="S198" i="1"/>
  <c r="S194" i="1"/>
  <c r="S175" i="1"/>
  <c r="S176" i="10" s="1"/>
  <c r="T176" i="10" s="1"/>
  <c r="S174" i="1"/>
  <c r="S170" i="1"/>
  <c r="S153" i="1"/>
  <c r="T153" i="1" s="1"/>
  <c r="S154" i="1"/>
  <c r="S157" i="1"/>
  <c r="S159" i="1"/>
  <c r="S160" i="1"/>
  <c r="S161" i="1"/>
  <c r="S165" i="1"/>
  <c r="S152" i="1"/>
  <c r="T152" i="1" s="1"/>
  <c r="S138" i="1"/>
  <c r="S139" i="10" s="1"/>
  <c r="T139" i="10" s="1"/>
  <c r="S139" i="1"/>
  <c r="S140" i="1"/>
  <c r="S147" i="1"/>
  <c r="S148" i="10" s="1"/>
  <c r="T148" i="10" s="1"/>
  <c r="S148" i="1"/>
  <c r="S137" i="1"/>
  <c r="S132" i="1"/>
  <c r="S131" i="1"/>
  <c r="S129" i="1"/>
  <c r="S130" i="10" s="1"/>
  <c r="S128" i="1"/>
  <c r="S129" i="10" s="1"/>
  <c r="S125" i="1"/>
  <c r="S126" i="10" s="1"/>
  <c r="S122" i="1"/>
  <c r="S123" i="1"/>
  <c r="S124" i="1"/>
  <c r="S121" i="1"/>
  <c r="S119" i="1"/>
  <c r="T119" i="1" s="1"/>
  <c r="S118" i="1"/>
  <c r="T118" i="1" s="1"/>
  <c r="S114" i="1"/>
  <c r="S113" i="1"/>
  <c r="S110" i="1"/>
  <c r="T110" i="1" s="1"/>
  <c r="S109" i="1"/>
  <c r="S110" i="10" s="1"/>
  <c r="S104" i="1"/>
  <c r="S105" i="1"/>
  <c r="S106" i="1"/>
  <c r="S103" i="1"/>
  <c r="S104" i="10" s="1"/>
  <c r="T104" i="10" s="1"/>
  <c r="S101" i="1"/>
  <c r="S100" i="1"/>
  <c r="S101" i="10" s="1"/>
  <c r="T101" i="10" s="1"/>
  <c r="S98" i="1"/>
  <c r="S99" i="10" s="1"/>
  <c r="S97" i="1"/>
  <c r="S95" i="1"/>
  <c r="S94" i="1"/>
  <c r="S89" i="1"/>
  <c r="S90" i="1"/>
  <c r="S91" i="10" s="1"/>
  <c r="T91" i="10" s="1"/>
  <c r="S77" i="1"/>
  <c r="S78" i="10" s="1"/>
  <c r="S82" i="1"/>
  <c r="T82" i="1" s="1"/>
  <c r="S58" i="1"/>
  <c r="T58" i="1" s="1"/>
  <c r="S59" i="1"/>
  <c r="T59" i="1" s="1"/>
  <c r="S60" i="1"/>
  <c r="S61" i="10" s="1"/>
  <c r="S62" i="1"/>
  <c r="S70" i="1"/>
  <c r="S71" i="1"/>
  <c r="S72" i="1"/>
  <c r="S73" i="10" s="1"/>
  <c r="T73" i="10" s="1"/>
  <c r="S73" i="1"/>
  <c r="S74" i="10" s="1"/>
  <c r="T74" i="10" s="1"/>
  <c r="S57" i="1"/>
  <c r="S58" i="10" s="1"/>
  <c r="S54" i="1"/>
  <c r="S53" i="1" s="1"/>
  <c r="T53" i="1" s="1"/>
  <c r="S48" i="1"/>
  <c r="S49" i="1"/>
  <c r="S50" i="10" s="1"/>
  <c r="T50" i="10" s="1"/>
  <c r="S50" i="1"/>
  <c r="S51" i="1"/>
  <c r="T51" i="1" s="1"/>
  <c r="S52" i="1"/>
  <c r="T52" i="1" s="1"/>
  <c r="S47" i="1"/>
  <c r="S41" i="1"/>
  <c r="S42" i="10" s="1"/>
  <c r="T42" i="10" s="1"/>
  <c r="S42" i="1"/>
  <c r="S43" i="10" s="1"/>
  <c r="T43" i="10" s="1"/>
  <c r="S43" i="1"/>
  <c r="S44" i="10" s="1"/>
  <c r="T44" i="10" s="1"/>
  <c r="S44" i="1"/>
  <c r="S45" i="1"/>
  <c r="S46" i="10" s="1"/>
  <c r="S40" i="1"/>
  <c r="S34" i="1"/>
  <c r="S35" i="1"/>
  <c r="S36" i="10" s="1"/>
  <c r="S36" i="1"/>
  <c r="S37" i="1"/>
  <c r="S38" i="10" s="1"/>
  <c r="T38" i="10" s="1"/>
  <c r="S33" i="1"/>
  <c r="S28" i="1"/>
  <c r="S29" i="1"/>
  <c r="T29" i="1" s="1"/>
  <c r="S30" i="1"/>
  <c r="S31" i="1"/>
  <c r="S27" i="1"/>
  <c r="S28" i="10" s="1"/>
  <c r="T28" i="10" s="1"/>
  <c r="S25" i="1"/>
  <c r="T25" i="1" s="1"/>
  <c r="S24" i="1"/>
  <c r="S18" i="1"/>
  <c r="S19" i="1"/>
  <c r="T19" i="1" s="1"/>
  <c r="S20" i="1"/>
  <c r="S21" i="10" s="1"/>
  <c r="S21" i="1"/>
  <c r="T21" i="1" s="1"/>
  <c r="S22" i="1"/>
  <c r="S17" i="1"/>
  <c r="S13" i="1"/>
  <c r="S11" i="1"/>
  <c r="S12" i="10" s="1"/>
  <c r="S8" i="1"/>
  <c r="S5" i="1"/>
  <c r="S4" i="1"/>
  <c r="Q220" i="1"/>
  <c r="Q221" i="10" s="1"/>
  <c r="Q221" i="1"/>
  <c r="Q222" i="1"/>
  <c r="Q223" i="1"/>
  <c r="S223" i="1" s="1"/>
  <c r="Q224" i="1"/>
  <c r="S224" i="1" s="1"/>
  <c r="Q225" i="1"/>
  <c r="S225" i="1" s="1"/>
  <c r="Q226" i="1"/>
  <c r="Q227" i="1"/>
  <c r="S227" i="1" s="1"/>
  <c r="Q228" i="1"/>
  <c r="Q229" i="10" s="1"/>
  <c r="Q229" i="1"/>
  <c r="Q230" i="1"/>
  <c r="S230" i="1" s="1"/>
  <c r="Q231" i="1"/>
  <c r="Q232" i="10" s="1"/>
  <c r="Q232" i="1"/>
  <c r="S232" i="1" s="1"/>
  <c r="Q233" i="1"/>
  <c r="S233" i="1" s="1"/>
  <c r="S234" i="10" s="1"/>
  <c r="T234" i="10" s="1"/>
  <c r="Q235" i="1"/>
  <c r="Q236" i="10" s="1"/>
  <c r="Q236" i="1"/>
  <c r="Q237" i="10" s="1"/>
  <c r="Q237" i="1"/>
  <c r="Q238" i="1"/>
  <c r="Q239" i="10" s="1"/>
  <c r="Q239" i="1"/>
  <c r="Q240" i="1"/>
  <c r="Q241" i="10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Q248" i="10" s="1"/>
  <c r="Q248" i="1"/>
  <c r="S248" i="1" s="1"/>
  <c r="Q249" i="1"/>
  <c r="Q250" i="1"/>
  <c r="S250" i="1" s="1"/>
  <c r="S251" i="10" s="1"/>
  <c r="T251" i="10" s="1"/>
  <c r="Q251" i="1"/>
  <c r="Q252" i="1"/>
  <c r="S252" i="1" s="1"/>
  <c r="Q253" i="1"/>
  <c r="Q254" i="10" s="1"/>
  <c r="Q254" i="1"/>
  <c r="Q219" i="1"/>
  <c r="S219" i="1" s="1"/>
  <c r="Q162" i="1"/>
  <c r="Q163" i="10" s="1"/>
  <c r="Q163" i="1"/>
  <c r="S163" i="1" s="1"/>
  <c r="S164" i="10" s="1"/>
  <c r="Q164" i="1"/>
  <c r="S164" i="1" s="1"/>
  <c r="Q165" i="1"/>
  <c r="Q166" i="10" s="1"/>
  <c r="Q167" i="1"/>
  <c r="S167" i="1" s="1"/>
  <c r="Q168" i="1"/>
  <c r="S168" i="1" s="1"/>
  <c r="Q169" i="1"/>
  <c r="S169" i="1" s="1"/>
  <c r="Q171" i="1"/>
  <c r="Q172" i="10" s="1"/>
  <c r="Q147" i="1"/>
  <c r="Q149" i="1"/>
  <c r="S149" i="1" s="1"/>
  <c r="Q150" i="1"/>
  <c r="S150" i="1" s="1"/>
  <c r="Q152" i="1"/>
  <c r="Q153" i="1"/>
  <c r="Q154" i="1"/>
  <c r="Q155" i="10" s="1"/>
  <c r="Q155" i="1"/>
  <c r="S155" i="1" s="1"/>
  <c r="Q156" i="1"/>
  <c r="S156" i="1" s="1"/>
  <c r="Q157" i="1"/>
  <c r="Q158" i="1"/>
  <c r="S158" i="1" s="1"/>
  <c r="S159" i="10" s="1"/>
  <c r="T159" i="10" s="1"/>
  <c r="Q159" i="1"/>
  <c r="Q160" i="10" s="1"/>
  <c r="Q160" i="1"/>
  <c r="Q161" i="1"/>
  <c r="Q162" i="10" s="1"/>
  <c r="Q139" i="1"/>
  <c r="Q140" i="10" s="1"/>
  <c r="Q140" i="1"/>
  <c r="Q141" i="10" s="1"/>
  <c r="Q141" i="1"/>
  <c r="S141" i="1" s="1"/>
  <c r="Q142" i="1"/>
  <c r="S142" i="1" s="1"/>
  <c r="Q143" i="1"/>
  <c r="Q144" i="10" s="1"/>
  <c r="Q144" i="1"/>
  <c r="S144" i="1" s="1"/>
  <c r="Q145" i="1"/>
  <c r="S145" i="1" s="1"/>
  <c r="Q146" i="1"/>
  <c r="S146" i="1" s="1"/>
  <c r="Q138" i="1"/>
  <c r="R277" i="10"/>
  <c r="S277" i="10"/>
  <c r="T277" i="10" s="1"/>
  <c r="R278" i="10"/>
  <c r="S278" i="10"/>
  <c r="T278" i="10" s="1"/>
  <c r="R279" i="10"/>
  <c r="S279" i="10"/>
  <c r="R280" i="10"/>
  <c r="H276" i="10"/>
  <c r="I276" i="10"/>
  <c r="J276" i="10"/>
  <c r="K276" i="10"/>
  <c r="L276" i="10"/>
  <c r="M276" i="10"/>
  <c r="N276" i="10"/>
  <c r="E276" i="10" s="1"/>
  <c r="O276" i="10"/>
  <c r="Q276" i="10"/>
  <c r="R276" i="10"/>
  <c r="H277" i="10"/>
  <c r="F277" i="10" s="1"/>
  <c r="I277" i="10"/>
  <c r="E277" i="10" s="1"/>
  <c r="J277" i="10"/>
  <c r="K277" i="10"/>
  <c r="L277" i="10"/>
  <c r="M277" i="10"/>
  <c r="N277" i="10"/>
  <c r="O277" i="10"/>
  <c r="Q277" i="10"/>
  <c r="H278" i="10"/>
  <c r="I278" i="10"/>
  <c r="J278" i="10"/>
  <c r="K278" i="10"/>
  <c r="L278" i="10"/>
  <c r="M278" i="10"/>
  <c r="N278" i="10"/>
  <c r="O278" i="10"/>
  <c r="Q278" i="10"/>
  <c r="H279" i="10"/>
  <c r="I279" i="10"/>
  <c r="J279" i="10"/>
  <c r="K279" i="10"/>
  <c r="L279" i="10"/>
  <c r="M279" i="10"/>
  <c r="N279" i="10"/>
  <c r="O279" i="10"/>
  <c r="Q279" i="10"/>
  <c r="H280" i="10"/>
  <c r="I280" i="10"/>
  <c r="J280" i="10"/>
  <c r="K280" i="10"/>
  <c r="L280" i="10"/>
  <c r="M280" i="10"/>
  <c r="N280" i="10"/>
  <c r="O280" i="10"/>
  <c r="Q280" i="10"/>
  <c r="H271" i="10"/>
  <c r="I271" i="10"/>
  <c r="J271" i="10"/>
  <c r="K271" i="10"/>
  <c r="L271" i="10"/>
  <c r="M271" i="10"/>
  <c r="E271" i="10" s="1"/>
  <c r="N271" i="10"/>
  <c r="O271" i="10"/>
  <c r="Q271" i="10"/>
  <c r="R271" i="10"/>
  <c r="S271" i="10"/>
  <c r="H272" i="10"/>
  <c r="F272" i="10" s="1"/>
  <c r="I272" i="10"/>
  <c r="J272" i="10"/>
  <c r="K272" i="10"/>
  <c r="L272" i="10"/>
  <c r="M272" i="10"/>
  <c r="N272" i="10"/>
  <c r="O272" i="10"/>
  <c r="Q272" i="10"/>
  <c r="R272" i="10"/>
  <c r="S272" i="10"/>
  <c r="H273" i="10"/>
  <c r="I273" i="10"/>
  <c r="J273" i="10"/>
  <c r="K273" i="10"/>
  <c r="L273" i="10"/>
  <c r="M273" i="10"/>
  <c r="N273" i="10"/>
  <c r="O273" i="10"/>
  <c r="Q273" i="10"/>
  <c r="R273" i="10"/>
  <c r="S273" i="10"/>
  <c r="T273" i="10" s="1"/>
  <c r="H274" i="10"/>
  <c r="I274" i="10"/>
  <c r="J274" i="10"/>
  <c r="E274" i="10" s="1"/>
  <c r="K274" i="10"/>
  <c r="L274" i="10"/>
  <c r="M274" i="10"/>
  <c r="N274" i="10"/>
  <c r="O274" i="10"/>
  <c r="Q274" i="10"/>
  <c r="R274" i="10"/>
  <c r="S274" i="10"/>
  <c r="T274" i="10" s="1"/>
  <c r="I270" i="10"/>
  <c r="J270" i="10"/>
  <c r="K270" i="10"/>
  <c r="L270" i="10"/>
  <c r="M270" i="10"/>
  <c r="N270" i="10"/>
  <c r="O270" i="10"/>
  <c r="Q270" i="10"/>
  <c r="R270" i="10"/>
  <c r="S270" i="10"/>
  <c r="T270" i="10" s="1"/>
  <c r="H270" i="10"/>
  <c r="R267" i="10"/>
  <c r="S267" i="10"/>
  <c r="S265" i="10" s="1"/>
  <c r="T265" i="10" s="1"/>
  <c r="S266" i="10"/>
  <c r="T266" i="10" s="1"/>
  <c r="R264" i="10"/>
  <c r="S264" i="10"/>
  <c r="S263" i="10"/>
  <c r="R259" i="10"/>
  <c r="S259" i="10"/>
  <c r="R260" i="10"/>
  <c r="R261" i="10"/>
  <c r="S261" i="10"/>
  <c r="S258" i="10"/>
  <c r="S257" i="10" s="1"/>
  <c r="R252" i="10"/>
  <c r="S252" i="10"/>
  <c r="T252" i="10" s="1"/>
  <c r="R253" i="10"/>
  <c r="R254" i="10"/>
  <c r="R255" i="10"/>
  <c r="R237" i="10"/>
  <c r="R238" i="10"/>
  <c r="R239" i="10"/>
  <c r="R240" i="10"/>
  <c r="R241" i="10"/>
  <c r="R242" i="10"/>
  <c r="R243" i="10"/>
  <c r="R244" i="10"/>
  <c r="R245" i="10"/>
  <c r="S245" i="10"/>
  <c r="R246" i="10"/>
  <c r="S246" i="10"/>
  <c r="R247" i="10"/>
  <c r="R248" i="10"/>
  <c r="R249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S217" i="10"/>
  <c r="S216" i="10" s="1"/>
  <c r="T216" i="10" s="1"/>
  <c r="R210" i="10"/>
  <c r="S210" i="10"/>
  <c r="T210" i="10" s="1"/>
  <c r="R211" i="10"/>
  <c r="R212" i="10"/>
  <c r="R213" i="10"/>
  <c r="S213" i="10"/>
  <c r="T213" i="10" s="1"/>
  <c r="R214" i="10"/>
  <c r="S214" i="10"/>
  <c r="R215" i="10"/>
  <c r="S215" i="10"/>
  <c r="R202" i="10"/>
  <c r="S202" i="10"/>
  <c r="R203" i="10"/>
  <c r="R204" i="10"/>
  <c r="R205" i="10"/>
  <c r="R206" i="10"/>
  <c r="R207" i="10"/>
  <c r="S207" i="10"/>
  <c r="T207" i="10" s="1"/>
  <c r="R196" i="10"/>
  <c r="S196" i="10"/>
  <c r="T196" i="10" s="1"/>
  <c r="R197" i="10"/>
  <c r="S197" i="10"/>
  <c r="R198" i="10"/>
  <c r="S198" i="10"/>
  <c r="R199" i="10"/>
  <c r="S199" i="10"/>
  <c r="S195" i="10"/>
  <c r="S192" i="10"/>
  <c r="T192" i="10" s="1"/>
  <c r="H195" i="10"/>
  <c r="I195" i="10"/>
  <c r="J195" i="10"/>
  <c r="K195" i="10"/>
  <c r="L195" i="10"/>
  <c r="M195" i="10"/>
  <c r="N195" i="10"/>
  <c r="O195" i="10"/>
  <c r="Q195" i="10"/>
  <c r="R195" i="10"/>
  <c r="H196" i="10"/>
  <c r="I196" i="10"/>
  <c r="J196" i="10"/>
  <c r="E196" i="10" s="1"/>
  <c r="K196" i="10"/>
  <c r="L196" i="10"/>
  <c r="M196" i="10"/>
  <c r="N196" i="10"/>
  <c r="O196" i="10"/>
  <c r="Q196" i="10"/>
  <c r="H197" i="10"/>
  <c r="I197" i="10"/>
  <c r="J197" i="10"/>
  <c r="K197" i="10"/>
  <c r="L197" i="10"/>
  <c r="M197" i="10"/>
  <c r="N197" i="10"/>
  <c r="O197" i="10"/>
  <c r="Q197" i="10"/>
  <c r="H198" i="10"/>
  <c r="I198" i="10"/>
  <c r="J198" i="10"/>
  <c r="K198" i="10"/>
  <c r="L198" i="10"/>
  <c r="M198" i="10"/>
  <c r="N198" i="10"/>
  <c r="O198" i="10"/>
  <c r="Q198" i="10"/>
  <c r="H199" i="10"/>
  <c r="I199" i="10"/>
  <c r="J199" i="10"/>
  <c r="E199" i="10" s="1"/>
  <c r="K199" i="10"/>
  <c r="L199" i="10"/>
  <c r="M199" i="10"/>
  <c r="N199" i="10"/>
  <c r="O199" i="10"/>
  <c r="Q199" i="10"/>
  <c r="H201" i="10"/>
  <c r="I201" i="10"/>
  <c r="J201" i="10"/>
  <c r="K201" i="10"/>
  <c r="L201" i="10"/>
  <c r="M201" i="10"/>
  <c r="N201" i="10"/>
  <c r="O201" i="10"/>
  <c r="Q201" i="10"/>
  <c r="R201" i="10"/>
  <c r="H202" i="10"/>
  <c r="I202" i="10"/>
  <c r="J202" i="10"/>
  <c r="K202" i="10"/>
  <c r="L202" i="10"/>
  <c r="M202" i="10"/>
  <c r="N202" i="10"/>
  <c r="O202" i="10"/>
  <c r="E202" i="10" s="1"/>
  <c r="Q202" i="10"/>
  <c r="H203" i="10"/>
  <c r="I203" i="10"/>
  <c r="J203" i="10"/>
  <c r="K203" i="10"/>
  <c r="L203" i="10"/>
  <c r="M203" i="10"/>
  <c r="N203" i="10"/>
  <c r="O203" i="10"/>
  <c r="Q203" i="10"/>
  <c r="H204" i="10"/>
  <c r="I204" i="10"/>
  <c r="J204" i="10"/>
  <c r="K204" i="10"/>
  <c r="L204" i="10"/>
  <c r="M204" i="10"/>
  <c r="N204" i="10"/>
  <c r="O204" i="10"/>
  <c r="Q204" i="10"/>
  <c r="H205" i="10"/>
  <c r="I205" i="10"/>
  <c r="J205" i="10"/>
  <c r="K205" i="10"/>
  <c r="L205" i="10"/>
  <c r="E205" i="10" s="1"/>
  <c r="M205" i="10"/>
  <c r="N205" i="10"/>
  <c r="O205" i="10"/>
  <c r="Q205" i="10"/>
  <c r="H206" i="10"/>
  <c r="I206" i="10"/>
  <c r="E206" i="10" s="1"/>
  <c r="J206" i="10"/>
  <c r="K206" i="10"/>
  <c r="L206" i="10"/>
  <c r="M206" i="10"/>
  <c r="N206" i="10"/>
  <c r="O206" i="10"/>
  <c r="Q206" i="10"/>
  <c r="H207" i="10"/>
  <c r="I207" i="10"/>
  <c r="J207" i="10"/>
  <c r="K207" i="10"/>
  <c r="L207" i="10"/>
  <c r="M207" i="10"/>
  <c r="N207" i="10"/>
  <c r="O207" i="10"/>
  <c r="Q207" i="10"/>
  <c r="H209" i="10"/>
  <c r="I209" i="10"/>
  <c r="E209" i="10" s="1"/>
  <c r="J209" i="10"/>
  <c r="K209" i="10"/>
  <c r="L209" i="10"/>
  <c r="M209" i="10"/>
  <c r="N209" i="10"/>
  <c r="O209" i="10"/>
  <c r="Q209" i="10"/>
  <c r="R209" i="10"/>
  <c r="H210" i="10"/>
  <c r="I210" i="10"/>
  <c r="J210" i="10"/>
  <c r="K210" i="10"/>
  <c r="L210" i="10"/>
  <c r="M210" i="10"/>
  <c r="N210" i="10"/>
  <c r="O210" i="10"/>
  <c r="Q210" i="10"/>
  <c r="H211" i="10"/>
  <c r="I211" i="10"/>
  <c r="J211" i="10"/>
  <c r="K211" i="10"/>
  <c r="E211" i="10" s="1"/>
  <c r="L211" i="10"/>
  <c r="M211" i="10"/>
  <c r="N211" i="10"/>
  <c r="O211" i="10"/>
  <c r="Q211" i="10"/>
  <c r="H212" i="10"/>
  <c r="I212" i="10"/>
  <c r="J212" i="10"/>
  <c r="K212" i="10"/>
  <c r="L212" i="10"/>
  <c r="M212" i="10"/>
  <c r="N212" i="10"/>
  <c r="O212" i="10"/>
  <c r="Q212" i="10"/>
  <c r="H213" i="10"/>
  <c r="I213" i="10"/>
  <c r="E213" i="10" s="1"/>
  <c r="J213" i="10"/>
  <c r="K213" i="10"/>
  <c r="L213" i="10"/>
  <c r="M213" i="10"/>
  <c r="N213" i="10"/>
  <c r="O213" i="10"/>
  <c r="Q213" i="10"/>
  <c r="H214" i="10"/>
  <c r="F214" i="10" s="1"/>
  <c r="I214" i="10"/>
  <c r="J214" i="10"/>
  <c r="K214" i="10"/>
  <c r="L214" i="10"/>
  <c r="M214" i="10"/>
  <c r="N214" i="10"/>
  <c r="O214" i="10"/>
  <c r="Q214" i="10"/>
  <c r="H215" i="10"/>
  <c r="F215" i="10" s="1"/>
  <c r="I215" i="10"/>
  <c r="J215" i="10"/>
  <c r="K215" i="10"/>
  <c r="L215" i="10"/>
  <c r="M215" i="10"/>
  <c r="N215" i="10"/>
  <c r="O215" i="10"/>
  <c r="Q215" i="10"/>
  <c r="H217" i="10"/>
  <c r="F217" i="10" s="1"/>
  <c r="I217" i="10"/>
  <c r="J217" i="10"/>
  <c r="K217" i="10"/>
  <c r="L217" i="10"/>
  <c r="M217" i="10"/>
  <c r="N217" i="10"/>
  <c r="E217" i="10" s="1"/>
  <c r="O217" i="10"/>
  <c r="Q217" i="10"/>
  <c r="R217" i="10"/>
  <c r="H220" i="10"/>
  <c r="I220" i="10"/>
  <c r="J220" i="10"/>
  <c r="E220" i="10" s="1"/>
  <c r="K220" i="10"/>
  <c r="L220" i="10"/>
  <c r="M220" i="10"/>
  <c r="N220" i="10"/>
  <c r="O220" i="10"/>
  <c r="R220" i="10"/>
  <c r="H221" i="10"/>
  <c r="I221" i="10"/>
  <c r="J221" i="10"/>
  <c r="E221" i="10" s="1"/>
  <c r="K221" i="10"/>
  <c r="L221" i="10"/>
  <c r="M221" i="10"/>
  <c r="N221" i="10"/>
  <c r="O221" i="10"/>
  <c r="H222" i="10"/>
  <c r="I222" i="10"/>
  <c r="J222" i="10"/>
  <c r="E222" i="10" s="1"/>
  <c r="K222" i="10"/>
  <c r="L222" i="10"/>
  <c r="M222" i="10"/>
  <c r="N222" i="10"/>
  <c r="O222" i="10"/>
  <c r="Q222" i="10"/>
  <c r="H223" i="10"/>
  <c r="I223" i="10"/>
  <c r="J223" i="10"/>
  <c r="K223" i="10"/>
  <c r="L223" i="10"/>
  <c r="M223" i="10"/>
  <c r="N223" i="10"/>
  <c r="O223" i="10"/>
  <c r="Q223" i="10"/>
  <c r="H224" i="10"/>
  <c r="I224" i="10"/>
  <c r="J224" i="10"/>
  <c r="K224" i="10"/>
  <c r="L224" i="10"/>
  <c r="M224" i="10"/>
  <c r="N224" i="10"/>
  <c r="O224" i="10"/>
  <c r="Q224" i="10"/>
  <c r="H225" i="10"/>
  <c r="I225" i="10"/>
  <c r="J225" i="10"/>
  <c r="E225" i="10" s="1"/>
  <c r="K225" i="10"/>
  <c r="L225" i="10"/>
  <c r="M225" i="10"/>
  <c r="N225" i="10"/>
  <c r="O225" i="10"/>
  <c r="H226" i="10"/>
  <c r="F226" i="10" s="1"/>
  <c r="I226" i="10"/>
  <c r="J226" i="10"/>
  <c r="K226" i="10"/>
  <c r="L226" i="10"/>
  <c r="M226" i="10"/>
  <c r="N226" i="10"/>
  <c r="O226" i="10"/>
  <c r="Q226" i="10"/>
  <c r="H227" i="10"/>
  <c r="I227" i="10"/>
  <c r="J227" i="10"/>
  <c r="K227" i="10"/>
  <c r="L227" i="10"/>
  <c r="M227" i="10"/>
  <c r="E227" i="10" s="1"/>
  <c r="N227" i="10"/>
  <c r="O227" i="10"/>
  <c r="Q227" i="10"/>
  <c r="H228" i="10"/>
  <c r="I228" i="10"/>
  <c r="J228" i="10"/>
  <c r="K228" i="10"/>
  <c r="L228" i="10"/>
  <c r="M228" i="10"/>
  <c r="N228" i="10"/>
  <c r="O228" i="10"/>
  <c r="Q228" i="10"/>
  <c r="H229" i="10"/>
  <c r="I229" i="10"/>
  <c r="J229" i="10"/>
  <c r="K229" i="10"/>
  <c r="L229" i="10"/>
  <c r="M229" i="10"/>
  <c r="E229" i="10" s="1"/>
  <c r="N229" i="10"/>
  <c r="O229" i="10"/>
  <c r="H230" i="10"/>
  <c r="I230" i="10"/>
  <c r="J230" i="10"/>
  <c r="K230" i="10"/>
  <c r="E230" i="10" s="1"/>
  <c r="L230" i="10"/>
  <c r="M230" i="10"/>
  <c r="N230" i="10"/>
  <c r="O230" i="10"/>
  <c r="Q230" i="10"/>
  <c r="H231" i="10"/>
  <c r="I231" i="10"/>
  <c r="E231" i="10" s="1"/>
  <c r="J231" i="10"/>
  <c r="K231" i="10"/>
  <c r="L231" i="10"/>
  <c r="M231" i="10"/>
  <c r="N231" i="10"/>
  <c r="O231" i="10"/>
  <c r="H232" i="10"/>
  <c r="I232" i="10"/>
  <c r="E232" i="10" s="1"/>
  <c r="J232" i="10"/>
  <c r="K232" i="10"/>
  <c r="L232" i="10"/>
  <c r="M232" i="10"/>
  <c r="N232" i="10"/>
  <c r="O232" i="10"/>
  <c r="H233" i="10"/>
  <c r="F233" i="10" s="1"/>
  <c r="I233" i="10"/>
  <c r="J233" i="10"/>
  <c r="K233" i="10"/>
  <c r="E233" i="10" s="1"/>
  <c r="L233" i="10"/>
  <c r="M233" i="10"/>
  <c r="N233" i="10"/>
  <c r="O233" i="10"/>
  <c r="Q233" i="10"/>
  <c r="H234" i="10"/>
  <c r="I234" i="10"/>
  <c r="J234" i="10"/>
  <c r="K234" i="10"/>
  <c r="L234" i="10"/>
  <c r="M234" i="10"/>
  <c r="N234" i="10"/>
  <c r="O234" i="10"/>
  <c r="Q234" i="10"/>
  <c r="H236" i="10"/>
  <c r="F236" i="10" s="1"/>
  <c r="I236" i="10"/>
  <c r="J236" i="10"/>
  <c r="K236" i="10"/>
  <c r="L236" i="10"/>
  <c r="M236" i="10"/>
  <c r="N236" i="10"/>
  <c r="E236" i="10" s="1"/>
  <c r="O236" i="10"/>
  <c r="R236" i="10"/>
  <c r="H237" i="10"/>
  <c r="I237" i="10"/>
  <c r="J237" i="10"/>
  <c r="K237" i="10"/>
  <c r="L237" i="10"/>
  <c r="M237" i="10"/>
  <c r="N237" i="10"/>
  <c r="O237" i="10"/>
  <c r="H238" i="10"/>
  <c r="I238" i="10"/>
  <c r="J238" i="10"/>
  <c r="K238" i="10"/>
  <c r="L238" i="10"/>
  <c r="M238" i="10"/>
  <c r="N238" i="10"/>
  <c r="O238" i="10"/>
  <c r="Q238" i="10"/>
  <c r="H239" i="10"/>
  <c r="I239" i="10"/>
  <c r="J239" i="10"/>
  <c r="K239" i="10"/>
  <c r="L239" i="10"/>
  <c r="M239" i="10"/>
  <c r="N239" i="10"/>
  <c r="O239" i="10"/>
  <c r="H240" i="10"/>
  <c r="I240" i="10"/>
  <c r="E240" i="10" s="1"/>
  <c r="J240" i="10"/>
  <c r="K240" i="10"/>
  <c r="L240" i="10"/>
  <c r="M240" i="10"/>
  <c r="N240" i="10"/>
  <c r="O240" i="10"/>
  <c r="H241" i="10"/>
  <c r="I241" i="10"/>
  <c r="J241" i="10"/>
  <c r="K241" i="10"/>
  <c r="L241" i="10"/>
  <c r="M241" i="10"/>
  <c r="N241" i="10"/>
  <c r="O241" i="10"/>
  <c r="H242" i="10"/>
  <c r="I242" i="10"/>
  <c r="J242" i="10"/>
  <c r="K242" i="10"/>
  <c r="L242" i="10"/>
  <c r="M242" i="10"/>
  <c r="N242" i="10"/>
  <c r="O242" i="10"/>
  <c r="Q242" i="10"/>
  <c r="H243" i="10"/>
  <c r="F243" i="10" s="1"/>
  <c r="I243" i="10"/>
  <c r="J243" i="10"/>
  <c r="K243" i="10"/>
  <c r="L243" i="10"/>
  <c r="M243" i="10"/>
  <c r="N243" i="10"/>
  <c r="O243" i="10"/>
  <c r="H244" i="10"/>
  <c r="F244" i="10" s="1"/>
  <c r="I244" i="10"/>
  <c r="J244" i="10"/>
  <c r="E244" i="10" s="1"/>
  <c r="K244" i="10"/>
  <c r="L244" i="10"/>
  <c r="M244" i="10"/>
  <c r="N244" i="10"/>
  <c r="O244" i="10"/>
  <c r="Q244" i="10"/>
  <c r="H245" i="10"/>
  <c r="F245" i="10" s="1"/>
  <c r="I245" i="10"/>
  <c r="E245" i="10" s="1"/>
  <c r="J245" i="10"/>
  <c r="K245" i="10"/>
  <c r="L245" i="10"/>
  <c r="M245" i="10"/>
  <c r="N245" i="10"/>
  <c r="O245" i="10"/>
  <c r="Q245" i="10"/>
  <c r="H246" i="10"/>
  <c r="I246" i="10"/>
  <c r="J246" i="10"/>
  <c r="K246" i="10"/>
  <c r="L246" i="10"/>
  <c r="M246" i="10"/>
  <c r="N246" i="10"/>
  <c r="E246" i="10" s="1"/>
  <c r="O246" i="10"/>
  <c r="Q246" i="10"/>
  <c r="H247" i="10"/>
  <c r="I247" i="10"/>
  <c r="J247" i="10"/>
  <c r="K247" i="10"/>
  <c r="L247" i="10"/>
  <c r="M247" i="10"/>
  <c r="N247" i="10"/>
  <c r="O247" i="10"/>
  <c r="Q247" i="10"/>
  <c r="H248" i="10"/>
  <c r="I248" i="10"/>
  <c r="J248" i="10"/>
  <c r="E248" i="10" s="1"/>
  <c r="K248" i="10"/>
  <c r="L248" i="10"/>
  <c r="M248" i="10"/>
  <c r="N248" i="10"/>
  <c r="O248" i="10"/>
  <c r="H249" i="10"/>
  <c r="F249" i="10" s="1"/>
  <c r="I249" i="10"/>
  <c r="J249" i="10"/>
  <c r="K249" i="10"/>
  <c r="L249" i="10"/>
  <c r="M249" i="10"/>
  <c r="N249" i="10"/>
  <c r="E249" i="10" s="1"/>
  <c r="O249" i="10"/>
  <c r="Q249" i="10"/>
  <c r="H251" i="10"/>
  <c r="I251" i="10"/>
  <c r="J251" i="10"/>
  <c r="K251" i="10"/>
  <c r="L251" i="10"/>
  <c r="M251" i="10"/>
  <c r="N251" i="10"/>
  <c r="O251" i="10"/>
  <c r="R251" i="10"/>
  <c r="H252" i="10"/>
  <c r="I252" i="10"/>
  <c r="J252" i="10"/>
  <c r="K252" i="10"/>
  <c r="L252" i="10"/>
  <c r="M252" i="10"/>
  <c r="N252" i="10"/>
  <c r="O252" i="10"/>
  <c r="Q252" i="10"/>
  <c r="H253" i="10"/>
  <c r="I253" i="10"/>
  <c r="J253" i="10"/>
  <c r="K253" i="10"/>
  <c r="L253" i="10"/>
  <c r="M253" i="10"/>
  <c r="N253" i="10"/>
  <c r="O253" i="10"/>
  <c r="Q253" i="10"/>
  <c r="H254" i="10"/>
  <c r="I254" i="10"/>
  <c r="J254" i="10"/>
  <c r="K254" i="10"/>
  <c r="L254" i="10"/>
  <c r="M254" i="10"/>
  <c r="N254" i="10"/>
  <c r="O254" i="10"/>
  <c r="H255" i="10"/>
  <c r="F255" i="10" s="1"/>
  <c r="I255" i="10"/>
  <c r="J255" i="10"/>
  <c r="K255" i="10"/>
  <c r="L255" i="10"/>
  <c r="M255" i="10"/>
  <c r="N255" i="10"/>
  <c r="O255" i="10"/>
  <c r="Q255" i="10"/>
  <c r="H258" i="10"/>
  <c r="I258" i="10"/>
  <c r="J258" i="10"/>
  <c r="K258" i="10"/>
  <c r="L258" i="10"/>
  <c r="M258" i="10"/>
  <c r="N258" i="10"/>
  <c r="E258" i="10" s="1"/>
  <c r="O258" i="10"/>
  <c r="Q258" i="10"/>
  <c r="R258" i="10"/>
  <c r="H259" i="10"/>
  <c r="I259" i="10"/>
  <c r="J259" i="10"/>
  <c r="K259" i="10"/>
  <c r="L259" i="10"/>
  <c r="M259" i="10"/>
  <c r="N259" i="10"/>
  <c r="O259" i="10"/>
  <c r="Q259" i="10"/>
  <c r="H260" i="10"/>
  <c r="F260" i="10" s="1"/>
  <c r="I260" i="10"/>
  <c r="J260" i="10"/>
  <c r="K260" i="10"/>
  <c r="L260" i="10"/>
  <c r="M260" i="10"/>
  <c r="E260" i="10" s="1"/>
  <c r="N260" i="10"/>
  <c r="O260" i="10"/>
  <c r="Q260" i="10"/>
  <c r="H261" i="10"/>
  <c r="I261" i="10"/>
  <c r="J261" i="10"/>
  <c r="E261" i="10" s="1"/>
  <c r="K261" i="10"/>
  <c r="L261" i="10"/>
  <c r="M261" i="10"/>
  <c r="N261" i="10"/>
  <c r="O261" i="10"/>
  <c r="Q261" i="10"/>
  <c r="H263" i="10"/>
  <c r="I263" i="10"/>
  <c r="J263" i="10"/>
  <c r="K263" i="10"/>
  <c r="L263" i="10"/>
  <c r="M263" i="10"/>
  <c r="N263" i="10"/>
  <c r="O263" i="10"/>
  <c r="Q263" i="10"/>
  <c r="R263" i="10"/>
  <c r="H264" i="10"/>
  <c r="I264" i="10"/>
  <c r="E264" i="10" s="1"/>
  <c r="J264" i="10"/>
  <c r="K264" i="10"/>
  <c r="L264" i="10"/>
  <c r="M264" i="10"/>
  <c r="N264" i="10"/>
  <c r="O264" i="10"/>
  <c r="Q264" i="10"/>
  <c r="H266" i="10"/>
  <c r="I266" i="10"/>
  <c r="E266" i="10" s="1"/>
  <c r="J266" i="10"/>
  <c r="K266" i="10"/>
  <c r="L266" i="10"/>
  <c r="M266" i="10"/>
  <c r="N266" i="10"/>
  <c r="O266" i="10"/>
  <c r="Q266" i="10"/>
  <c r="R266" i="10"/>
  <c r="H267" i="10"/>
  <c r="F267" i="10" s="1"/>
  <c r="I267" i="10"/>
  <c r="E267" i="10" s="1"/>
  <c r="J267" i="10"/>
  <c r="K267" i="10"/>
  <c r="L267" i="10"/>
  <c r="M267" i="10"/>
  <c r="N267" i="10"/>
  <c r="O267" i="10"/>
  <c r="Q267" i="10"/>
  <c r="H192" i="10"/>
  <c r="I192" i="10"/>
  <c r="J192" i="10"/>
  <c r="K192" i="10"/>
  <c r="E192" i="10" s="1"/>
  <c r="L192" i="10"/>
  <c r="M192" i="10"/>
  <c r="N192" i="10"/>
  <c r="O192" i="10"/>
  <c r="Q192" i="10"/>
  <c r="R192" i="10"/>
  <c r="I191" i="10"/>
  <c r="J191" i="10"/>
  <c r="K191" i="10"/>
  <c r="L191" i="10"/>
  <c r="M191" i="10"/>
  <c r="N191" i="10"/>
  <c r="O191" i="10"/>
  <c r="Q191" i="10"/>
  <c r="R191" i="10"/>
  <c r="S191" i="10"/>
  <c r="T191" i="10" s="1"/>
  <c r="H191" i="10"/>
  <c r="R184" i="10"/>
  <c r="S184" i="10"/>
  <c r="R185" i="10"/>
  <c r="S185" i="10"/>
  <c r="R186" i="10"/>
  <c r="S186" i="10"/>
  <c r="R187" i="10"/>
  <c r="S187" i="10"/>
  <c r="R188" i="10"/>
  <c r="S188" i="10"/>
  <c r="S182" i="10" s="1"/>
  <c r="T182" i="10" s="1"/>
  <c r="S183" i="10"/>
  <c r="T183" i="10" s="1"/>
  <c r="R181" i="10"/>
  <c r="S181" i="10"/>
  <c r="T181" i="10" s="1"/>
  <c r="R176" i="10"/>
  <c r="S175" i="10"/>
  <c r="R169" i="10"/>
  <c r="R170" i="10"/>
  <c r="R171" i="10"/>
  <c r="S171" i="10"/>
  <c r="T171" i="10" s="1"/>
  <c r="R172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S166" i="10"/>
  <c r="S140" i="10"/>
  <c r="S141" i="10"/>
  <c r="S145" i="10"/>
  <c r="S149" i="10"/>
  <c r="S151" i="10"/>
  <c r="T151" i="10" s="1"/>
  <c r="S138" i="10"/>
  <c r="S135" i="10"/>
  <c r="R133" i="10"/>
  <c r="S133" i="10"/>
  <c r="S132" i="10"/>
  <c r="T132" i="10" s="1"/>
  <c r="R130" i="10"/>
  <c r="R123" i="10"/>
  <c r="S123" i="10"/>
  <c r="T123" i="10" s="1"/>
  <c r="R124" i="10"/>
  <c r="S124" i="10"/>
  <c r="T124" i="10" s="1"/>
  <c r="R125" i="10"/>
  <c r="S125" i="10"/>
  <c r="T125" i="10" s="1"/>
  <c r="R126" i="10"/>
  <c r="S122" i="10"/>
  <c r="T122" i="10" s="1"/>
  <c r="R120" i="10"/>
  <c r="S120" i="10"/>
  <c r="S117" i="10"/>
  <c r="T117" i="10" s="1"/>
  <c r="R115" i="10"/>
  <c r="S115" i="10"/>
  <c r="T115" i="10" s="1"/>
  <c r="S114" i="10"/>
  <c r="T114" i="10" s="1"/>
  <c r="S111" i="10"/>
  <c r="T111" i="10" s="1"/>
  <c r="H110" i="10"/>
  <c r="H111" i="10"/>
  <c r="I111" i="10"/>
  <c r="J111" i="10"/>
  <c r="K111" i="10"/>
  <c r="L111" i="10"/>
  <c r="M111" i="10"/>
  <c r="N111" i="10"/>
  <c r="O111" i="10"/>
  <c r="Q111" i="10"/>
  <c r="R111" i="10"/>
  <c r="H114" i="10"/>
  <c r="I114" i="10"/>
  <c r="J114" i="10"/>
  <c r="K114" i="10"/>
  <c r="L114" i="10"/>
  <c r="M114" i="10"/>
  <c r="N114" i="10"/>
  <c r="O114" i="10"/>
  <c r="Q114" i="10"/>
  <c r="R114" i="10"/>
  <c r="H115" i="10"/>
  <c r="F115" i="10" s="1"/>
  <c r="I115" i="10"/>
  <c r="J115" i="10"/>
  <c r="K115" i="10"/>
  <c r="L115" i="10"/>
  <c r="M115" i="10"/>
  <c r="N115" i="10"/>
  <c r="O115" i="10"/>
  <c r="Q115" i="10"/>
  <c r="H117" i="10"/>
  <c r="I117" i="10"/>
  <c r="E117" i="10" s="1"/>
  <c r="J117" i="10"/>
  <c r="K117" i="10"/>
  <c r="L117" i="10"/>
  <c r="M117" i="10"/>
  <c r="N117" i="10"/>
  <c r="O117" i="10"/>
  <c r="Q117" i="10"/>
  <c r="R117" i="10"/>
  <c r="H119" i="10"/>
  <c r="I119" i="10"/>
  <c r="J119" i="10"/>
  <c r="K119" i="10"/>
  <c r="L119" i="10"/>
  <c r="M119" i="10"/>
  <c r="N119" i="10"/>
  <c r="O119" i="10"/>
  <c r="Q119" i="10"/>
  <c r="R119" i="10"/>
  <c r="H120" i="10"/>
  <c r="I120" i="10"/>
  <c r="J120" i="10"/>
  <c r="K120" i="10"/>
  <c r="L120" i="10"/>
  <c r="M120" i="10"/>
  <c r="N120" i="10"/>
  <c r="O120" i="10"/>
  <c r="E120" i="10" s="1"/>
  <c r="Q120" i="10"/>
  <c r="H122" i="10"/>
  <c r="I122" i="10"/>
  <c r="E122" i="10" s="1"/>
  <c r="J122" i="10"/>
  <c r="K122" i="10"/>
  <c r="L122" i="10"/>
  <c r="M122" i="10"/>
  <c r="N122" i="10"/>
  <c r="O122" i="10"/>
  <c r="Q122" i="10"/>
  <c r="R122" i="10"/>
  <c r="H123" i="10"/>
  <c r="F123" i="10" s="1"/>
  <c r="I123" i="10"/>
  <c r="J123" i="10"/>
  <c r="K123" i="10"/>
  <c r="L123" i="10"/>
  <c r="M123" i="10"/>
  <c r="N123" i="10"/>
  <c r="O123" i="10"/>
  <c r="Q123" i="10"/>
  <c r="H124" i="10"/>
  <c r="I124" i="10"/>
  <c r="J124" i="10"/>
  <c r="K124" i="10"/>
  <c r="L124" i="10"/>
  <c r="M124" i="10"/>
  <c r="N124" i="10"/>
  <c r="O124" i="10"/>
  <c r="Q124" i="10"/>
  <c r="H125" i="10"/>
  <c r="I125" i="10"/>
  <c r="J125" i="10"/>
  <c r="K125" i="10"/>
  <c r="L125" i="10"/>
  <c r="M125" i="10"/>
  <c r="E125" i="10" s="1"/>
  <c r="N125" i="10"/>
  <c r="O125" i="10"/>
  <c r="Q125" i="10"/>
  <c r="H126" i="10"/>
  <c r="F126" i="10" s="1"/>
  <c r="I126" i="10"/>
  <c r="J126" i="10"/>
  <c r="K126" i="10"/>
  <c r="L126" i="10"/>
  <c r="M126" i="10"/>
  <c r="N126" i="10"/>
  <c r="O126" i="10"/>
  <c r="Q126" i="10"/>
  <c r="H129" i="10"/>
  <c r="F129" i="10" s="1"/>
  <c r="I129" i="10"/>
  <c r="J129" i="10"/>
  <c r="K129" i="10"/>
  <c r="E129" i="10" s="1"/>
  <c r="L129" i="10"/>
  <c r="M129" i="10"/>
  <c r="N129" i="10"/>
  <c r="O129" i="10"/>
  <c r="Q129" i="10"/>
  <c r="R129" i="10"/>
  <c r="H130" i="10"/>
  <c r="I130" i="10"/>
  <c r="J130" i="10"/>
  <c r="K130" i="10"/>
  <c r="L130" i="10"/>
  <c r="M130" i="10"/>
  <c r="N130" i="10"/>
  <c r="O130" i="10"/>
  <c r="Q130" i="10"/>
  <c r="H132" i="10"/>
  <c r="I132" i="10"/>
  <c r="J132" i="10"/>
  <c r="K132" i="10"/>
  <c r="L132" i="10"/>
  <c r="M132" i="10"/>
  <c r="E132" i="10" s="1"/>
  <c r="N132" i="10"/>
  <c r="O132" i="10"/>
  <c r="Q132" i="10"/>
  <c r="R132" i="10"/>
  <c r="H133" i="10"/>
  <c r="I133" i="10"/>
  <c r="J133" i="10"/>
  <c r="K133" i="10"/>
  <c r="L133" i="10"/>
  <c r="M133" i="10"/>
  <c r="N133" i="10"/>
  <c r="O133" i="10"/>
  <c r="Q133" i="10"/>
  <c r="H135" i="10"/>
  <c r="I135" i="10"/>
  <c r="E135" i="10" s="1"/>
  <c r="J135" i="10"/>
  <c r="K135" i="10"/>
  <c r="L135" i="10"/>
  <c r="M135" i="10"/>
  <c r="N135" i="10"/>
  <c r="O135" i="10"/>
  <c r="Q135" i="10"/>
  <c r="R135" i="10"/>
  <c r="H138" i="10"/>
  <c r="F138" i="10" s="1"/>
  <c r="I138" i="10"/>
  <c r="J138" i="10"/>
  <c r="K138" i="10"/>
  <c r="E138" i="10" s="1"/>
  <c r="L138" i="10"/>
  <c r="M138" i="10"/>
  <c r="N138" i="10"/>
  <c r="O138" i="10"/>
  <c r="Q138" i="10"/>
  <c r="R138" i="10"/>
  <c r="H139" i="10"/>
  <c r="F139" i="10" s="1"/>
  <c r="I139" i="10"/>
  <c r="E139" i="10" s="1"/>
  <c r="J139" i="10"/>
  <c r="K139" i="10"/>
  <c r="L139" i="10"/>
  <c r="M139" i="10"/>
  <c r="N139" i="10"/>
  <c r="O139" i="10"/>
  <c r="Q139" i="10"/>
  <c r="R139" i="10"/>
  <c r="H140" i="10"/>
  <c r="I140" i="10"/>
  <c r="J140" i="10"/>
  <c r="E140" i="10" s="1"/>
  <c r="K140" i="10"/>
  <c r="L140" i="10"/>
  <c r="M140" i="10"/>
  <c r="N140" i="10"/>
  <c r="O140" i="10"/>
  <c r="R140" i="10"/>
  <c r="H141" i="10"/>
  <c r="I141" i="10"/>
  <c r="J141" i="10"/>
  <c r="K141" i="10"/>
  <c r="L141" i="10"/>
  <c r="M141" i="10"/>
  <c r="N141" i="10"/>
  <c r="O141" i="10"/>
  <c r="R141" i="10"/>
  <c r="H142" i="10"/>
  <c r="I142" i="10"/>
  <c r="E142" i="10" s="1"/>
  <c r="J142" i="10"/>
  <c r="K142" i="10"/>
  <c r="L142" i="10"/>
  <c r="M142" i="10"/>
  <c r="N142" i="10"/>
  <c r="O142" i="10"/>
  <c r="R142" i="10"/>
  <c r="H143" i="10"/>
  <c r="F143" i="10" s="1"/>
  <c r="I143" i="10"/>
  <c r="J143" i="10"/>
  <c r="K143" i="10"/>
  <c r="E143" i="10" s="1"/>
  <c r="L143" i="10"/>
  <c r="M143" i="10"/>
  <c r="N143" i="10"/>
  <c r="O143" i="10"/>
  <c r="R143" i="10"/>
  <c r="H144" i="10"/>
  <c r="I144" i="10"/>
  <c r="J144" i="10"/>
  <c r="K144" i="10"/>
  <c r="L144" i="10"/>
  <c r="M144" i="10"/>
  <c r="E144" i="10" s="1"/>
  <c r="N144" i="10"/>
  <c r="O144" i="10"/>
  <c r="R144" i="10"/>
  <c r="H145" i="10"/>
  <c r="F145" i="10" s="1"/>
  <c r="I145" i="10"/>
  <c r="J145" i="10"/>
  <c r="E145" i="10" s="1"/>
  <c r="K145" i="10"/>
  <c r="L145" i="10"/>
  <c r="M145" i="10"/>
  <c r="N145" i="10"/>
  <c r="O145" i="10"/>
  <c r="Q145" i="10"/>
  <c r="R145" i="10"/>
  <c r="H146" i="10"/>
  <c r="I146" i="10"/>
  <c r="J146" i="10"/>
  <c r="K146" i="10"/>
  <c r="L146" i="10"/>
  <c r="M146" i="10"/>
  <c r="N146" i="10"/>
  <c r="O146" i="10"/>
  <c r="Q146" i="10"/>
  <c r="R146" i="10"/>
  <c r="H147" i="10"/>
  <c r="F147" i="10" s="1"/>
  <c r="I147" i="10"/>
  <c r="J147" i="10"/>
  <c r="K147" i="10"/>
  <c r="L147" i="10"/>
  <c r="M147" i="10"/>
  <c r="N147" i="10"/>
  <c r="O147" i="10"/>
  <c r="Q147" i="10"/>
  <c r="R147" i="10"/>
  <c r="H148" i="10"/>
  <c r="I148" i="10"/>
  <c r="J148" i="10"/>
  <c r="E148" i="10" s="1"/>
  <c r="K148" i="10"/>
  <c r="L148" i="10"/>
  <c r="M148" i="10"/>
  <c r="N148" i="10"/>
  <c r="O148" i="10"/>
  <c r="Q148" i="10"/>
  <c r="R148" i="10"/>
  <c r="H149" i="10"/>
  <c r="I149" i="10"/>
  <c r="J149" i="10"/>
  <c r="K149" i="10"/>
  <c r="L149" i="10"/>
  <c r="M149" i="10"/>
  <c r="N149" i="10"/>
  <c r="O149" i="10"/>
  <c r="Q149" i="10"/>
  <c r="R149" i="10"/>
  <c r="H150" i="10"/>
  <c r="I150" i="10"/>
  <c r="J150" i="10"/>
  <c r="K150" i="10"/>
  <c r="E150" i="10" s="1"/>
  <c r="L150" i="10"/>
  <c r="M150" i="10"/>
  <c r="N150" i="10"/>
  <c r="O150" i="10"/>
  <c r="R150" i="10"/>
  <c r="H151" i="10"/>
  <c r="F151" i="10" s="1"/>
  <c r="I151" i="10"/>
  <c r="J151" i="10"/>
  <c r="K151" i="10"/>
  <c r="L151" i="10"/>
  <c r="M151" i="10"/>
  <c r="N151" i="10"/>
  <c r="O151" i="10"/>
  <c r="Q151" i="10"/>
  <c r="R151" i="10"/>
  <c r="H153" i="10"/>
  <c r="I153" i="10"/>
  <c r="J153" i="10"/>
  <c r="K153" i="10"/>
  <c r="L153" i="10"/>
  <c r="E153" i="10" s="1"/>
  <c r="M153" i="10"/>
  <c r="N153" i="10"/>
  <c r="O153" i="10"/>
  <c r="Q153" i="10"/>
  <c r="R153" i="10"/>
  <c r="H154" i="10"/>
  <c r="F154" i="10" s="1"/>
  <c r="I154" i="10"/>
  <c r="J154" i="10"/>
  <c r="K154" i="10"/>
  <c r="L154" i="10"/>
  <c r="M154" i="10"/>
  <c r="N154" i="10"/>
  <c r="O154" i="10"/>
  <c r="Q154" i="10"/>
  <c r="H155" i="10"/>
  <c r="F155" i="10" s="1"/>
  <c r="I155" i="10"/>
  <c r="J155" i="10"/>
  <c r="K155" i="10"/>
  <c r="L155" i="10"/>
  <c r="M155" i="10"/>
  <c r="N155" i="10"/>
  <c r="O155" i="10"/>
  <c r="H156" i="10"/>
  <c r="I156" i="10"/>
  <c r="E156" i="10" s="1"/>
  <c r="J156" i="10"/>
  <c r="K156" i="10"/>
  <c r="L156" i="10"/>
  <c r="M156" i="10"/>
  <c r="N156" i="10"/>
  <c r="O156" i="10"/>
  <c r="Q156" i="10"/>
  <c r="H157" i="10"/>
  <c r="I157" i="10"/>
  <c r="J157" i="10"/>
  <c r="K157" i="10"/>
  <c r="L157" i="10"/>
  <c r="M157" i="10"/>
  <c r="N157" i="10"/>
  <c r="O157" i="10"/>
  <c r="Q157" i="10"/>
  <c r="H158" i="10"/>
  <c r="I158" i="10"/>
  <c r="E158" i="10" s="1"/>
  <c r="J158" i="10"/>
  <c r="K158" i="10"/>
  <c r="L158" i="10"/>
  <c r="M158" i="10"/>
  <c r="N158" i="10"/>
  <c r="O158" i="10"/>
  <c r="Q158" i="10"/>
  <c r="H159" i="10"/>
  <c r="I159" i="10"/>
  <c r="J159" i="10"/>
  <c r="E159" i="10" s="1"/>
  <c r="K159" i="10"/>
  <c r="L159" i="10"/>
  <c r="M159" i="10"/>
  <c r="N159" i="10"/>
  <c r="O159" i="10"/>
  <c r="H160" i="10"/>
  <c r="F160" i="10" s="1"/>
  <c r="I160" i="10"/>
  <c r="E160" i="10" s="1"/>
  <c r="J160" i="10"/>
  <c r="K160" i="10"/>
  <c r="L160" i="10"/>
  <c r="M160" i="10"/>
  <c r="N160" i="10"/>
  <c r="O160" i="10"/>
  <c r="H161" i="10"/>
  <c r="I161" i="10"/>
  <c r="J161" i="10"/>
  <c r="K161" i="10"/>
  <c r="L161" i="10"/>
  <c r="M161" i="10"/>
  <c r="E161" i="10" s="1"/>
  <c r="N161" i="10"/>
  <c r="O161" i="10"/>
  <c r="Q161" i="10"/>
  <c r="H162" i="10"/>
  <c r="I162" i="10"/>
  <c r="J162" i="10"/>
  <c r="E162" i="10" s="1"/>
  <c r="K162" i="10"/>
  <c r="L162" i="10"/>
  <c r="M162" i="10"/>
  <c r="N162" i="10"/>
  <c r="O162" i="10"/>
  <c r="H163" i="10"/>
  <c r="I163" i="10"/>
  <c r="J163" i="10"/>
  <c r="E163" i="10" s="1"/>
  <c r="K163" i="10"/>
  <c r="L163" i="10"/>
  <c r="M163" i="10"/>
  <c r="N163" i="10"/>
  <c r="O163" i="10"/>
  <c r="H164" i="10"/>
  <c r="I164" i="10"/>
  <c r="J164" i="10"/>
  <c r="K164" i="10"/>
  <c r="L164" i="10"/>
  <c r="M164" i="10"/>
  <c r="N164" i="10"/>
  <c r="O164" i="10"/>
  <c r="E164" i="10" s="1"/>
  <c r="Q164" i="10"/>
  <c r="H165" i="10"/>
  <c r="I165" i="10"/>
  <c r="E165" i="10" s="1"/>
  <c r="J165" i="10"/>
  <c r="K165" i="10"/>
  <c r="L165" i="10"/>
  <c r="M165" i="10"/>
  <c r="N165" i="10"/>
  <c r="O165" i="10"/>
  <c r="Q165" i="10"/>
  <c r="H166" i="10"/>
  <c r="I166" i="10"/>
  <c r="J166" i="10"/>
  <c r="K166" i="10"/>
  <c r="L166" i="10"/>
  <c r="E166" i="10" s="1"/>
  <c r="M166" i="10"/>
  <c r="N166" i="10"/>
  <c r="O166" i="10"/>
  <c r="H168" i="10"/>
  <c r="I168" i="10"/>
  <c r="J168" i="10"/>
  <c r="K168" i="10"/>
  <c r="E168" i="10" s="1"/>
  <c r="L168" i="10"/>
  <c r="M168" i="10"/>
  <c r="N168" i="10"/>
  <c r="O168" i="10"/>
  <c r="Q168" i="10"/>
  <c r="R168" i="10"/>
  <c r="H169" i="10"/>
  <c r="I169" i="10"/>
  <c r="J169" i="10"/>
  <c r="K169" i="10"/>
  <c r="L169" i="10"/>
  <c r="M169" i="10"/>
  <c r="N169" i="10"/>
  <c r="O169" i="10"/>
  <c r="Q169" i="10"/>
  <c r="H170" i="10"/>
  <c r="I170" i="10"/>
  <c r="J170" i="10"/>
  <c r="K170" i="10"/>
  <c r="L170" i="10"/>
  <c r="M170" i="10"/>
  <c r="N170" i="10"/>
  <c r="O170" i="10"/>
  <c r="H171" i="10"/>
  <c r="F171" i="10" s="1"/>
  <c r="I171" i="10"/>
  <c r="J171" i="10"/>
  <c r="K171" i="10"/>
  <c r="E171" i="10" s="1"/>
  <c r="L171" i="10"/>
  <c r="M171" i="10"/>
  <c r="N171" i="10"/>
  <c r="O171" i="10"/>
  <c r="Q171" i="10"/>
  <c r="H172" i="10"/>
  <c r="I172" i="10"/>
  <c r="E172" i="10" s="1"/>
  <c r="J172" i="10"/>
  <c r="K172" i="10"/>
  <c r="L172" i="10"/>
  <c r="M172" i="10"/>
  <c r="N172" i="10"/>
  <c r="O172" i="10"/>
  <c r="H175" i="10"/>
  <c r="I175" i="10"/>
  <c r="J175" i="10"/>
  <c r="K175" i="10"/>
  <c r="L175" i="10"/>
  <c r="M175" i="10"/>
  <c r="N175" i="10"/>
  <c r="E175" i="10" s="1"/>
  <c r="O175" i="10"/>
  <c r="Q175" i="10"/>
  <c r="R175" i="10"/>
  <c r="H176" i="10"/>
  <c r="F176" i="10" s="1"/>
  <c r="I176" i="10"/>
  <c r="J176" i="10"/>
  <c r="K176" i="10"/>
  <c r="L176" i="10"/>
  <c r="M176" i="10"/>
  <c r="N176" i="10"/>
  <c r="O176" i="10"/>
  <c r="Q176" i="10"/>
  <c r="H178" i="10"/>
  <c r="I178" i="10"/>
  <c r="J178" i="10"/>
  <c r="E178" i="10" s="1"/>
  <c r="K178" i="10"/>
  <c r="L178" i="10"/>
  <c r="M178" i="10"/>
  <c r="N178" i="10"/>
  <c r="O178" i="10"/>
  <c r="Q178" i="10"/>
  <c r="R178" i="10"/>
  <c r="H180" i="10"/>
  <c r="I180" i="10"/>
  <c r="E180" i="10" s="1"/>
  <c r="J180" i="10"/>
  <c r="K180" i="10"/>
  <c r="L180" i="10"/>
  <c r="M180" i="10"/>
  <c r="N180" i="10"/>
  <c r="O180" i="10"/>
  <c r="Q180" i="10"/>
  <c r="R180" i="10"/>
  <c r="H181" i="10"/>
  <c r="I181" i="10"/>
  <c r="J181" i="10"/>
  <c r="E181" i="10" s="1"/>
  <c r="K181" i="10"/>
  <c r="L181" i="10"/>
  <c r="M181" i="10"/>
  <c r="N181" i="10"/>
  <c r="O181" i="10"/>
  <c r="Q181" i="10"/>
  <c r="H183" i="10"/>
  <c r="I183" i="10"/>
  <c r="J183" i="10"/>
  <c r="K183" i="10"/>
  <c r="L183" i="10"/>
  <c r="E183" i="10" s="1"/>
  <c r="M183" i="10"/>
  <c r="N183" i="10"/>
  <c r="O183" i="10"/>
  <c r="Q183" i="10"/>
  <c r="R183" i="10"/>
  <c r="H184" i="10"/>
  <c r="F184" i="10" s="1"/>
  <c r="I184" i="10"/>
  <c r="J184" i="10"/>
  <c r="K184" i="10"/>
  <c r="L184" i="10"/>
  <c r="M184" i="10"/>
  <c r="N184" i="10"/>
  <c r="O184" i="10"/>
  <c r="Q184" i="10"/>
  <c r="H185" i="10"/>
  <c r="I185" i="10"/>
  <c r="J185" i="10"/>
  <c r="E185" i="10" s="1"/>
  <c r="K185" i="10"/>
  <c r="L185" i="10"/>
  <c r="M185" i="10"/>
  <c r="N185" i="10"/>
  <c r="O185" i="10"/>
  <c r="Q185" i="10"/>
  <c r="H186" i="10"/>
  <c r="I186" i="10"/>
  <c r="J186" i="10"/>
  <c r="K186" i="10"/>
  <c r="L186" i="10"/>
  <c r="M186" i="10"/>
  <c r="N186" i="10"/>
  <c r="O186" i="10"/>
  <c r="Q186" i="10"/>
  <c r="H187" i="10"/>
  <c r="I187" i="10"/>
  <c r="J187" i="10"/>
  <c r="K187" i="10"/>
  <c r="E187" i="10" s="1"/>
  <c r="L187" i="10"/>
  <c r="M187" i="10"/>
  <c r="N187" i="10"/>
  <c r="O187" i="10"/>
  <c r="Q187" i="10"/>
  <c r="H188" i="10"/>
  <c r="I188" i="10"/>
  <c r="J188" i="10"/>
  <c r="K188" i="10"/>
  <c r="L188" i="10"/>
  <c r="M188" i="10"/>
  <c r="N188" i="10"/>
  <c r="O188" i="10"/>
  <c r="Q188" i="10"/>
  <c r="I110" i="10"/>
  <c r="J110" i="10"/>
  <c r="K110" i="10"/>
  <c r="E110" i="10" s="1"/>
  <c r="L110" i="10"/>
  <c r="M110" i="10"/>
  <c r="N110" i="10"/>
  <c r="O110" i="10"/>
  <c r="Q110" i="10"/>
  <c r="R110" i="10"/>
  <c r="R105" i="10"/>
  <c r="S105" i="10"/>
  <c r="T105" i="10" s="1"/>
  <c r="R106" i="10"/>
  <c r="S106" i="10"/>
  <c r="R107" i="10"/>
  <c r="S107" i="10"/>
  <c r="T107" i="10" s="1"/>
  <c r="R102" i="10"/>
  <c r="S102" i="10"/>
  <c r="R99" i="10"/>
  <c r="S98" i="10"/>
  <c r="R96" i="10"/>
  <c r="S96" i="10"/>
  <c r="S95" i="10"/>
  <c r="R89" i="10"/>
  <c r="R90" i="10"/>
  <c r="S90" i="10"/>
  <c r="T90" i="10" s="1"/>
  <c r="R91" i="10"/>
  <c r="R92" i="10"/>
  <c r="R77" i="10"/>
  <c r="R78" i="10"/>
  <c r="R79" i="10"/>
  <c r="R80" i="10"/>
  <c r="R81" i="10"/>
  <c r="R82" i="10"/>
  <c r="R83" i="10"/>
  <c r="R84" i="10"/>
  <c r="R85" i="10"/>
  <c r="R86" i="10"/>
  <c r="R59" i="10"/>
  <c r="S59" i="10"/>
  <c r="R60" i="10"/>
  <c r="S60" i="10"/>
  <c r="R61" i="10"/>
  <c r="R62" i="10"/>
  <c r="R63" i="10"/>
  <c r="S63" i="10"/>
  <c r="T63" i="10" s="1"/>
  <c r="R64" i="10"/>
  <c r="S64" i="10"/>
  <c r="R65" i="10"/>
  <c r="R66" i="10"/>
  <c r="R67" i="10"/>
  <c r="R68" i="10"/>
  <c r="R69" i="10"/>
  <c r="R70" i="10"/>
  <c r="R71" i="10"/>
  <c r="S71" i="10"/>
  <c r="T71" i="10" s="1"/>
  <c r="R72" i="10"/>
  <c r="S72" i="10"/>
  <c r="R73" i="10"/>
  <c r="R74" i="10"/>
  <c r="S55" i="10"/>
  <c r="R49" i="10"/>
  <c r="S49" i="10"/>
  <c r="R50" i="10"/>
  <c r="R51" i="10"/>
  <c r="S51" i="10"/>
  <c r="T51" i="10" s="1"/>
  <c r="R52" i="10"/>
  <c r="S52" i="10"/>
  <c r="T52" i="10" s="1"/>
  <c r="R53" i="10"/>
  <c r="S53" i="10"/>
  <c r="T53" i="10" s="1"/>
  <c r="S48" i="10"/>
  <c r="R42" i="10"/>
  <c r="R43" i="10"/>
  <c r="R44" i="10"/>
  <c r="R45" i="10"/>
  <c r="S45" i="10"/>
  <c r="T45" i="10" s="1"/>
  <c r="R46" i="10"/>
  <c r="S41" i="10"/>
  <c r="R26" i="10"/>
  <c r="S26" i="10"/>
  <c r="S25" i="10"/>
  <c r="T25" i="10" s="1"/>
  <c r="S19" i="10"/>
  <c r="T19" i="10" s="1"/>
  <c r="S20" i="10"/>
  <c r="S22" i="10"/>
  <c r="T22" i="10" s="1"/>
  <c r="S23" i="10"/>
  <c r="H42" i="10"/>
  <c r="F42" i="10" s="1"/>
  <c r="I42" i="10"/>
  <c r="E42" i="10" s="1"/>
  <c r="J42" i="10"/>
  <c r="K42" i="10"/>
  <c r="L42" i="10"/>
  <c r="M42" i="10"/>
  <c r="N42" i="10"/>
  <c r="O42" i="10"/>
  <c r="Q42" i="10"/>
  <c r="H43" i="10"/>
  <c r="I43" i="10"/>
  <c r="J43" i="10"/>
  <c r="E43" i="10" s="1"/>
  <c r="K43" i="10"/>
  <c r="L43" i="10"/>
  <c r="M43" i="10"/>
  <c r="N43" i="10"/>
  <c r="O43" i="10"/>
  <c r="Q43" i="10"/>
  <c r="H44" i="10"/>
  <c r="I44" i="10"/>
  <c r="J44" i="10"/>
  <c r="K44" i="10"/>
  <c r="L44" i="10"/>
  <c r="M44" i="10"/>
  <c r="N44" i="10"/>
  <c r="O44" i="10"/>
  <c r="Q44" i="10"/>
  <c r="H45" i="10"/>
  <c r="F45" i="10" s="1"/>
  <c r="I45" i="10"/>
  <c r="J45" i="10"/>
  <c r="E45" i="10" s="1"/>
  <c r="K45" i="10"/>
  <c r="L45" i="10"/>
  <c r="M45" i="10"/>
  <c r="N45" i="10"/>
  <c r="O45" i="10"/>
  <c r="Q45" i="10"/>
  <c r="H46" i="10"/>
  <c r="I46" i="10"/>
  <c r="J46" i="10"/>
  <c r="K46" i="10"/>
  <c r="L46" i="10"/>
  <c r="M46" i="10"/>
  <c r="N46" i="10"/>
  <c r="O46" i="10"/>
  <c r="Q46" i="10"/>
  <c r="H48" i="10"/>
  <c r="I48" i="10"/>
  <c r="J48" i="10"/>
  <c r="K48" i="10"/>
  <c r="L48" i="10"/>
  <c r="M48" i="10"/>
  <c r="N48" i="10"/>
  <c r="O48" i="10"/>
  <c r="Q48" i="10"/>
  <c r="R48" i="10"/>
  <c r="H49" i="10"/>
  <c r="I49" i="10"/>
  <c r="J49" i="10"/>
  <c r="K49" i="10"/>
  <c r="L49" i="10"/>
  <c r="E49" i="10" s="1"/>
  <c r="M49" i="10"/>
  <c r="N49" i="10"/>
  <c r="O49" i="10"/>
  <c r="Q49" i="10"/>
  <c r="H50" i="10"/>
  <c r="I50" i="10"/>
  <c r="E50" i="10" s="1"/>
  <c r="J50" i="10"/>
  <c r="K50" i="10"/>
  <c r="L50" i="10"/>
  <c r="M50" i="10"/>
  <c r="N50" i="10"/>
  <c r="O50" i="10"/>
  <c r="Q50" i="10"/>
  <c r="H51" i="10"/>
  <c r="F51" i="10" s="1"/>
  <c r="I51" i="10"/>
  <c r="E51" i="10" s="1"/>
  <c r="J51" i="10"/>
  <c r="K51" i="10"/>
  <c r="L51" i="10"/>
  <c r="M51" i="10"/>
  <c r="N51" i="10"/>
  <c r="O51" i="10"/>
  <c r="Q51" i="10"/>
  <c r="H52" i="10"/>
  <c r="I52" i="10"/>
  <c r="E52" i="10" s="1"/>
  <c r="J52" i="10"/>
  <c r="K52" i="10"/>
  <c r="L52" i="10"/>
  <c r="M52" i="10"/>
  <c r="N52" i="10"/>
  <c r="O52" i="10"/>
  <c r="Q52" i="10"/>
  <c r="H53" i="10"/>
  <c r="I53" i="10"/>
  <c r="J53" i="10"/>
  <c r="K53" i="10"/>
  <c r="L53" i="10"/>
  <c r="M53" i="10"/>
  <c r="N53" i="10"/>
  <c r="O53" i="10"/>
  <c r="Q53" i="10"/>
  <c r="H55" i="10"/>
  <c r="F55" i="10" s="1"/>
  <c r="I55" i="10"/>
  <c r="E55" i="10" s="1"/>
  <c r="J55" i="10"/>
  <c r="K55" i="10"/>
  <c r="L55" i="10"/>
  <c r="M55" i="10"/>
  <c r="N55" i="10"/>
  <c r="O55" i="10"/>
  <c r="Q55" i="10"/>
  <c r="R55" i="10"/>
  <c r="H58" i="10"/>
  <c r="I58" i="10"/>
  <c r="J58" i="10"/>
  <c r="K58" i="10"/>
  <c r="E58" i="10" s="1"/>
  <c r="L58" i="10"/>
  <c r="M58" i="10"/>
  <c r="N58" i="10"/>
  <c r="O58" i="10"/>
  <c r="Q58" i="10"/>
  <c r="R58" i="10"/>
  <c r="H59" i="10"/>
  <c r="I59" i="10"/>
  <c r="J59" i="10"/>
  <c r="K59" i="10"/>
  <c r="L59" i="10"/>
  <c r="M59" i="10"/>
  <c r="E59" i="10" s="1"/>
  <c r="N59" i="10"/>
  <c r="O59" i="10"/>
  <c r="Q59" i="10"/>
  <c r="H60" i="10"/>
  <c r="I60" i="10"/>
  <c r="J60" i="10"/>
  <c r="E60" i="10" s="1"/>
  <c r="K60" i="10"/>
  <c r="L60" i="10"/>
  <c r="M60" i="10"/>
  <c r="N60" i="10"/>
  <c r="O60" i="10"/>
  <c r="Q60" i="10"/>
  <c r="H61" i="10"/>
  <c r="F61" i="10" s="1"/>
  <c r="I61" i="10"/>
  <c r="J61" i="10"/>
  <c r="K61" i="10"/>
  <c r="L61" i="10"/>
  <c r="M61" i="10"/>
  <c r="N61" i="10"/>
  <c r="O61" i="10"/>
  <c r="E61" i="10" s="1"/>
  <c r="Q61" i="10"/>
  <c r="H62" i="10"/>
  <c r="F62" i="10" s="1"/>
  <c r="I62" i="10"/>
  <c r="E62" i="10" s="1"/>
  <c r="J62" i="10"/>
  <c r="K62" i="10"/>
  <c r="L62" i="10"/>
  <c r="M62" i="10"/>
  <c r="N62" i="10"/>
  <c r="O62" i="10"/>
  <c r="H63" i="10"/>
  <c r="F63" i="10" s="1"/>
  <c r="I63" i="10"/>
  <c r="J63" i="10"/>
  <c r="K63" i="10"/>
  <c r="E63" i="10" s="1"/>
  <c r="L63" i="10"/>
  <c r="M63" i="10"/>
  <c r="N63" i="10"/>
  <c r="O63" i="10"/>
  <c r="Q63" i="10"/>
  <c r="H64" i="10"/>
  <c r="I64" i="10"/>
  <c r="J64" i="10"/>
  <c r="K64" i="10"/>
  <c r="L64" i="10"/>
  <c r="M64" i="10"/>
  <c r="N64" i="10"/>
  <c r="O64" i="10"/>
  <c r="Q64" i="10"/>
  <c r="H65" i="10"/>
  <c r="I65" i="10"/>
  <c r="J65" i="10"/>
  <c r="K65" i="10"/>
  <c r="L65" i="10"/>
  <c r="M65" i="10"/>
  <c r="E65" i="10" s="1"/>
  <c r="N65" i="10"/>
  <c r="O65" i="10"/>
  <c r="H66" i="10"/>
  <c r="F66" i="10" s="1"/>
  <c r="I66" i="10"/>
  <c r="J66" i="10"/>
  <c r="K66" i="10"/>
  <c r="E66" i="10" s="1"/>
  <c r="L66" i="10"/>
  <c r="M66" i="10"/>
  <c r="N66" i="10"/>
  <c r="O66" i="10"/>
  <c r="Q66" i="10"/>
  <c r="H67" i="10"/>
  <c r="I67" i="10"/>
  <c r="J67" i="10"/>
  <c r="K67" i="10"/>
  <c r="L67" i="10"/>
  <c r="M67" i="10"/>
  <c r="N67" i="10"/>
  <c r="E67" i="10" s="1"/>
  <c r="O67" i="10"/>
  <c r="H68" i="10"/>
  <c r="I68" i="10"/>
  <c r="J68" i="10"/>
  <c r="K68" i="10"/>
  <c r="L68" i="10"/>
  <c r="M68" i="10"/>
  <c r="N68" i="10"/>
  <c r="E68" i="10" s="1"/>
  <c r="O68" i="10"/>
  <c r="H69" i="10"/>
  <c r="I69" i="10"/>
  <c r="E69" i="10" s="1"/>
  <c r="J69" i="10"/>
  <c r="K69" i="10"/>
  <c r="L69" i="10"/>
  <c r="M69" i="10"/>
  <c r="N69" i="10"/>
  <c r="O69" i="10"/>
  <c r="Q69" i="10"/>
  <c r="H70" i="10"/>
  <c r="I70" i="10"/>
  <c r="E70" i="10" s="1"/>
  <c r="J70" i="10"/>
  <c r="K70" i="10"/>
  <c r="L70" i="10"/>
  <c r="M70" i="10"/>
  <c r="N70" i="10"/>
  <c r="O70" i="10"/>
  <c r="H71" i="10"/>
  <c r="F71" i="10" s="1"/>
  <c r="I71" i="10"/>
  <c r="J71" i="10"/>
  <c r="K71" i="10"/>
  <c r="E71" i="10" s="1"/>
  <c r="L71" i="10"/>
  <c r="M71" i="10"/>
  <c r="N71" i="10"/>
  <c r="O71" i="10"/>
  <c r="Q71" i="10"/>
  <c r="H72" i="10"/>
  <c r="I72" i="10"/>
  <c r="E72" i="10" s="1"/>
  <c r="J72" i="10"/>
  <c r="K72" i="10"/>
  <c r="L72" i="10"/>
  <c r="M72" i="10"/>
  <c r="N72" i="10"/>
  <c r="O72" i="10"/>
  <c r="Q72" i="10"/>
  <c r="H73" i="10"/>
  <c r="I73" i="10"/>
  <c r="J73" i="10"/>
  <c r="K73" i="10"/>
  <c r="L73" i="10"/>
  <c r="M73" i="10"/>
  <c r="N73" i="10"/>
  <c r="E73" i="10" s="1"/>
  <c r="O73" i="10"/>
  <c r="Q73" i="10"/>
  <c r="H74" i="10"/>
  <c r="F74" i="10" s="1"/>
  <c r="I74" i="10"/>
  <c r="J74" i="10"/>
  <c r="K74" i="10"/>
  <c r="E74" i="10" s="1"/>
  <c r="L74" i="10"/>
  <c r="M74" i="10"/>
  <c r="N74" i="10"/>
  <c r="O74" i="10"/>
  <c r="Q74" i="10"/>
  <c r="H76" i="10"/>
  <c r="I76" i="10"/>
  <c r="E76" i="10" s="1"/>
  <c r="J76" i="10"/>
  <c r="K76" i="10"/>
  <c r="L76" i="10"/>
  <c r="M76" i="10"/>
  <c r="N76" i="10"/>
  <c r="O76" i="10"/>
  <c r="R76" i="10"/>
  <c r="H77" i="10"/>
  <c r="I77" i="10"/>
  <c r="J77" i="10"/>
  <c r="E77" i="10" s="1"/>
  <c r="K77" i="10"/>
  <c r="L77" i="10"/>
  <c r="M77" i="10"/>
  <c r="N77" i="10"/>
  <c r="O77" i="10"/>
  <c r="Q77" i="10"/>
  <c r="H78" i="10"/>
  <c r="F78" i="10" s="1"/>
  <c r="I78" i="10"/>
  <c r="J78" i="10"/>
  <c r="K78" i="10"/>
  <c r="L78" i="10"/>
  <c r="M78" i="10"/>
  <c r="N78" i="10"/>
  <c r="O78" i="10"/>
  <c r="Q78" i="10"/>
  <c r="H79" i="10"/>
  <c r="F79" i="10" s="1"/>
  <c r="I79" i="10"/>
  <c r="J79" i="10"/>
  <c r="K79" i="10"/>
  <c r="L79" i="10"/>
  <c r="M79" i="10"/>
  <c r="N79" i="10"/>
  <c r="O79" i="10"/>
  <c r="Q79" i="10"/>
  <c r="H80" i="10"/>
  <c r="I80" i="10"/>
  <c r="J80" i="10"/>
  <c r="E80" i="10" s="1"/>
  <c r="K80" i="10"/>
  <c r="L80" i="10"/>
  <c r="M80" i="10"/>
  <c r="N80" i="10"/>
  <c r="O80" i="10"/>
  <c r="H81" i="10"/>
  <c r="F81" i="10" s="1"/>
  <c r="I81" i="10"/>
  <c r="E81" i="10" s="1"/>
  <c r="J81" i="10"/>
  <c r="K81" i="10"/>
  <c r="L81" i="10"/>
  <c r="M81" i="10"/>
  <c r="N81" i="10"/>
  <c r="O81" i="10"/>
  <c r="H82" i="10"/>
  <c r="I82" i="10"/>
  <c r="J82" i="10"/>
  <c r="K82" i="10"/>
  <c r="L82" i="10"/>
  <c r="M82" i="10"/>
  <c r="N82" i="10"/>
  <c r="O82" i="10"/>
  <c r="H83" i="10"/>
  <c r="I83" i="10"/>
  <c r="J83" i="10"/>
  <c r="K83" i="10"/>
  <c r="E83" i="10" s="1"/>
  <c r="L83" i="10"/>
  <c r="M83" i="10"/>
  <c r="N83" i="10"/>
  <c r="O83" i="10"/>
  <c r="Q83" i="10"/>
  <c r="H84" i="10"/>
  <c r="I84" i="10"/>
  <c r="J84" i="10"/>
  <c r="K84" i="10"/>
  <c r="L84" i="10"/>
  <c r="M84" i="10"/>
  <c r="N84" i="10"/>
  <c r="O84" i="10"/>
  <c r="H85" i="10"/>
  <c r="I85" i="10"/>
  <c r="J85" i="10"/>
  <c r="K85" i="10"/>
  <c r="L85" i="10"/>
  <c r="M85" i="10"/>
  <c r="N85" i="10"/>
  <c r="O85" i="10"/>
  <c r="H86" i="10"/>
  <c r="I86" i="10"/>
  <c r="E86" i="10" s="1"/>
  <c r="J86" i="10"/>
  <c r="K86" i="10"/>
  <c r="L86" i="10"/>
  <c r="M86" i="10"/>
  <c r="N86" i="10"/>
  <c r="O86" i="10"/>
  <c r="H88" i="10"/>
  <c r="I88" i="10"/>
  <c r="E88" i="10" s="1"/>
  <c r="J88" i="10"/>
  <c r="K88" i="10"/>
  <c r="L88" i="10"/>
  <c r="M88" i="10"/>
  <c r="N88" i="10"/>
  <c r="O88" i="10"/>
  <c r="R88" i="10"/>
  <c r="H89" i="10"/>
  <c r="I89" i="10"/>
  <c r="J89" i="10"/>
  <c r="K89" i="10"/>
  <c r="L89" i="10"/>
  <c r="M89" i="10"/>
  <c r="E89" i="10" s="1"/>
  <c r="N89" i="10"/>
  <c r="O89" i="10"/>
  <c r="H90" i="10"/>
  <c r="F90" i="10" s="1"/>
  <c r="I90" i="10"/>
  <c r="J90" i="10"/>
  <c r="K90" i="10"/>
  <c r="L90" i="10"/>
  <c r="M90" i="10"/>
  <c r="N90" i="10"/>
  <c r="O90" i="10"/>
  <c r="Q90" i="10"/>
  <c r="H91" i="10"/>
  <c r="I91" i="10"/>
  <c r="J91" i="10"/>
  <c r="K91" i="10"/>
  <c r="L91" i="10"/>
  <c r="M91" i="10"/>
  <c r="N91" i="10"/>
  <c r="O91" i="10"/>
  <c r="E91" i="10" s="1"/>
  <c r="Q91" i="10"/>
  <c r="H92" i="10"/>
  <c r="I92" i="10"/>
  <c r="J92" i="10"/>
  <c r="E92" i="10" s="1"/>
  <c r="K92" i="10"/>
  <c r="L92" i="10"/>
  <c r="M92" i="10"/>
  <c r="N92" i="10"/>
  <c r="O92" i="10"/>
  <c r="H95" i="10"/>
  <c r="I95" i="10"/>
  <c r="J95" i="10"/>
  <c r="K95" i="10"/>
  <c r="L95" i="10"/>
  <c r="M95" i="10"/>
  <c r="N95" i="10"/>
  <c r="O95" i="10"/>
  <c r="Q95" i="10"/>
  <c r="R95" i="10"/>
  <c r="H96" i="10"/>
  <c r="I96" i="10"/>
  <c r="J96" i="10"/>
  <c r="K96" i="10"/>
  <c r="L96" i="10"/>
  <c r="M96" i="10"/>
  <c r="N96" i="10"/>
  <c r="O96" i="10"/>
  <c r="E96" i="10" s="1"/>
  <c r="Q96" i="10"/>
  <c r="H98" i="10"/>
  <c r="I98" i="10"/>
  <c r="J98" i="10"/>
  <c r="K98" i="10"/>
  <c r="L98" i="10"/>
  <c r="M98" i="10"/>
  <c r="N98" i="10"/>
  <c r="O98" i="10"/>
  <c r="Q98" i="10"/>
  <c r="R98" i="10"/>
  <c r="H99" i="10"/>
  <c r="I99" i="10"/>
  <c r="J99" i="10"/>
  <c r="K99" i="10"/>
  <c r="L99" i="10"/>
  <c r="M99" i="10"/>
  <c r="N99" i="10"/>
  <c r="O99" i="10"/>
  <c r="Q99" i="10"/>
  <c r="H101" i="10"/>
  <c r="I101" i="10"/>
  <c r="J101" i="10"/>
  <c r="K101" i="10"/>
  <c r="E101" i="10" s="1"/>
  <c r="L101" i="10"/>
  <c r="M101" i="10"/>
  <c r="N101" i="10"/>
  <c r="O101" i="10"/>
  <c r="Q101" i="10"/>
  <c r="R101" i="10"/>
  <c r="H102" i="10"/>
  <c r="F102" i="10" s="1"/>
  <c r="I102" i="10"/>
  <c r="E102" i="10" s="1"/>
  <c r="J102" i="10"/>
  <c r="K102" i="10"/>
  <c r="L102" i="10"/>
  <c r="M102" i="10"/>
  <c r="N102" i="10"/>
  <c r="O102" i="10"/>
  <c r="Q102" i="10"/>
  <c r="H104" i="10"/>
  <c r="I104" i="10"/>
  <c r="J104" i="10"/>
  <c r="K104" i="10"/>
  <c r="L104" i="10"/>
  <c r="E104" i="10" s="1"/>
  <c r="M104" i="10"/>
  <c r="N104" i="10"/>
  <c r="O104" i="10"/>
  <c r="Q104" i="10"/>
  <c r="R104" i="10"/>
  <c r="H105" i="10"/>
  <c r="I105" i="10"/>
  <c r="E105" i="10" s="1"/>
  <c r="J105" i="10"/>
  <c r="K105" i="10"/>
  <c r="L105" i="10"/>
  <c r="M105" i="10"/>
  <c r="N105" i="10"/>
  <c r="O105" i="10"/>
  <c r="Q105" i="10"/>
  <c r="H106" i="10"/>
  <c r="I106" i="10"/>
  <c r="J106" i="10"/>
  <c r="K106" i="10"/>
  <c r="L106" i="10"/>
  <c r="M106" i="10"/>
  <c r="N106" i="10"/>
  <c r="O106" i="10"/>
  <c r="Q106" i="10"/>
  <c r="H107" i="10"/>
  <c r="I107" i="10"/>
  <c r="J107" i="10"/>
  <c r="K107" i="10"/>
  <c r="L107" i="10"/>
  <c r="E107" i="10" s="1"/>
  <c r="M107" i="10"/>
  <c r="N107" i="10"/>
  <c r="O107" i="10"/>
  <c r="Q107" i="10"/>
  <c r="I41" i="10"/>
  <c r="E41" i="10" s="1"/>
  <c r="J41" i="10"/>
  <c r="K41" i="10"/>
  <c r="L41" i="10"/>
  <c r="M41" i="10"/>
  <c r="N41" i="10"/>
  <c r="O41" i="10"/>
  <c r="Q41" i="10"/>
  <c r="R41" i="10"/>
  <c r="H41" i="10"/>
  <c r="R35" i="10"/>
  <c r="S35" i="10"/>
  <c r="T35" i="10" s="1"/>
  <c r="R36" i="10"/>
  <c r="R37" i="10"/>
  <c r="S37" i="10"/>
  <c r="R38" i="10"/>
  <c r="S34" i="10"/>
  <c r="T34" i="10" s="1"/>
  <c r="S32" i="10"/>
  <c r="T32" i="10" s="1"/>
  <c r="R29" i="10"/>
  <c r="S29" i="10"/>
  <c r="T29" i="10" s="1"/>
  <c r="R30" i="10"/>
  <c r="S30" i="10"/>
  <c r="R31" i="10"/>
  <c r="S31" i="10"/>
  <c r="R19" i="10"/>
  <c r="S18" i="10"/>
  <c r="T18" i="10" s="1"/>
  <c r="S15" i="10"/>
  <c r="T15" i="10" s="1"/>
  <c r="S14" i="10"/>
  <c r="R6" i="10"/>
  <c r="S6" i="10"/>
  <c r="T6" i="10" s="1"/>
  <c r="R7" i="10"/>
  <c r="S7" i="10"/>
  <c r="S5" i="10"/>
  <c r="T5" i="10" s="1"/>
  <c r="H38" i="10"/>
  <c r="I38" i="10"/>
  <c r="J38" i="10"/>
  <c r="E38" i="10" s="1"/>
  <c r="K38" i="10"/>
  <c r="L38" i="10"/>
  <c r="M38" i="10"/>
  <c r="N38" i="10"/>
  <c r="O38" i="10"/>
  <c r="Q38" i="10"/>
  <c r="H19" i="10"/>
  <c r="F19" i="10" s="1"/>
  <c r="I19" i="10"/>
  <c r="E19" i="10" s="1"/>
  <c r="J19" i="10"/>
  <c r="K19" i="10"/>
  <c r="L19" i="10"/>
  <c r="M19" i="10"/>
  <c r="N19" i="10"/>
  <c r="O19" i="10"/>
  <c r="Q19" i="10"/>
  <c r="H20" i="10"/>
  <c r="F20" i="10" s="1"/>
  <c r="I20" i="10"/>
  <c r="J20" i="10"/>
  <c r="K20" i="10"/>
  <c r="L20" i="10"/>
  <c r="M20" i="10"/>
  <c r="N20" i="10"/>
  <c r="O20" i="10"/>
  <c r="Q20" i="10"/>
  <c r="R20" i="10"/>
  <c r="H21" i="10"/>
  <c r="I21" i="10"/>
  <c r="E21" i="10" s="1"/>
  <c r="J21" i="10"/>
  <c r="K21" i="10"/>
  <c r="L21" i="10"/>
  <c r="M21" i="10"/>
  <c r="N21" i="10"/>
  <c r="O21" i="10"/>
  <c r="Q21" i="10"/>
  <c r="R21" i="10"/>
  <c r="H22" i="10"/>
  <c r="I22" i="10"/>
  <c r="E22" i="10" s="1"/>
  <c r="J22" i="10"/>
  <c r="K22" i="10"/>
  <c r="L22" i="10"/>
  <c r="M22" i="10"/>
  <c r="N22" i="10"/>
  <c r="O22" i="10"/>
  <c r="Q22" i="10"/>
  <c r="R22" i="10"/>
  <c r="H23" i="10"/>
  <c r="I23" i="10"/>
  <c r="J23" i="10"/>
  <c r="E23" i="10" s="1"/>
  <c r="K23" i="10"/>
  <c r="L23" i="10"/>
  <c r="M23" i="10"/>
  <c r="N23" i="10"/>
  <c r="O23" i="10"/>
  <c r="Q23" i="10"/>
  <c r="R23" i="10"/>
  <c r="H24" i="10"/>
  <c r="I24" i="10"/>
  <c r="J24" i="10"/>
  <c r="K24" i="10"/>
  <c r="L24" i="10"/>
  <c r="M24" i="10"/>
  <c r="N24" i="10"/>
  <c r="O24" i="10"/>
  <c r="Q24" i="10"/>
  <c r="R24" i="10"/>
  <c r="H25" i="10"/>
  <c r="I25" i="10"/>
  <c r="J25" i="10"/>
  <c r="K25" i="10"/>
  <c r="L25" i="10"/>
  <c r="M25" i="10"/>
  <c r="N25" i="10"/>
  <c r="O25" i="10"/>
  <c r="Q25" i="10"/>
  <c r="R25" i="10"/>
  <c r="H26" i="10"/>
  <c r="I26" i="10"/>
  <c r="J26" i="10"/>
  <c r="E26" i="10" s="1"/>
  <c r="K26" i="10"/>
  <c r="L26" i="10"/>
  <c r="M26" i="10"/>
  <c r="N26" i="10"/>
  <c r="O26" i="10"/>
  <c r="Q26" i="10"/>
  <c r="H27" i="10"/>
  <c r="I27" i="10"/>
  <c r="J27" i="10"/>
  <c r="K27" i="10"/>
  <c r="L27" i="10"/>
  <c r="M27" i="10"/>
  <c r="N27" i="10"/>
  <c r="O27" i="10"/>
  <c r="Q27" i="10"/>
  <c r="R27" i="10"/>
  <c r="H28" i="10"/>
  <c r="I28" i="10"/>
  <c r="E28" i="10" s="1"/>
  <c r="J28" i="10"/>
  <c r="K28" i="10"/>
  <c r="L28" i="10"/>
  <c r="M28" i="10"/>
  <c r="N28" i="10"/>
  <c r="O28" i="10"/>
  <c r="Q28" i="10"/>
  <c r="R28" i="10"/>
  <c r="H29" i="10"/>
  <c r="F29" i="10" s="1"/>
  <c r="I29" i="10"/>
  <c r="E29" i="10" s="1"/>
  <c r="J29" i="10"/>
  <c r="K29" i="10"/>
  <c r="L29" i="10"/>
  <c r="M29" i="10"/>
  <c r="N29" i="10"/>
  <c r="O29" i="10"/>
  <c r="Q29" i="10"/>
  <c r="H30" i="10"/>
  <c r="F30" i="10" s="1"/>
  <c r="I30" i="10"/>
  <c r="J30" i="10"/>
  <c r="K30" i="10"/>
  <c r="L30" i="10"/>
  <c r="E30" i="10" s="1"/>
  <c r="M30" i="10"/>
  <c r="N30" i="10"/>
  <c r="O30" i="10"/>
  <c r="Q30" i="10"/>
  <c r="H31" i="10"/>
  <c r="F31" i="10" s="1"/>
  <c r="I31" i="10"/>
  <c r="J31" i="10"/>
  <c r="K31" i="10"/>
  <c r="E31" i="10" s="1"/>
  <c r="L31" i="10"/>
  <c r="M31" i="10"/>
  <c r="N31" i="10"/>
  <c r="O31" i="10"/>
  <c r="Q31" i="10"/>
  <c r="H32" i="10"/>
  <c r="I32" i="10"/>
  <c r="J32" i="10"/>
  <c r="K32" i="10"/>
  <c r="L32" i="10"/>
  <c r="M32" i="10"/>
  <c r="N32" i="10"/>
  <c r="O32" i="10"/>
  <c r="Q32" i="10"/>
  <c r="R32" i="10"/>
  <c r="H33" i="10"/>
  <c r="I33" i="10"/>
  <c r="J33" i="10"/>
  <c r="K33" i="10"/>
  <c r="L33" i="10"/>
  <c r="M33" i="10"/>
  <c r="N33" i="10"/>
  <c r="O33" i="10"/>
  <c r="Q33" i="10"/>
  <c r="R33" i="10"/>
  <c r="H34" i="10"/>
  <c r="I34" i="10"/>
  <c r="E34" i="10" s="1"/>
  <c r="J34" i="10"/>
  <c r="K34" i="10"/>
  <c r="L34" i="10"/>
  <c r="M34" i="10"/>
  <c r="N34" i="10"/>
  <c r="O34" i="10"/>
  <c r="Q34" i="10"/>
  <c r="R34" i="10"/>
  <c r="H35" i="10"/>
  <c r="F35" i="10" s="1"/>
  <c r="I35" i="10"/>
  <c r="J35" i="10"/>
  <c r="K35" i="10"/>
  <c r="L35" i="10"/>
  <c r="M35" i="10"/>
  <c r="N35" i="10"/>
  <c r="E35" i="10" s="1"/>
  <c r="O35" i="10"/>
  <c r="Q35" i="10"/>
  <c r="H36" i="10"/>
  <c r="F36" i="10" s="1"/>
  <c r="I36" i="10"/>
  <c r="J36" i="10"/>
  <c r="K36" i="10"/>
  <c r="L36" i="10"/>
  <c r="M36" i="10"/>
  <c r="N36" i="10"/>
  <c r="O36" i="10"/>
  <c r="Q36" i="10"/>
  <c r="H37" i="10"/>
  <c r="I37" i="10"/>
  <c r="J37" i="10"/>
  <c r="K37" i="10"/>
  <c r="L37" i="10"/>
  <c r="E37" i="10" s="1"/>
  <c r="M37" i="10"/>
  <c r="N37" i="10"/>
  <c r="O37" i="10"/>
  <c r="Q37" i="10"/>
  <c r="I18" i="10"/>
  <c r="J18" i="10"/>
  <c r="K18" i="10"/>
  <c r="L18" i="10"/>
  <c r="M18" i="10"/>
  <c r="N18" i="10"/>
  <c r="O18" i="10"/>
  <c r="E18" i="10" s="1"/>
  <c r="Q18" i="10"/>
  <c r="R18" i="10"/>
  <c r="H18" i="10"/>
  <c r="F18" i="10" s="1"/>
  <c r="H5" i="10"/>
  <c r="I5" i="10"/>
  <c r="I281" i="10" s="1"/>
  <c r="I292" i="10" s="1"/>
  <c r="J5" i="10"/>
  <c r="K5" i="10"/>
  <c r="L5" i="10"/>
  <c r="M5" i="10"/>
  <c r="N5" i="10"/>
  <c r="O5" i="10"/>
  <c r="Q5" i="10"/>
  <c r="R5" i="10"/>
  <c r="R281" i="10" s="1"/>
  <c r="H6" i="10"/>
  <c r="I6" i="10"/>
  <c r="E6" i="10" s="1"/>
  <c r="J6" i="10"/>
  <c r="K6" i="10"/>
  <c r="L6" i="10"/>
  <c r="M6" i="10"/>
  <c r="N6" i="10"/>
  <c r="O6" i="10"/>
  <c r="Q6" i="10"/>
  <c r="H7" i="10"/>
  <c r="F7" i="10" s="1"/>
  <c r="I7" i="10"/>
  <c r="E7" i="10" s="1"/>
  <c r="J7" i="10"/>
  <c r="K7" i="10"/>
  <c r="L7" i="10"/>
  <c r="L281" i="10" s="1"/>
  <c r="L292" i="10" s="1"/>
  <c r="M7" i="10"/>
  <c r="M281" i="10" s="1"/>
  <c r="M292" i="10" s="1"/>
  <c r="N7" i="10"/>
  <c r="O7" i="10"/>
  <c r="Q7" i="10"/>
  <c r="H8" i="10"/>
  <c r="I8" i="10"/>
  <c r="E8" i="10" s="1"/>
  <c r="J8" i="10"/>
  <c r="K8" i="10"/>
  <c r="L8" i="10"/>
  <c r="M8" i="10"/>
  <c r="N8" i="10"/>
  <c r="O8" i="10"/>
  <c r="Q8" i="10"/>
  <c r="R8" i="10"/>
  <c r="H9" i="10"/>
  <c r="I9" i="10"/>
  <c r="J9" i="10"/>
  <c r="K9" i="10"/>
  <c r="K281" i="10" s="1"/>
  <c r="K292" i="10" s="1"/>
  <c r="L9" i="10"/>
  <c r="M9" i="10"/>
  <c r="N9" i="10"/>
  <c r="N281" i="10" s="1"/>
  <c r="N292" i="10" s="1"/>
  <c r="O9" i="10"/>
  <c r="Q9" i="10"/>
  <c r="R9" i="10"/>
  <c r="H10" i="10"/>
  <c r="S10" i="10" s="1"/>
  <c r="T10" i="10" s="1"/>
  <c r="I10" i="10"/>
  <c r="J10" i="10"/>
  <c r="K10" i="10"/>
  <c r="L10" i="10"/>
  <c r="M10" i="10"/>
  <c r="N10" i="10"/>
  <c r="O10" i="10"/>
  <c r="Q10" i="10"/>
  <c r="R10" i="10"/>
  <c r="H11" i="10"/>
  <c r="I11" i="10"/>
  <c r="J11" i="10"/>
  <c r="K11" i="10"/>
  <c r="L11" i="10"/>
  <c r="M11" i="10"/>
  <c r="N11" i="10"/>
  <c r="O11" i="10"/>
  <c r="Q11" i="10"/>
  <c r="R11" i="10"/>
  <c r="H12" i="10"/>
  <c r="F12" i="10" s="1"/>
  <c r="I12" i="10"/>
  <c r="J12" i="10"/>
  <c r="K12" i="10"/>
  <c r="E12" i="10" s="1"/>
  <c r="L12" i="10"/>
  <c r="M12" i="10"/>
  <c r="N12" i="10"/>
  <c r="O12" i="10"/>
  <c r="Q12" i="10"/>
  <c r="R12" i="10"/>
  <c r="H13" i="10"/>
  <c r="I13" i="10"/>
  <c r="J13" i="10"/>
  <c r="K13" i="10"/>
  <c r="L13" i="10"/>
  <c r="M13" i="10"/>
  <c r="N13" i="10"/>
  <c r="O13" i="10"/>
  <c r="Q13" i="10"/>
  <c r="R13" i="10"/>
  <c r="H14" i="10"/>
  <c r="I14" i="10"/>
  <c r="J14" i="10"/>
  <c r="K14" i="10"/>
  <c r="L14" i="10"/>
  <c r="E14" i="10" s="1"/>
  <c r="M14" i="10"/>
  <c r="N14" i="10"/>
  <c r="O14" i="10"/>
  <c r="Q14" i="10"/>
  <c r="R14" i="10"/>
  <c r="H15" i="10"/>
  <c r="I15" i="10"/>
  <c r="J15" i="10"/>
  <c r="K15" i="10"/>
  <c r="L15" i="10"/>
  <c r="M15" i="10"/>
  <c r="N15" i="10"/>
  <c r="O15" i="10"/>
  <c r="Q15" i="10"/>
  <c r="R15" i="10"/>
  <c r="H2" i="10"/>
  <c r="S2" i="10"/>
  <c r="I2" i="10"/>
  <c r="J2" i="10"/>
  <c r="K2" i="10"/>
  <c r="L2" i="10"/>
  <c r="M2" i="10"/>
  <c r="N2" i="10"/>
  <c r="O2" i="10"/>
  <c r="Q2" i="10"/>
  <c r="R2" i="10"/>
  <c r="Q85" i="1"/>
  <c r="Q86" i="10" s="1"/>
  <c r="Q83" i="1"/>
  <c r="Q84" i="10" s="1"/>
  <c r="Q84" i="1"/>
  <c r="Q85" i="10" s="1"/>
  <c r="Q87" i="1"/>
  <c r="Q88" i="10" s="1"/>
  <c r="Q88" i="1"/>
  <c r="S88" i="1" s="1"/>
  <c r="S89" i="10" s="1"/>
  <c r="T89" i="10" s="1"/>
  <c r="Q91" i="1"/>
  <c r="S91" i="1" s="1"/>
  <c r="Q76" i="1"/>
  <c r="S76" i="1" s="1"/>
  <c r="S77" i="10" s="1"/>
  <c r="T77" i="10" s="1"/>
  <c r="Q77" i="1"/>
  <c r="Q78" i="1"/>
  <c r="S78" i="1" s="1"/>
  <c r="Q79" i="1"/>
  <c r="Q80" i="10" s="1"/>
  <c r="Q80" i="1"/>
  <c r="S80" i="1" s="1"/>
  <c r="Q81" i="1"/>
  <c r="Q82" i="10" s="1"/>
  <c r="Q75" i="1"/>
  <c r="S75" i="1" s="1"/>
  <c r="S76" i="10" s="1"/>
  <c r="T76" i="10" s="1"/>
  <c r="Q62" i="1"/>
  <c r="Q63" i="1"/>
  <c r="S63" i="1" s="1"/>
  <c r="Q64" i="1"/>
  <c r="Q65" i="1"/>
  <c r="S65" i="1" s="1"/>
  <c r="Q66" i="1"/>
  <c r="S66" i="1" s="1"/>
  <c r="S67" i="10" s="1"/>
  <c r="T67" i="10" s="1"/>
  <c r="Q67" i="1"/>
  <c r="S67" i="1" s="1"/>
  <c r="Q68" i="1"/>
  <c r="S68" i="1" s="1"/>
  <c r="Q69" i="1"/>
  <c r="Q70" i="10" s="1"/>
  <c r="Q61" i="1"/>
  <c r="Q280" i="1" s="1"/>
  <c r="S46" i="1"/>
  <c r="F94" i="1"/>
  <c r="G94" i="1" s="1"/>
  <c r="G95" i="10" s="1"/>
  <c r="S12" i="1"/>
  <c r="S10" i="1" s="1"/>
  <c r="F11" i="1"/>
  <c r="F4" i="1"/>
  <c r="S14" i="1"/>
  <c r="S9" i="1"/>
  <c r="T9" i="1" s="1"/>
  <c r="S155" i="10"/>
  <c r="F11" i="2"/>
  <c r="G10" i="2"/>
  <c r="E10" i="2"/>
  <c r="H288" i="10"/>
  <c r="I288" i="10"/>
  <c r="J288" i="10"/>
  <c r="K288" i="10"/>
  <c r="L288" i="10"/>
  <c r="M288" i="10"/>
  <c r="N288" i="10"/>
  <c r="O288" i="10"/>
  <c r="P288" i="10"/>
  <c r="H287" i="10"/>
  <c r="I287" i="10"/>
  <c r="J287" i="10"/>
  <c r="K287" i="10"/>
  <c r="L287" i="10"/>
  <c r="M287" i="10"/>
  <c r="N287" i="10"/>
  <c r="O287" i="10"/>
  <c r="P287" i="10"/>
  <c r="H286" i="10"/>
  <c r="H291" i="10" s="1"/>
  <c r="I286" i="10"/>
  <c r="I291" i="10" s="1"/>
  <c r="J286" i="10"/>
  <c r="J291" i="10" s="1"/>
  <c r="K286" i="10"/>
  <c r="K291" i="10" s="1"/>
  <c r="L286" i="10"/>
  <c r="L291" i="10" s="1"/>
  <c r="M286" i="10"/>
  <c r="M291" i="10" s="1"/>
  <c r="N286" i="10"/>
  <c r="N291" i="10" s="1"/>
  <c r="O286" i="10"/>
  <c r="O291" i="10" s="1"/>
  <c r="P286" i="10"/>
  <c r="P291" i="10" s="1"/>
  <c r="H285" i="10"/>
  <c r="I285" i="10"/>
  <c r="J285" i="10"/>
  <c r="K285" i="10"/>
  <c r="L285" i="10"/>
  <c r="M285" i="10"/>
  <c r="N285" i="10"/>
  <c r="O285" i="10"/>
  <c r="H289" i="10"/>
  <c r="I289" i="10"/>
  <c r="J289" i="10"/>
  <c r="K289" i="10"/>
  <c r="L289" i="10"/>
  <c r="M289" i="10"/>
  <c r="N289" i="10"/>
  <c r="O289" i="10"/>
  <c r="P289" i="10"/>
  <c r="F3" i="2"/>
  <c r="F4" i="2"/>
  <c r="F5" i="2"/>
  <c r="F6" i="2"/>
  <c r="F7" i="2"/>
  <c r="F10" i="2" s="1"/>
  <c r="F8" i="2"/>
  <c r="F9" i="2"/>
  <c r="F12" i="2"/>
  <c r="F13" i="2"/>
  <c r="F2" i="2"/>
  <c r="C11" i="6"/>
  <c r="D11" i="6"/>
  <c r="E11" i="6" s="1"/>
  <c r="F11" i="6" s="1"/>
  <c r="G11" i="6" s="1"/>
  <c r="F280" i="10"/>
  <c r="E280" i="10"/>
  <c r="T279" i="10"/>
  <c r="F279" i="10"/>
  <c r="F278" i="10"/>
  <c r="E278" i="10"/>
  <c r="T276" i="10"/>
  <c r="F276" i="10"/>
  <c r="F274" i="10"/>
  <c r="F273" i="10"/>
  <c r="E273" i="10"/>
  <c r="T272" i="10"/>
  <c r="E272" i="10"/>
  <c r="T271" i="10"/>
  <c r="F271" i="10"/>
  <c r="F270" i="10"/>
  <c r="F266" i="10"/>
  <c r="F265" i="10"/>
  <c r="E265" i="10"/>
  <c r="T264" i="10"/>
  <c r="F264" i="10"/>
  <c r="T263" i="10"/>
  <c r="F263" i="10"/>
  <c r="E263" i="10"/>
  <c r="S262" i="10"/>
  <c r="T262" i="10" s="1"/>
  <c r="T261" i="10"/>
  <c r="F261" i="10"/>
  <c r="T259" i="10"/>
  <c r="F259" i="10"/>
  <c r="E259" i="10"/>
  <c r="T258" i="10"/>
  <c r="F258" i="10"/>
  <c r="E255" i="10"/>
  <c r="F254" i="10"/>
  <c r="E254" i="10"/>
  <c r="F253" i="10"/>
  <c r="F252" i="10"/>
  <c r="E252" i="10"/>
  <c r="F251" i="10"/>
  <c r="F248" i="10"/>
  <c r="F247" i="10"/>
  <c r="E247" i="10"/>
  <c r="T246" i="10"/>
  <c r="F246" i="10"/>
  <c r="T245" i="10"/>
  <c r="E243" i="10"/>
  <c r="F242" i="10"/>
  <c r="F241" i="10"/>
  <c r="E241" i="10"/>
  <c r="F240" i="10"/>
  <c r="F239" i="10"/>
  <c r="F238" i="10"/>
  <c r="E238" i="10"/>
  <c r="F237" i="10"/>
  <c r="E237" i="10"/>
  <c r="F234" i="10"/>
  <c r="E234" i="10"/>
  <c r="F232" i="10"/>
  <c r="F231" i="10"/>
  <c r="F230" i="10"/>
  <c r="F229" i="10"/>
  <c r="F228" i="10"/>
  <c r="E228" i="10"/>
  <c r="F227" i="10"/>
  <c r="F225" i="10"/>
  <c r="F224" i="10"/>
  <c r="E224" i="10"/>
  <c r="F223" i="10"/>
  <c r="E223" i="10"/>
  <c r="F222" i="10"/>
  <c r="F221" i="10"/>
  <c r="F220" i="10"/>
  <c r="T217" i="10"/>
  <c r="T215" i="10"/>
  <c r="E215" i="10"/>
  <c r="T214" i="10"/>
  <c r="E214" i="10"/>
  <c r="F213" i="10"/>
  <c r="T212" i="10"/>
  <c r="F212" i="10"/>
  <c r="E212" i="10"/>
  <c r="F211" i="10"/>
  <c r="F210" i="10"/>
  <c r="E210" i="10"/>
  <c r="T209" i="10"/>
  <c r="F209" i="10"/>
  <c r="F207" i="10"/>
  <c r="F206" i="10"/>
  <c r="F205" i="10"/>
  <c r="F204" i="10"/>
  <c r="F203" i="10"/>
  <c r="E203" i="10"/>
  <c r="T202" i="10"/>
  <c r="F202" i="10"/>
  <c r="F201" i="10"/>
  <c r="E201" i="10"/>
  <c r="T199" i="10"/>
  <c r="F199" i="10"/>
  <c r="T198" i="10"/>
  <c r="F198" i="10"/>
  <c r="E198" i="10"/>
  <c r="T197" i="10"/>
  <c r="F197" i="10"/>
  <c r="F196" i="10"/>
  <c r="F195" i="10"/>
  <c r="F192" i="10"/>
  <c r="F191" i="10"/>
  <c r="E191" i="10"/>
  <c r="F188" i="10"/>
  <c r="E188" i="10"/>
  <c r="T187" i="10"/>
  <c r="F187" i="10"/>
  <c r="T186" i="10"/>
  <c r="F186" i="10"/>
  <c r="T185" i="10"/>
  <c r="F185" i="10"/>
  <c r="T184" i="10"/>
  <c r="F183" i="10"/>
  <c r="F181" i="10"/>
  <c r="T180" i="10"/>
  <c r="F180" i="10"/>
  <c r="F179" i="10"/>
  <c r="E179" i="10"/>
  <c r="F178" i="10"/>
  <c r="E176" i="10"/>
  <c r="T175" i="10"/>
  <c r="F175" i="10"/>
  <c r="F172" i="10"/>
  <c r="F170" i="10"/>
  <c r="E170" i="10"/>
  <c r="F169" i="10"/>
  <c r="E169" i="10"/>
  <c r="F168" i="10"/>
  <c r="T166" i="10"/>
  <c r="F166" i="10"/>
  <c r="F165" i="10"/>
  <c r="T164" i="10"/>
  <c r="F164" i="10"/>
  <c r="F163" i="10"/>
  <c r="F162" i="10"/>
  <c r="F161" i="10"/>
  <c r="F159" i="10"/>
  <c r="F158" i="10"/>
  <c r="F157" i="10"/>
  <c r="E157" i="10"/>
  <c r="F156" i="10"/>
  <c r="T155" i="10"/>
  <c r="E155" i="10"/>
  <c r="E154" i="10"/>
  <c r="F153" i="10"/>
  <c r="E151" i="10"/>
  <c r="F150" i="10"/>
  <c r="T149" i="10"/>
  <c r="F149" i="10"/>
  <c r="E149" i="10"/>
  <c r="F148" i="10"/>
  <c r="E147" i="10"/>
  <c r="F146" i="10"/>
  <c r="E146" i="10"/>
  <c r="T145" i="10"/>
  <c r="F144" i="10"/>
  <c r="F142" i="10"/>
  <c r="T141" i="10"/>
  <c r="F141" i="10"/>
  <c r="E141" i="10"/>
  <c r="T140" i="10"/>
  <c r="F140" i="10"/>
  <c r="T138" i="10"/>
  <c r="T135" i="10"/>
  <c r="F135" i="10"/>
  <c r="S134" i="10"/>
  <c r="T134" i="10" s="1"/>
  <c r="T133" i="10"/>
  <c r="F133" i="10"/>
  <c r="E133" i="10"/>
  <c r="F132" i="10"/>
  <c r="S131" i="10"/>
  <c r="T131" i="10" s="1"/>
  <c r="F130" i="10"/>
  <c r="E130" i="10"/>
  <c r="T129" i="10"/>
  <c r="T126" i="10"/>
  <c r="E126" i="10"/>
  <c r="F125" i="10"/>
  <c r="F124" i="10"/>
  <c r="E124" i="10"/>
  <c r="E123" i="10"/>
  <c r="F122" i="10"/>
  <c r="F121" i="10"/>
  <c r="E121" i="10"/>
  <c r="T120" i="10"/>
  <c r="F120" i="10"/>
  <c r="F119" i="10"/>
  <c r="E119" i="10"/>
  <c r="F117" i="10"/>
  <c r="E115" i="10"/>
  <c r="F114" i="10"/>
  <c r="E114" i="10"/>
  <c r="F111" i="10"/>
  <c r="E111" i="10"/>
  <c r="T110" i="10"/>
  <c r="F110" i="10"/>
  <c r="S109" i="10"/>
  <c r="T109" i="10" s="1"/>
  <c r="F107" i="10"/>
  <c r="T106" i="10"/>
  <c r="F106" i="10"/>
  <c r="E106" i="10"/>
  <c r="F105" i="10"/>
  <c r="F104" i="10"/>
  <c r="T102" i="10"/>
  <c r="F101" i="10"/>
  <c r="T99" i="10"/>
  <c r="F99" i="10"/>
  <c r="E99" i="10"/>
  <c r="T98" i="10"/>
  <c r="F98" i="10"/>
  <c r="E98" i="10"/>
  <c r="T96" i="10"/>
  <c r="F96" i="10"/>
  <c r="T95" i="10"/>
  <c r="F95" i="10"/>
  <c r="E95" i="10"/>
  <c r="F92" i="10"/>
  <c r="F91" i="10"/>
  <c r="E90" i="10"/>
  <c r="F89" i="10"/>
  <c r="F88" i="10"/>
  <c r="F86" i="10"/>
  <c r="F85" i="10"/>
  <c r="E85" i="10"/>
  <c r="F84" i="10"/>
  <c r="E84" i="10"/>
  <c r="F83" i="10"/>
  <c r="F82" i="10"/>
  <c r="E82" i="10"/>
  <c r="F80" i="10"/>
  <c r="E79" i="10"/>
  <c r="T78" i="10"/>
  <c r="E78" i="10"/>
  <c r="F77" i="10"/>
  <c r="F76" i="10"/>
  <c r="F73" i="10"/>
  <c r="T72" i="10"/>
  <c r="F72" i="10"/>
  <c r="F70" i="10"/>
  <c r="F69" i="10"/>
  <c r="F68" i="10"/>
  <c r="F67" i="10"/>
  <c r="F65" i="10"/>
  <c r="T64" i="10"/>
  <c r="F64" i="10"/>
  <c r="E64" i="10"/>
  <c r="T61" i="10"/>
  <c r="T60" i="10"/>
  <c r="F60" i="10"/>
  <c r="T59" i="10"/>
  <c r="F59" i="10"/>
  <c r="T58" i="10"/>
  <c r="F58" i="10"/>
  <c r="F53" i="10"/>
  <c r="F52" i="10"/>
  <c r="F50" i="10"/>
  <c r="T49" i="10"/>
  <c r="F49" i="10"/>
  <c r="T48" i="10"/>
  <c r="F48" i="10"/>
  <c r="E48" i="10"/>
  <c r="T46" i="10"/>
  <c r="F46" i="10"/>
  <c r="F44" i="10"/>
  <c r="F43" i="10"/>
  <c r="T41" i="10"/>
  <c r="F41" i="10"/>
  <c r="F38" i="10"/>
  <c r="T37" i="10"/>
  <c r="F37" i="10"/>
  <c r="T36" i="10"/>
  <c r="E36" i="10"/>
  <c r="F34" i="10"/>
  <c r="F32" i="10"/>
  <c r="E32" i="10"/>
  <c r="T31" i="10"/>
  <c r="T30" i="10"/>
  <c r="F28" i="10"/>
  <c r="T26" i="10"/>
  <c r="F26" i="10"/>
  <c r="F25" i="10"/>
  <c r="E25" i="10"/>
  <c r="T23" i="10"/>
  <c r="F23" i="10"/>
  <c r="F22" i="10"/>
  <c r="T21" i="10"/>
  <c r="F21" i="10"/>
  <c r="T20" i="10"/>
  <c r="E20" i="10"/>
  <c r="F15" i="10"/>
  <c r="T14" i="10"/>
  <c r="F14" i="10"/>
  <c r="F13" i="10"/>
  <c r="T12" i="10"/>
  <c r="E10" i="10"/>
  <c r="F9" i="10"/>
  <c r="F8" i="10"/>
  <c r="T7" i="10"/>
  <c r="F6" i="10"/>
  <c r="E5" i="10"/>
  <c r="H280" i="1"/>
  <c r="I280" i="1"/>
  <c r="J280" i="1"/>
  <c r="K280" i="1"/>
  <c r="L280" i="1"/>
  <c r="M280" i="1"/>
  <c r="N280" i="1"/>
  <c r="O280" i="1"/>
  <c r="H11" i="6"/>
  <c r="H9" i="6"/>
  <c r="H7" i="6"/>
  <c r="H6" i="6"/>
  <c r="H4" i="6"/>
  <c r="H3" i="6"/>
  <c r="F262" i="1"/>
  <c r="S115" i="1"/>
  <c r="S133" i="1"/>
  <c r="T133" i="1" s="1"/>
  <c r="S153" i="10"/>
  <c r="S154" i="10"/>
  <c r="T154" i="10" s="1"/>
  <c r="S156" i="10"/>
  <c r="T156" i="10" s="1"/>
  <c r="S157" i="10"/>
  <c r="T157" i="10" s="1"/>
  <c r="S158" i="10"/>
  <c r="T158" i="10" s="1"/>
  <c r="S160" i="10"/>
  <c r="T160" i="10" s="1"/>
  <c r="S161" i="10"/>
  <c r="T161" i="10" s="1"/>
  <c r="S162" i="10"/>
  <c r="T162" i="10" s="1"/>
  <c r="S169" i="10"/>
  <c r="T169" i="10" s="1"/>
  <c r="S176" i="1"/>
  <c r="S204" i="10"/>
  <c r="S205" i="10"/>
  <c r="T205" i="10" s="1"/>
  <c r="S206" i="10"/>
  <c r="T206" i="10" s="1"/>
  <c r="S215" i="1"/>
  <c r="T215" i="1" s="1"/>
  <c r="S221" i="10"/>
  <c r="T221" i="10" s="1"/>
  <c r="S222" i="10"/>
  <c r="T222" i="10" s="1"/>
  <c r="S224" i="10"/>
  <c r="T224" i="10" s="1"/>
  <c r="S238" i="10"/>
  <c r="T238" i="10" s="1"/>
  <c r="S241" i="10"/>
  <c r="T241" i="10" s="1"/>
  <c r="S243" i="10"/>
  <c r="T243" i="10" s="1"/>
  <c r="S244" i="10"/>
  <c r="T244" i="10" s="1"/>
  <c r="S247" i="10"/>
  <c r="T247" i="10" s="1"/>
  <c r="S248" i="10"/>
  <c r="T248" i="10" s="1"/>
  <c r="S249" i="10"/>
  <c r="T249" i="10" s="1"/>
  <c r="T17" i="1"/>
  <c r="T18" i="1"/>
  <c r="T20" i="1"/>
  <c r="T22" i="1"/>
  <c r="T24" i="1"/>
  <c r="T27" i="1"/>
  <c r="T28" i="1"/>
  <c r="T30" i="1"/>
  <c r="T31" i="1"/>
  <c r="T33" i="1"/>
  <c r="T34" i="1"/>
  <c r="T35" i="1"/>
  <c r="T36" i="1"/>
  <c r="T40" i="1"/>
  <c r="T41" i="1"/>
  <c r="T42" i="1"/>
  <c r="T43" i="1"/>
  <c r="T44" i="1"/>
  <c r="T45" i="1"/>
  <c r="T47" i="1"/>
  <c r="T48" i="1"/>
  <c r="T49" i="1"/>
  <c r="T50" i="1"/>
  <c r="T54" i="1"/>
  <c r="T57" i="1"/>
  <c r="T60" i="1"/>
  <c r="T62" i="1"/>
  <c r="T63" i="1"/>
  <c r="T66" i="1"/>
  <c r="T70" i="1"/>
  <c r="T71" i="1"/>
  <c r="T72" i="1"/>
  <c r="T73" i="1"/>
  <c r="T75" i="1"/>
  <c r="T76" i="1"/>
  <c r="T77" i="1"/>
  <c r="T88" i="1"/>
  <c r="T89" i="1"/>
  <c r="T90" i="1"/>
  <c r="T94" i="1"/>
  <c r="T95" i="1"/>
  <c r="T97" i="1"/>
  <c r="T98" i="1"/>
  <c r="T100" i="1"/>
  <c r="T101" i="1"/>
  <c r="T103" i="1"/>
  <c r="T104" i="1"/>
  <c r="T105" i="1"/>
  <c r="T106" i="1"/>
  <c r="T109" i="1"/>
  <c r="T113" i="1"/>
  <c r="T114" i="1"/>
  <c r="T115" i="1"/>
  <c r="T116" i="1"/>
  <c r="T121" i="1"/>
  <c r="T122" i="1"/>
  <c r="T123" i="1"/>
  <c r="T124" i="1"/>
  <c r="T125" i="1"/>
  <c r="T128" i="1"/>
  <c r="T129" i="1"/>
  <c r="T131" i="1"/>
  <c r="T132" i="1"/>
  <c r="T134" i="1"/>
  <c r="T137" i="1"/>
  <c r="T138" i="1"/>
  <c r="T139" i="1"/>
  <c r="T140" i="1"/>
  <c r="T144" i="1"/>
  <c r="T147" i="1"/>
  <c r="T148" i="1"/>
  <c r="T150" i="1"/>
  <c r="T154" i="1"/>
  <c r="T155" i="1"/>
  <c r="T156" i="1"/>
  <c r="T157" i="1"/>
  <c r="T158" i="1"/>
  <c r="T159" i="1"/>
  <c r="T160" i="1"/>
  <c r="T161" i="1"/>
  <c r="T163" i="1"/>
  <c r="T165" i="1"/>
  <c r="T168" i="1"/>
  <c r="T170" i="1"/>
  <c r="T174" i="1"/>
  <c r="T175" i="1"/>
  <c r="T176" i="1"/>
  <c r="T179" i="1"/>
  <c r="T180" i="1"/>
  <c r="T182" i="1"/>
  <c r="T183" i="1"/>
  <c r="T184" i="1"/>
  <c r="T185" i="1"/>
  <c r="T186" i="1"/>
  <c r="T187" i="1"/>
  <c r="T190" i="1"/>
  <c r="T191" i="1"/>
  <c r="T194" i="1"/>
  <c r="T195" i="1"/>
  <c r="T196" i="1"/>
  <c r="T197" i="1"/>
  <c r="T198" i="1"/>
  <c r="T200" i="1"/>
  <c r="T201" i="1"/>
  <c r="T203" i="1"/>
  <c r="T204" i="1"/>
  <c r="T205" i="1"/>
  <c r="T206" i="1"/>
  <c r="T208" i="1"/>
  <c r="T210" i="1"/>
  <c r="T211" i="1"/>
  <c r="T212" i="1"/>
  <c r="T213" i="1"/>
  <c r="T214" i="1"/>
  <c r="T216" i="1"/>
  <c r="T221" i="1"/>
  <c r="T222" i="1"/>
  <c r="T223" i="1"/>
  <c r="T226" i="1"/>
  <c r="T233" i="1"/>
  <c r="T237" i="1"/>
  <c r="T240" i="1"/>
  <c r="T242" i="1"/>
  <c r="T243" i="1"/>
  <c r="T245" i="1"/>
  <c r="T246" i="1"/>
  <c r="T248" i="1"/>
  <c r="T250" i="1"/>
  <c r="T251" i="1"/>
  <c r="T254" i="1"/>
  <c r="T258" i="1"/>
  <c r="T259" i="1"/>
  <c r="T260" i="1"/>
  <c r="T262" i="1"/>
  <c r="T263" i="1"/>
  <c r="T265" i="1"/>
  <c r="T266" i="1"/>
  <c r="T269" i="1"/>
  <c r="T270" i="1"/>
  <c r="T271" i="1"/>
  <c r="T272" i="1"/>
  <c r="T273" i="1"/>
  <c r="T275" i="1"/>
  <c r="T276" i="1"/>
  <c r="T277" i="1"/>
  <c r="T278" i="1"/>
  <c r="T6" i="1"/>
  <c r="T13" i="1"/>
  <c r="T14" i="1"/>
  <c r="F270" i="1"/>
  <c r="G270" i="1"/>
  <c r="U270" i="1" s="1"/>
  <c r="V270" i="1" s="1"/>
  <c r="F271" i="1"/>
  <c r="G271" i="1"/>
  <c r="U271" i="1" s="1"/>
  <c r="V271" i="1" s="1"/>
  <c r="F272" i="1"/>
  <c r="G272" i="1" s="1"/>
  <c r="F273" i="1"/>
  <c r="G273" i="1"/>
  <c r="F275" i="1"/>
  <c r="G275" i="1"/>
  <c r="G276" i="10" s="1"/>
  <c r="F276" i="1"/>
  <c r="G276" i="1"/>
  <c r="U276" i="1" s="1"/>
  <c r="V276" i="1" s="1"/>
  <c r="F277" i="1"/>
  <c r="G277" i="1" s="1"/>
  <c r="F278" i="1"/>
  <c r="G278" i="1" s="1"/>
  <c r="F279" i="1"/>
  <c r="G279" i="1" s="1"/>
  <c r="F269" i="1"/>
  <c r="G269" i="1"/>
  <c r="F265" i="1"/>
  <c r="F266" i="1"/>
  <c r="F5" i="1"/>
  <c r="F6" i="1"/>
  <c r="F7" i="1"/>
  <c r="F8" i="1"/>
  <c r="G8" i="1" s="1"/>
  <c r="G9" i="10" s="1"/>
  <c r="F9" i="1"/>
  <c r="G9" i="1" s="1"/>
  <c r="G10" i="10" s="1"/>
  <c r="F12" i="1"/>
  <c r="F13" i="1"/>
  <c r="G13" i="1" s="1"/>
  <c r="F14" i="1"/>
  <c r="G14" i="1"/>
  <c r="F17" i="1"/>
  <c r="G17" i="1" s="1"/>
  <c r="G18" i="10" s="1"/>
  <c r="F18" i="1"/>
  <c r="G18" i="1"/>
  <c r="U18" i="1" s="1"/>
  <c r="V18" i="1" s="1"/>
  <c r="F19" i="1"/>
  <c r="G19" i="1"/>
  <c r="U19" i="1" s="1"/>
  <c r="V19" i="1" s="1"/>
  <c r="F20" i="1"/>
  <c r="G20" i="1"/>
  <c r="U20" i="1" s="1"/>
  <c r="V20" i="1" s="1"/>
  <c r="F21" i="1"/>
  <c r="G21" i="1"/>
  <c r="U21" i="1" s="1"/>
  <c r="V21" i="1" s="1"/>
  <c r="F22" i="1"/>
  <c r="G22" i="1"/>
  <c r="F24" i="1"/>
  <c r="G24" i="1"/>
  <c r="G25" i="10" s="1"/>
  <c r="F25" i="1"/>
  <c r="G25" i="1" s="1"/>
  <c r="F27" i="1"/>
  <c r="G27" i="1"/>
  <c r="G28" i="10" s="1"/>
  <c r="F28" i="1"/>
  <c r="G28" i="1"/>
  <c r="U28" i="1" s="1"/>
  <c r="V28" i="1" s="1"/>
  <c r="F29" i="1"/>
  <c r="G29" i="1" s="1"/>
  <c r="F30" i="1"/>
  <c r="G30" i="1"/>
  <c r="F31" i="1"/>
  <c r="G31" i="1" s="1"/>
  <c r="F33" i="1"/>
  <c r="G33" i="1"/>
  <c r="G34" i="10" s="1"/>
  <c r="F34" i="1"/>
  <c r="G34" i="1"/>
  <c r="G35" i="10" s="1"/>
  <c r="F35" i="1"/>
  <c r="G35" i="1"/>
  <c r="F36" i="1"/>
  <c r="G36" i="1"/>
  <c r="U36" i="1" s="1"/>
  <c r="V36" i="1" s="1"/>
  <c r="F37" i="1"/>
  <c r="G37" i="1"/>
  <c r="G38" i="10" s="1"/>
  <c r="F40" i="1"/>
  <c r="F41" i="1"/>
  <c r="G41" i="1" s="1"/>
  <c r="F42" i="1"/>
  <c r="F43" i="1"/>
  <c r="G43" i="1"/>
  <c r="U43" i="1" s="1"/>
  <c r="V43" i="1" s="1"/>
  <c r="F44" i="1"/>
  <c r="G44" i="1"/>
  <c r="U44" i="1" s="1"/>
  <c r="V44" i="1" s="1"/>
  <c r="F45" i="1"/>
  <c r="G45" i="1" s="1"/>
  <c r="F47" i="1"/>
  <c r="G47" i="1"/>
  <c r="G48" i="10" s="1"/>
  <c r="F48" i="1"/>
  <c r="G48" i="1" s="1"/>
  <c r="F49" i="1"/>
  <c r="G49" i="1"/>
  <c r="F50" i="1"/>
  <c r="G50" i="1"/>
  <c r="F51" i="1"/>
  <c r="G51" i="1"/>
  <c r="U51" i="1" s="1"/>
  <c r="V51" i="1" s="1"/>
  <c r="F52" i="1"/>
  <c r="G52" i="1"/>
  <c r="U52" i="1" s="1"/>
  <c r="V52" i="1" s="1"/>
  <c r="F54" i="1"/>
  <c r="G54" i="1"/>
  <c r="G55" i="10" s="1"/>
  <c r="F57" i="1"/>
  <c r="G57" i="1"/>
  <c r="G58" i="10" s="1"/>
  <c r="F58" i="1"/>
  <c r="G58" i="1" s="1"/>
  <c r="F59" i="1"/>
  <c r="G59" i="1"/>
  <c r="F60" i="1"/>
  <c r="G60" i="1"/>
  <c r="U60" i="1" s="1"/>
  <c r="V60" i="1" s="1"/>
  <c r="F61" i="1"/>
  <c r="G61" i="1" s="1"/>
  <c r="F62" i="1"/>
  <c r="G62" i="1"/>
  <c r="U62" i="1" s="1"/>
  <c r="V62" i="1" s="1"/>
  <c r="F63" i="1"/>
  <c r="G63" i="1" s="1"/>
  <c r="F64" i="1"/>
  <c r="G64" i="1"/>
  <c r="F65" i="1"/>
  <c r="G65" i="1"/>
  <c r="F66" i="1"/>
  <c r="G66" i="1"/>
  <c r="U66" i="1" s="1"/>
  <c r="V66" i="1" s="1"/>
  <c r="F67" i="1"/>
  <c r="G67" i="1"/>
  <c r="G68" i="10" s="1"/>
  <c r="F68" i="1"/>
  <c r="G68" i="1"/>
  <c r="G69" i="10" s="1"/>
  <c r="F69" i="1"/>
  <c r="G69" i="1"/>
  <c r="G70" i="10" s="1"/>
  <c r="F70" i="1"/>
  <c r="G70" i="1" s="1"/>
  <c r="F71" i="1"/>
  <c r="G71" i="1"/>
  <c r="U71" i="1" s="1"/>
  <c r="V71" i="1" s="1"/>
  <c r="F72" i="1"/>
  <c r="G72" i="1"/>
  <c r="U72" i="1" s="1"/>
  <c r="V72" i="1" s="1"/>
  <c r="F73" i="1"/>
  <c r="G73" i="1" s="1"/>
  <c r="F75" i="1"/>
  <c r="G75" i="1"/>
  <c r="G76" i="10" s="1"/>
  <c r="F76" i="1"/>
  <c r="G76" i="1" s="1"/>
  <c r="F77" i="1"/>
  <c r="G77" i="1"/>
  <c r="F78" i="1"/>
  <c r="G78" i="1"/>
  <c r="F79" i="1"/>
  <c r="G79" i="1"/>
  <c r="G80" i="10" s="1"/>
  <c r="F80" i="1"/>
  <c r="G80" i="1"/>
  <c r="F81" i="1"/>
  <c r="G81" i="1"/>
  <c r="F82" i="1"/>
  <c r="G82" i="1"/>
  <c r="F83" i="1"/>
  <c r="G83" i="1" s="1"/>
  <c r="F84" i="1"/>
  <c r="G84" i="1"/>
  <c r="G85" i="10" s="1"/>
  <c r="F85" i="1"/>
  <c r="G85" i="1"/>
  <c r="G86" i="10" s="1"/>
  <c r="F87" i="1"/>
  <c r="G87" i="1" s="1"/>
  <c r="G88" i="10" s="1"/>
  <c r="F88" i="1"/>
  <c r="G88" i="1"/>
  <c r="F89" i="1"/>
  <c r="G89" i="1" s="1"/>
  <c r="F90" i="1"/>
  <c r="G90" i="1"/>
  <c r="U90" i="1" s="1"/>
  <c r="V90" i="1" s="1"/>
  <c r="F91" i="1"/>
  <c r="G91" i="1"/>
  <c r="F95" i="1"/>
  <c r="G95" i="1" s="1"/>
  <c r="F97" i="1"/>
  <c r="G97" i="1"/>
  <c r="G98" i="10" s="1"/>
  <c r="F98" i="1"/>
  <c r="G98" i="1" s="1"/>
  <c r="F100" i="1"/>
  <c r="G100" i="1" s="1"/>
  <c r="G101" i="10" s="1"/>
  <c r="F101" i="1"/>
  <c r="G101" i="1" s="1"/>
  <c r="F103" i="1"/>
  <c r="G103" i="1" s="1"/>
  <c r="G104" i="10" s="1"/>
  <c r="F104" i="1"/>
  <c r="G104" i="1"/>
  <c r="F105" i="1"/>
  <c r="G105" i="1" s="1"/>
  <c r="F106" i="1"/>
  <c r="G106" i="1"/>
  <c r="F109" i="1"/>
  <c r="G109" i="1" s="1"/>
  <c r="G110" i="10" s="1"/>
  <c r="F110" i="1"/>
  <c r="G110" i="1"/>
  <c r="U110" i="1" s="1"/>
  <c r="V110" i="1" s="1"/>
  <c r="F113" i="1"/>
  <c r="G113" i="1" s="1"/>
  <c r="G114" i="10" s="1"/>
  <c r="F114" i="1"/>
  <c r="G114" i="1" s="1"/>
  <c r="F116" i="1"/>
  <c r="G116" i="1" s="1"/>
  <c r="G117" i="10" s="1"/>
  <c r="F118" i="1"/>
  <c r="G118" i="1"/>
  <c r="G119" i="10" s="1"/>
  <c r="F119" i="1"/>
  <c r="F121" i="1"/>
  <c r="G121" i="1" s="1"/>
  <c r="G122" i="10" s="1"/>
  <c r="F122" i="1"/>
  <c r="G122" i="1"/>
  <c r="F123" i="1"/>
  <c r="G123" i="1" s="1"/>
  <c r="F124" i="1"/>
  <c r="F125" i="1"/>
  <c r="G125" i="1" s="1"/>
  <c r="F128" i="1"/>
  <c r="G128" i="1"/>
  <c r="G129" i="10" s="1"/>
  <c r="F129" i="1"/>
  <c r="G129" i="1" s="1"/>
  <c r="F131" i="1"/>
  <c r="G131" i="1"/>
  <c r="G132" i="10" s="1"/>
  <c r="F132" i="1"/>
  <c r="G132" i="1" s="1"/>
  <c r="F134" i="1"/>
  <c r="G134" i="1" s="1"/>
  <c r="G135" i="10" s="1"/>
  <c r="F137" i="1"/>
  <c r="G137" i="1" s="1"/>
  <c r="G138" i="10" s="1"/>
  <c r="F138" i="1"/>
  <c r="G138" i="1"/>
  <c r="G139" i="10" s="1"/>
  <c r="F139" i="1"/>
  <c r="G139" i="1" s="1"/>
  <c r="U139" i="1" s="1"/>
  <c r="V139" i="1" s="1"/>
  <c r="F140" i="1"/>
  <c r="G140" i="1"/>
  <c r="U140" i="1" s="1"/>
  <c r="V140" i="1" s="1"/>
  <c r="F141" i="1"/>
  <c r="G141" i="1"/>
  <c r="G142" i="10" s="1"/>
  <c r="F142" i="1"/>
  <c r="G142" i="1" s="1"/>
  <c r="F143" i="1"/>
  <c r="G143" i="1" s="1"/>
  <c r="F144" i="1"/>
  <c r="G144" i="1" s="1"/>
  <c r="F145" i="1"/>
  <c r="G145" i="1"/>
  <c r="F146" i="1"/>
  <c r="G146" i="1" s="1"/>
  <c r="F147" i="1"/>
  <c r="G147" i="1"/>
  <c r="U147" i="1" s="1"/>
  <c r="V147" i="1" s="1"/>
  <c r="F148" i="1"/>
  <c r="G148" i="1" s="1"/>
  <c r="F149" i="1"/>
  <c r="G149" i="1" s="1"/>
  <c r="F150" i="1"/>
  <c r="G150" i="1" s="1"/>
  <c r="F152" i="1"/>
  <c r="F153" i="1"/>
  <c r="G153" i="1"/>
  <c r="F154" i="1"/>
  <c r="G154" i="1"/>
  <c r="F155" i="1"/>
  <c r="F156" i="1"/>
  <c r="G156" i="1"/>
  <c r="U156" i="1" s="1"/>
  <c r="V156" i="1" s="1"/>
  <c r="F157" i="1"/>
  <c r="G157" i="1" s="1"/>
  <c r="F158" i="1"/>
  <c r="G158" i="1" s="1"/>
  <c r="F159" i="1"/>
  <c r="G159" i="1"/>
  <c r="U159" i="1" s="1"/>
  <c r="V159" i="1" s="1"/>
  <c r="F160" i="1"/>
  <c r="G160" i="1" s="1"/>
  <c r="F161" i="1"/>
  <c r="G161" i="1"/>
  <c r="U161" i="1" s="1"/>
  <c r="V161" i="1" s="1"/>
  <c r="F162" i="1"/>
  <c r="G162" i="1" s="1"/>
  <c r="F163" i="1"/>
  <c r="G163" i="1" s="1"/>
  <c r="F164" i="1"/>
  <c r="G164" i="1" s="1"/>
  <c r="F165" i="1"/>
  <c r="G165" i="1"/>
  <c r="G166" i="10" s="1"/>
  <c r="F167" i="1"/>
  <c r="G167" i="1"/>
  <c r="G168" i="10" s="1"/>
  <c r="F168" i="1"/>
  <c r="G168" i="1" s="1"/>
  <c r="U168" i="1" s="1"/>
  <c r="V168" i="1" s="1"/>
  <c r="F169" i="1"/>
  <c r="G169" i="1" s="1"/>
  <c r="F170" i="1"/>
  <c r="G170" i="1"/>
  <c r="F171" i="1"/>
  <c r="G171" i="1" s="1"/>
  <c r="F174" i="1"/>
  <c r="G174" i="1" s="1"/>
  <c r="G175" i="10" s="1"/>
  <c r="F175" i="1"/>
  <c r="G175" i="1"/>
  <c r="U175" i="1" s="1"/>
  <c r="V175" i="1" s="1"/>
  <c r="F177" i="1"/>
  <c r="G177" i="1" s="1"/>
  <c r="G178" i="10" s="1"/>
  <c r="F179" i="1"/>
  <c r="G179" i="1"/>
  <c r="G180" i="10" s="1"/>
  <c r="F180" i="1"/>
  <c r="G180" i="1" s="1"/>
  <c r="F182" i="1"/>
  <c r="F183" i="1"/>
  <c r="G183" i="1"/>
  <c r="U183" i="1" s="1"/>
  <c r="V183" i="1" s="1"/>
  <c r="F184" i="1"/>
  <c r="G184" i="1"/>
  <c r="F185" i="1"/>
  <c r="F186" i="1"/>
  <c r="G186" i="1" s="1"/>
  <c r="F187" i="1"/>
  <c r="G187" i="1" s="1"/>
  <c r="F190" i="1"/>
  <c r="G190" i="1"/>
  <c r="G191" i="10" s="1"/>
  <c r="F191" i="1"/>
  <c r="G191" i="1" s="1"/>
  <c r="F194" i="1"/>
  <c r="G194" i="1" s="1"/>
  <c r="G195" i="10" s="1"/>
  <c r="F195" i="1"/>
  <c r="G195" i="1"/>
  <c r="U195" i="1" s="1"/>
  <c r="V195" i="1" s="1"/>
  <c r="F196" i="1"/>
  <c r="G196" i="1" s="1"/>
  <c r="F197" i="1"/>
  <c r="G197" i="1"/>
  <c r="F198" i="1"/>
  <c r="G198" i="1" s="1"/>
  <c r="U198" i="1" s="1"/>
  <c r="V198" i="1" s="1"/>
  <c r="F200" i="1"/>
  <c r="G200" i="1"/>
  <c r="G201" i="10" s="1"/>
  <c r="F201" i="1"/>
  <c r="G201" i="1"/>
  <c r="F202" i="1"/>
  <c r="F203" i="1"/>
  <c r="G203" i="1"/>
  <c r="F204" i="1"/>
  <c r="G204" i="1" s="1"/>
  <c r="F205" i="1"/>
  <c r="G205" i="1" s="1"/>
  <c r="F206" i="1"/>
  <c r="G206" i="1"/>
  <c r="U206" i="1" s="1"/>
  <c r="V206" i="1" s="1"/>
  <c r="F208" i="1"/>
  <c r="G208" i="1" s="1"/>
  <c r="G209" i="10" s="1"/>
  <c r="F209" i="1"/>
  <c r="G209" i="1" s="1"/>
  <c r="F210" i="1"/>
  <c r="G210" i="1"/>
  <c r="U210" i="1" s="1"/>
  <c r="V210" i="1" s="1"/>
  <c r="F211" i="1"/>
  <c r="G211" i="1" s="1"/>
  <c r="F212" i="1"/>
  <c r="G212" i="1" s="1"/>
  <c r="U212" i="1" s="1"/>
  <c r="V212" i="1" s="1"/>
  <c r="F213" i="1"/>
  <c r="G213" i="1"/>
  <c r="U213" i="1" s="1"/>
  <c r="V213" i="1" s="1"/>
  <c r="F214" i="1"/>
  <c r="G214" i="1"/>
  <c r="F216" i="1"/>
  <c r="F219" i="1"/>
  <c r="G219" i="1" s="1"/>
  <c r="G220" i="10" s="1"/>
  <c r="F220" i="1"/>
  <c r="G220" i="1"/>
  <c r="G221" i="10" s="1"/>
  <c r="F221" i="1"/>
  <c r="G221" i="1" s="1"/>
  <c r="F222" i="1"/>
  <c r="G222" i="1" s="1"/>
  <c r="F223" i="1"/>
  <c r="G223" i="1"/>
  <c r="U223" i="1" s="1"/>
  <c r="V223" i="1" s="1"/>
  <c r="F224" i="1"/>
  <c r="G224" i="1" s="1"/>
  <c r="F225" i="1"/>
  <c r="G225" i="1" s="1"/>
  <c r="F226" i="1"/>
  <c r="G226" i="1"/>
  <c r="F227" i="1"/>
  <c r="F228" i="1"/>
  <c r="G228" i="1" s="1"/>
  <c r="F229" i="1"/>
  <c r="G229" i="1"/>
  <c r="F230" i="1"/>
  <c r="F231" i="1"/>
  <c r="G231" i="1" s="1"/>
  <c r="F232" i="1"/>
  <c r="G232" i="1" s="1"/>
  <c r="F233" i="1"/>
  <c r="G233" i="1"/>
  <c r="U233" i="1" s="1"/>
  <c r="V233" i="1" s="1"/>
  <c r="F235" i="1"/>
  <c r="G235" i="1" s="1"/>
  <c r="G236" i="10" s="1"/>
  <c r="F236" i="1"/>
  <c r="G236" i="1" s="1"/>
  <c r="F237" i="1"/>
  <c r="G237" i="1"/>
  <c r="U237" i="1" s="1"/>
  <c r="V237" i="1" s="1"/>
  <c r="F238" i="1"/>
  <c r="G238" i="1" s="1"/>
  <c r="F239" i="1"/>
  <c r="G239" i="1" s="1"/>
  <c r="F240" i="1"/>
  <c r="G240" i="1" s="1"/>
  <c r="U240" i="1" s="1"/>
  <c r="V240" i="1" s="1"/>
  <c r="F241" i="1"/>
  <c r="G241" i="1"/>
  <c r="F242" i="1"/>
  <c r="G242" i="1" s="1"/>
  <c r="F243" i="1"/>
  <c r="G243" i="1" s="1"/>
  <c r="U243" i="1" s="1"/>
  <c r="V243" i="1" s="1"/>
  <c r="F244" i="1"/>
  <c r="G244" i="1" s="1"/>
  <c r="F245" i="1"/>
  <c r="G245" i="1" s="1"/>
  <c r="F246" i="1"/>
  <c r="G246" i="1" s="1"/>
  <c r="F247" i="1"/>
  <c r="G247" i="1"/>
  <c r="G248" i="10" s="1"/>
  <c r="F248" i="1"/>
  <c r="G248" i="1" s="1"/>
  <c r="F250" i="1"/>
  <c r="G250" i="1" s="1"/>
  <c r="G251" i="10" s="1"/>
  <c r="F251" i="1"/>
  <c r="G251" i="1"/>
  <c r="F252" i="1"/>
  <c r="G252" i="1" s="1"/>
  <c r="F253" i="1"/>
  <c r="F254" i="1"/>
  <c r="G254" i="1" s="1"/>
  <c r="F257" i="1"/>
  <c r="G257" i="1"/>
  <c r="G258" i="10" s="1"/>
  <c r="F258" i="1"/>
  <c r="F259" i="1"/>
  <c r="G259" i="1"/>
  <c r="U259" i="1" s="1"/>
  <c r="V259" i="1" s="1"/>
  <c r="F260" i="1"/>
  <c r="G260" i="1" s="1"/>
  <c r="G262" i="1"/>
  <c r="G263" i="10" s="1"/>
  <c r="F263" i="1"/>
  <c r="G263" i="1"/>
  <c r="U263" i="1" s="1"/>
  <c r="V263" i="1" s="1"/>
  <c r="F264" i="1"/>
  <c r="D2" i="11" l="1"/>
  <c r="E3" i="11"/>
  <c r="D14" i="6"/>
  <c r="D12" i="6"/>
  <c r="T252" i="1"/>
  <c r="S253" i="10"/>
  <c r="S228" i="10"/>
  <c r="T228" i="10" s="1"/>
  <c r="T227" i="1"/>
  <c r="S69" i="10"/>
  <c r="T69" i="10" s="1"/>
  <c r="T68" i="1"/>
  <c r="U157" i="1"/>
  <c r="V157" i="1" s="1"/>
  <c r="G158" i="10"/>
  <c r="U242" i="1"/>
  <c r="V242" i="1" s="1"/>
  <c r="G243" i="10"/>
  <c r="S68" i="10"/>
  <c r="T68" i="10" s="1"/>
  <c r="T67" i="1"/>
  <c r="S226" i="10"/>
  <c r="T226" i="10" s="1"/>
  <c r="T225" i="1"/>
  <c r="S225" i="10"/>
  <c r="T225" i="10" s="1"/>
  <c r="T224" i="1"/>
  <c r="T65" i="1"/>
  <c r="S66" i="10"/>
  <c r="T66" i="10" s="1"/>
  <c r="U272" i="1"/>
  <c r="V272" i="1" s="1"/>
  <c r="G273" i="10"/>
  <c r="U132" i="1"/>
  <c r="V132" i="1" s="1"/>
  <c r="G133" i="10"/>
  <c r="U133" i="10" s="1"/>
  <c r="V133" i="10" s="1"/>
  <c r="U70" i="1"/>
  <c r="V70" i="1" s="1"/>
  <c r="G71" i="10"/>
  <c r="U71" i="10" s="1"/>
  <c r="V71" i="10" s="1"/>
  <c r="G172" i="10"/>
  <c r="U31" i="1"/>
  <c r="V31" i="1" s="1"/>
  <c r="G32" i="10"/>
  <c r="U13" i="1"/>
  <c r="V13" i="1" s="1"/>
  <c r="G14" i="10"/>
  <c r="T130" i="10"/>
  <c r="S128" i="10"/>
  <c r="G239" i="10"/>
  <c r="U244" i="1"/>
  <c r="V244" i="1" s="1"/>
  <c r="G245" i="10"/>
  <c r="U196" i="1"/>
  <c r="V196" i="1" s="1"/>
  <c r="G197" i="10"/>
  <c r="U129" i="1"/>
  <c r="V129" i="1" s="1"/>
  <c r="G130" i="10"/>
  <c r="G84" i="10"/>
  <c r="U260" i="1"/>
  <c r="V260" i="1" s="1"/>
  <c r="G261" i="10"/>
  <c r="U150" i="1"/>
  <c r="V150" i="1" s="1"/>
  <c r="G151" i="10"/>
  <c r="U29" i="1"/>
  <c r="V29" i="1" s="1"/>
  <c r="G30" i="10"/>
  <c r="T80" i="1"/>
  <c r="S81" i="10"/>
  <c r="T81" i="10" s="1"/>
  <c r="U221" i="1"/>
  <c r="V221" i="1" s="1"/>
  <c r="G222" i="10"/>
  <c r="U149" i="1"/>
  <c r="V149" i="1" s="1"/>
  <c r="G150" i="10"/>
  <c r="U98" i="1"/>
  <c r="V98" i="1" s="1"/>
  <c r="G99" i="10"/>
  <c r="S150" i="10"/>
  <c r="T149" i="1"/>
  <c r="S242" i="10"/>
  <c r="T242" i="10" s="1"/>
  <c r="T241" i="1"/>
  <c r="U225" i="1"/>
  <c r="V225" i="1" s="1"/>
  <c r="G226" i="10"/>
  <c r="U180" i="1"/>
  <c r="V180" i="1" s="1"/>
  <c r="G181" i="10"/>
  <c r="U181" i="10" s="1"/>
  <c r="V181" i="10" s="1"/>
  <c r="G237" i="10"/>
  <c r="U169" i="1"/>
  <c r="V169" i="1" s="1"/>
  <c r="G170" i="10"/>
  <c r="U48" i="1"/>
  <c r="V48" i="1" s="1"/>
  <c r="G49" i="10"/>
  <c r="U148" i="1"/>
  <c r="V148" i="1" s="1"/>
  <c r="G149" i="10"/>
  <c r="U125" i="1"/>
  <c r="V125" i="1" s="1"/>
  <c r="G126" i="10"/>
  <c r="S79" i="10"/>
  <c r="T79" i="10" s="1"/>
  <c r="T78" i="1"/>
  <c r="U222" i="1"/>
  <c r="V222" i="1" s="1"/>
  <c r="G223" i="10"/>
  <c r="U232" i="1"/>
  <c r="V232" i="1" s="1"/>
  <c r="G233" i="10"/>
  <c r="U211" i="1"/>
  <c r="V211" i="1" s="1"/>
  <c r="G212" i="10"/>
  <c r="U95" i="1"/>
  <c r="V95" i="1" s="1"/>
  <c r="G96" i="10"/>
  <c r="T169" i="1"/>
  <c r="S170" i="10"/>
  <c r="T170" i="10" s="1"/>
  <c r="U123" i="1"/>
  <c r="V123" i="1" s="1"/>
  <c r="G124" i="10"/>
  <c r="U252" i="1"/>
  <c r="V252" i="1" s="1"/>
  <c r="G253" i="10"/>
  <c r="G232" i="10"/>
  <c r="U146" i="1"/>
  <c r="V146" i="1" s="1"/>
  <c r="G147" i="10"/>
  <c r="U25" i="1"/>
  <c r="V25" i="1" s="1"/>
  <c r="G26" i="10"/>
  <c r="T91" i="1"/>
  <c r="S92" i="10"/>
  <c r="T92" i="10" s="1"/>
  <c r="T257" i="10"/>
  <c r="S256" i="10"/>
  <c r="T256" i="10" s="1"/>
  <c r="G240" i="10"/>
  <c r="U45" i="1"/>
  <c r="V45" i="1" s="1"/>
  <c r="G46" i="10"/>
  <c r="U187" i="1"/>
  <c r="V187" i="1" s="1"/>
  <c r="G188" i="10"/>
  <c r="U76" i="1"/>
  <c r="V76" i="1" s="1"/>
  <c r="G77" i="10"/>
  <c r="G62" i="10"/>
  <c r="S147" i="10"/>
  <c r="T147" i="10" s="1"/>
  <c r="T146" i="1"/>
  <c r="S168" i="10"/>
  <c r="T167" i="1"/>
  <c r="U163" i="1"/>
  <c r="V163" i="1" s="1"/>
  <c r="G164" i="10"/>
  <c r="T145" i="1"/>
  <c r="S146" i="10"/>
  <c r="T146" i="10" s="1"/>
  <c r="G163" i="10"/>
  <c r="S165" i="10"/>
  <c r="T165" i="10" s="1"/>
  <c r="T164" i="1"/>
  <c r="U254" i="1"/>
  <c r="V254" i="1" s="1"/>
  <c r="G255" i="10"/>
  <c r="U186" i="1"/>
  <c r="V186" i="1" s="1"/>
  <c r="G187" i="10"/>
  <c r="T232" i="1"/>
  <c r="S233" i="10"/>
  <c r="T233" i="10" s="1"/>
  <c r="U245" i="1"/>
  <c r="V245" i="1" s="1"/>
  <c r="G246" i="10"/>
  <c r="U191" i="1"/>
  <c r="V191" i="1" s="1"/>
  <c r="G192" i="10"/>
  <c r="U63" i="1"/>
  <c r="V63" i="1" s="1"/>
  <c r="G64" i="10"/>
  <c r="U209" i="1"/>
  <c r="V209" i="1" s="1"/>
  <c r="G210" i="10"/>
  <c r="U144" i="1"/>
  <c r="V144" i="1" s="1"/>
  <c r="G145" i="10"/>
  <c r="U145" i="10" s="1"/>
  <c r="V145" i="10" s="1"/>
  <c r="U277" i="1"/>
  <c r="V277" i="1" s="1"/>
  <c r="G278" i="10"/>
  <c r="S143" i="10"/>
  <c r="T143" i="10" s="1"/>
  <c r="T142" i="1"/>
  <c r="T211" i="10"/>
  <c r="S208" i="10"/>
  <c r="T208" i="10" s="1"/>
  <c r="U224" i="1"/>
  <c r="V224" i="1" s="1"/>
  <c r="G225" i="10"/>
  <c r="U279" i="1"/>
  <c r="V279" i="1" s="1"/>
  <c r="G280" i="10"/>
  <c r="U73" i="1"/>
  <c r="V73" i="1" s="1"/>
  <c r="G74" i="10"/>
  <c r="U205" i="1"/>
  <c r="V205" i="1" s="1"/>
  <c r="G206" i="10"/>
  <c r="S142" i="10"/>
  <c r="T142" i="10" s="1"/>
  <c r="T141" i="1"/>
  <c r="T219" i="1"/>
  <c r="S220" i="10"/>
  <c r="S231" i="10"/>
  <c r="T231" i="10" s="1"/>
  <c r="T230" i="1"/>
  <c r="U158" i="1"/>
  <c r="V158" i="1" s="1"/>
  <c r="G159" i="10"/>
  <c r="U159" i="10" s="1"/>
  <c r="V159" i="10" s="1"/>
  <c r="U248" i="1"/>
  <c r="V248" i="1" s="1"/>
  <c r="G249" i="10"/>
  <c r="G229" i="10"/>
  <c r="G144" i="10"/>
  <c r="U89" i="1"/>
  <c r="V89" i="1" s="1"/>
  <c r="G90" i="10"/>
  <c r="U41" i="1"/>
  <c r="V41" i="1" s="1"/>
  <c r="G42" i="10"/>
  <c r="U278" i="1"/>
  <c r="V278" i="1" s="1"/>
  <c r="G279" i="10"/>
  <c r="U160" i="1"/>
  <c r="V160" i="1" s="1"/>
  <c r="G161" i="10"/>
  <c r="U58" i="1"/>
  <c r="V58" i="1" s="1"/>
  <c r="G59" i="10"/>
  <c r="U246" i="1"/>
  <c r="V246" i="1" s="1"/>
  <c r="G247" i="10"/>
  <c r="U204" i="1"/>
  <c r="V204" i="1" s="1"/>
  <c r="G205" i="10"/>
  <c r="U114" i="1"/>
  <c r="V114" i="1" s="1"/>
  <c r="G115" i="10"/>
  <c r="U142" i="1"/>
  <c r="V142" i="1" s="1"/>
  <c r="G143" i="10"/>
  <c r="E207" i="10"/>
  <c r="U164" i="1"/>
  <c r="V164" i="1" s="1"/>
  <c r="T267" i="10"/>
  <c r="E9" i="10"/>
  <c r="Q81" i="10"/>
  <c r="E253" i="10"/>
  <c r="S85" i="1"/>
  <c r="G234" i="10"/>
  <c r="G196" i="10"/>
  <c r="G162" i="10"/>
  <c r="S13" i="10"/>
  <c r="T13" i="10" s="1"/>
  <c r="E204" i="10"/>
  <c r="S84" i="1"/>
  <c r="G160" i="10"/>
  <c r="G45" i="10"/>
  <c r="U35" i="1"/>
  <c r="V35" i="1" s="1"/>
  <c r="G36" i="10"/>
  <c r="U36" i="10" s="1"/>
  <c r="V36" i="10" s="1"/>
  <c r="S269" i="10"/>
  <c r="E13" i="10"/>
  <c r="Q243" i="10"/>
  <c r="E270" i="10"/>
  <c r="S83" i="1"/>
  <c r="U83" i="1" s="1"/>
  <c r="V83" i="1" s="1"/>
  <c r="S235" i="1"/>
  <c r="G44" i="10"/>
  <c r="U44" i="10" s="1"/>
  <c r="V44" i="10" s="1"/>
  <c r="U78" i="1"/>
  <c r="V78" i="1" s="1"/>
  <c r="U50" i="1"/>
  <c r="V50" i="1" s="1"/>
  <c r="G51" i="10"/>
  <c r="U229" i="1"/>
  <c r="V229" i="1" s="1"/>
  <c r="G65" i="10"/>
  <c r="Q231" i="10"/>
  <c r="Q240" i="10"/>
  <c r="S239" i="1"/>
  <c r="U239" i="1" s="1"/>
  <c r="V239" i="1" s="1"/>
  <c r="G264" i="10"/>
  <c r="G230" i="10"/>
  <c r="U230" i="10" s="1"/>
  <c r="V230" i="10" s="1"/>
  <c r="G216" i="1"/>
  <c r="G217" i="10" s="1"/>
  <c r="E195" i="10"/>
  <c r="S81" i="1"/>
  <c r="G157" i="10"/>
  <c r="G79" i="10"/>
  <c r="U197" i="1"/>
  <c r="V197" i="1" s="1"/>
  <c r="G198" i="10"/>
  <c r="F10" i="10"/>
  <c r="S7" i="1"/>
  <c r="Q92" i="10"/>
  <c r="S119" i="10"/>
  <c r="Q220" i="10"/>
  <c r="S162" i="1"/>
  <c r="S151" i="1" s="1"/>
  <c r="T151" i="1" s="1"/>
  <c r="G224" i="10"/>
  <c r="Q143" i="10"/>
  <c r="E226" i="10"/>
  <c r="S79" i="1"/>
  <c r="G260" i="10"/>
  <c r="U201" i="1"/>
  <c r="V201" i="1" s="1"/>
  <c r="G202" i="10"/>
  <c r="U49" i="1"/>
  <c r="V49" i="1" s="1"/>
  <c r="G50" i="10"/>
  <c r="U88" i="1"/>
  <c r="V88" i="1" s="1"/>
  <c r="G89" i="10"/>
  <c r="U30" i="1"/>
  <c r="V30" i="1" s="1"/>
  <c r="G31" i="10"/>
  <c r="U14" i="1"/>
  <c r="V14" i="1" s="1"/>
  <c r="G15" i="10"/>
  <c r="E15" i="10"/>
  <c r="Q159" i="10"/>
  <c r="S194" i="10"/>
  <c r="T194" i="10" s="1"/>
  <c r="G73" i="10"/>
  <c r="U73" i="10" s="1"/>
  <c r="V73" i="10" s="1"/>
  <c r="U214" i="1"/>
  <c r="V214" i="1" s="1"/>
  <c r="G215" i="10"/>
  <c r="U145" i="1"/>
  <c r="V145" i="1" s="1"/>
  <c r="U106" i="1"/>
  <c r="V106" i="1" s="1"/>
  <c r="G107" i="10"/>
  <c r="U273" i="1"/>
  <c r="V273" i="1" s="1"/>
  <c r="G274" i="10"/>
  <c r="S121" i="10"/>
  <c r="T121" i="10" s="1"/>
  <c r="Q89" i="10"/>
  <c r="E53" i="10"/>
  <c r="T55" i="10"/>
  <c r="S54" i="10"/>
  <c r="T54" i="10" s="1"/>
  <c r="Q225" i="10"/>
  <c r="E197" i="10"/>
  <c r="S238" i="1"/>
  <c r="U238" i="1" s="1"/>
  <c r="V238" i="1" s="1"/>
  <c r="G148" i="10"/>
  <c r="G72" i="10"/>
  <c r="G37" i="10"/>
  <c r="U91" i="1"/>
  <c r="V91" i="1" s="1"/>
  <c r="U65" i="1"/>
  <c r="V65" i="1" s="1"/>
  <c r="U77" i="1"/>
  <c r="V77" i="1" s="1"/>
  <c r="G78" i="10"/>
  <c r="U78" i="10" s="1"/>
  <c r="V78" i="10" s="1"/>
  <c r="U241" i="1"/>
  <c r="V241" i="1" s="1"/>
  <c r="U226" i="1"/>
  <c r="V226" i="1" s="1"/>
  <c r="G227" i="10"/>
  <c r="T37" i="1"/>
  <c r="E44" i="10"/>
  <c r="E184" i="10"/>
  <c r="Q150" i="10"/>
  <c r="S174" i="10"/>
  <c r="S87" i="1"/>
  <c r="G184" i="10"/>
  <c r="G146" i="10"/>
  <c r="G111" i="10"/>
  <c r="U111" i="10" s="1"/>
  <c r="V111" i="10" s="1"/>
  <c r="U105" i="1"/>
  <c r="V105" i="1" s="1"/>
  <c r="G106" i="10"/>
  <c r="T188" i="10"/>
  <c r="H281" i="10"/>
  <c r="H292" i="10" s="1"/>
  <c r="S236" i="1"/>
  <c r="U236" i="1" s="1"/>
  <c r="V236" i="1" s="1"/>
  <c r="G29" i="10"/>
  <c r="O281" i="10"/>
  <c r="O292" i="10" s="1"/>
  <c r="G119" i="1"/>
  <c r="T177" i="1"/>
  <c r="S178" i="10"/>
  <c r="U104" i="1"/>
  <c r="V104" i="1" s="1"/>
  <c r="G105" i="10"/>
  <c r="U105" i="10" s="1"/>
  <c r="V105" i="10" s="1"/>
  <c r="U9" i="1"/>
  <c r="V9" i="1" s="1"/>
  <c r="S179" i="10"/>
  <c r="T179" i="10" s="1"/>
  <c r="S190" i="10"/>
  <c r="T190" i="10" s="1"/>
  <c r="Q68" i="10"/>
  <c r="Q251" i="10"/>
  <c r="S253" i="1"/>
  <c r="G214" i="10"/>
  <c r="G67" i="10"/>
  <c r="U67" i="10" s="1"/>
  <c r="V67" i="10" s="1"/>
  <c r="U84" i="1"/>
  <c r="V84" i="1" s="1"/>
  <c r="U59" i="1"/>
  <c r="V59" i="1" s="1"/>
  <c r="G60" i="10"/>
  <c r="U60" i="10" s="1"/>
  <c r="V60" i="10" s="1"/>
  <c r="S113" i="10"/>
  <c r="E46" i="10"/>
  <c r="S171" i="1"/>
  <c r="G213" i="10"/>
  <c r="G176" i="10"/>
  <c r="G141" i="10"/>
  <c r="G66" i="10"/>
  <c r="G227" i="1"/>
  <c r="G253" i="1"/>
  <c r="G140" i="10"/>
  <c r="G22" i="10"/>
  <c r="U22" i="10" s="1"/>
  <c r="V22" i="10" s="1"/>
  <c r="G152" i="1"/>
  <c r="G153" i="10" s="1"/>
  <c r="U141" i="1"/>
  <c r="V141" i="1" s="1"/>
  <c r="U122" i="1"/>
  <c r="V122" i="1" s="1"/>
  <c r="G123" i="10"/>
  <c r="U123" i="10" s="1"/>
  <c r="V123" i="10" s="1"/>
  <c r="U101" i="1"/>
  <c r="V101" i="1" s="1"/>
  <c r="G102" i="10"/>
  <c r="F5" i="10"/>
  <c r="E186" i="10"/>
  <c r="Q170" i="10"/>
  <c r="E279" i="10"/>
  <c r="S69" i="1"/>
  <c r="S231" i="1"/>
  <c r="G211" i="10"/>
  <c r="G63" i="10"/>
  <c r="G21" i="10"/>
  <c r="G124" i="1"/>
  <c r="G202" i="1"/>
  <c r="S230" i="10"/>
  <c r="T230" i="10" s="1"/>
  <c r="Q142" i="10"/>
  <c r="G244" i="10"/>
  <c r="G20" i="10"/>
  <c r="G182" i="1"/>
  <c r="G183" i="10" s="1"/>
  <c r="U183" i="10" s="1"/>
  <c r="V183" i="10" s="1"/>
  <c r="G230" i="1"/>
  <c r="G218" i="1" s="1"/>
  <c r="G219" i="10" s="1"/>
  <c r="G258" i="1"/>
  <c r="G242" i="10"/>
  <c r="U242" i="10" s="1"/>
  <c r="V242" i="10" s="1"/>
  <c r="G61" i="10"/>
  <c r="U61" i="10" s="1"/>
  <c r="V61" i="10" s="1"/>
  <c r="G19" i="10"/>
  <c r="G155" i="1"/>
  <c r="E242" i="10"/>
  <c r="S228" i="1"/>
  <c r="U228" i="1" s="1"/>
  <c r="V228" i="1" s="1"/>
  <c r="G241" i="10"/>
  <c r="U241" i="10" s="1"/>
  <c r="V241" i="10" s="1"/>
  <c r="G207" i="10"/>
  <c r="U207" i="10" s="1"/>
  <c r="V207" i="10" s="1"/>
  <c r="G169" i="10"/>
  <c r="U169" i="10" s="1"/>
  <c r="V169" i="10" s="1"/>
  <c r="U82" i="1"/>
  <c r="V82" i="1" s="1"/>
  <c r="G83" i="10"/>
  <c r="U83" i="10" s="1"/>
  <c r="V83" i="10" s="1"/>
  <c r="T11" i="1"/>
  <c r="S83" i="10"/>
  <c r="T83" i="10" s="1"/>
  <c r="E251" i="10"/>
  <c r="E239" i="10"/>
  <c r="S116" i="10"/>
  <c r="T116" i="10" s="1"/>
  <c r="U247" i="1"/>
  <c r="V247" i="1" s="1"/>
  <c r="U220" i="1"/>
  <c r="V220" i="1" s="1"/>
  <c r="U138" i="1"/>
  <c r="V138" i="1" s="1"/>
  <c r="G268" i="1"/>
  <c r="G269" i="10" s="1"/>
  <c r="G270" i="10"/>
  <c r="T195" i="10"/>
  <c r="S64" i="1"/>
  <c r="U64" i="1" s="1"/>
  <c r="V64" i="1" s="1"/>
  <c r="Q65" i="10"/>
  <c r="S9" i="10"/>
  <c r="T9" i="10" s="1"/>
  <c r="S61" i="1"/>
  <c r="S143" i="1"/>
  <c r="U143" i="1" s="1"/>
  <c r="V143" i="1" s="1"/>
  <c r="G277" i="10"/>
  <c r="G238" i="10"/>
  <c r="G92" i="10"/>
  <c r="G53" i="10"/>
  <c r="U53" i="10" s="1"/>
  <c r="V53" i="10" s="1"/>
  <c r="U153" i="1"/>
  <c r="V153" i="1" s="1"/>
  <c r="G154" i="10"/>
  <c r="U154" i="10" s="1"/>
  <c r="V154" i="10" s="1"/>
  <c r="U81" i="1"/>
  <c r="V81" i="1" s="1"/>
  <c r="G82" i="10"/>
  <c r="U184" i="1"/>
  <c r="V184" i="1" s="1"/>
  <c r="G185" i="10"/>
  <c r="U80" i="1"/>
  <c r="V80" i="1" s="1"/>
  <c r="G81" i="10"/>
  <c r="U67" i="1"/>
  <c r="V67" i="1" s="1"/>
  <c r="Q76" i="10"/>
  <c r="Q67" i="10"/>
  <c r="S280" i="10"/>
  <c r="T280" i="10" s="1"/>
  <c r="G272" i="10"/>
  <c r="G165" i="10"/>
  <c r="G91" i="10"/>
  <c r="G52" i="10"/>
  <c r="U251" i="1"/>
  <c r="V251" i="1" s="1"/>
  <c r="G252" i="10"/>
  <c r="U252" i="10" s="1"/>
  <c r="V252" i="10" s="1"/>
  <c r="U170" i="1"/>
  <c r="V170" i="1" s="1"/>
  <c r="G171" i="10"/>
  <c r="U154" i="1"/>
  <c r="V154" i="1" s="1"/>
  <c r="G155" i="10"/>
  <c r="U155" i="10" s="1"/>
  <c r="V155" i="10" s="1"/>
  <c r="Q62" i="10"/>
  <c r="Q281" i="10" s="1"/>
  <c r="U68" i="1"/>
  <c r="V68" i="1" s="1"/>
  <c r="U22" i="1"/>
  <c r="V22" i="1" s="1"/>
  <c r="G23" i="10"/>
  <c r="U23" i="10" s="1"/>
  <c r="V23" i="10" s="1"/>
  <c r="U203" i="1"/>
  <c r="V203" i="1" s="1"/>
  <c r="G204" i="10"/>
  <c r="U165" i="1"/>
  <c r="V165" i="1" s="1"/>
  <c r="S203" i="10"/>
  <c r="T203" i="10" s="1"/>
  <c r="S3" i="1"/>
  <c r="G271" i="10"/>
  <c r="G199" i="10"/>
  <c r="G185" i="1"/>
  <c r="J281" i="10"/>
  <c r="J292" i="10" s="1"/>
  <c r="E280" i="1"/>
  <c r="G120" i="1"/>
  <c r="G121" i="10" s="1"/>
  <c r="U121" i="10" s="1"/>
  <c r="V121" i="10" s="1"/>
  <c r="U34" i="1"/>
  <c r="V34" i="1" s="1"/>
  <c r="T253" i="10"/>
  <c r="T220" i="10"/>
  <c r="T204" i="10"/>
  <c r="S200" i="10"/>
  <c r="T168" i="10"/>
  <c r="T153" i="10"/>
  <c r="T150" i="10"/>
  <c r="U37" i="1"/>
  <c r="V37" i="1" s="1"/>
  <c r="S103" i="10"/>
  <c r="T103" i="10" s="1"/>
  <c r="S100" i="10"/>
  <c r="T100" i="10" s="1"/>
  <c r="S97" i="10"/>
  <c r="T97" i="10" s="1"/>
  <c r="S94" i="10"/>
  <c r="S47" i="10"/>
  <c r="T47" i="10" s="1"/>
  <c r="S40" i="10"/>
  <c r="S33" i="10"/>
  <c r="T33" i="10" s="1"/>
  <c r="S27" i="10"/>
  <c r="T27" i="10" s="1"/>
  <c r="S24" i="10"/>
  <c r="T24" i="10" s="1"/>
  <c r="S17" i="10"/>
  <c r="S4" i="10"/>
  <c r="T10" i="1"/>
  <c r="T12" i="1"/>
  <c r="T8" i="1"/>
  <c r="T5" i="1"/>
  <c r="S274" i="1"/>
  <c r="T274" i="1" s="1"/>
  <c r="S268" i="1"/>
  <c r="S264" i="1"/>
  <c r="T264" i="1" s="1"/>
  <c r="S261" i="1"/>
  <c r="T261" i="1" s="1"/>
  <c r="S256" i="1"/>
  <c r="S234" i="1"/>
  <c r="T234" i="1" s="1"/>
  <c r="S207" i="1"/>
  <c r="T207" i="1" s="1"/>
  <c r="S199" i="1"/>
  <c r="T199" i="1" s="1"/>
  <c r="S193" i="1"/>
  <c r="S189" i="1"/>
  <c r="S181" i="1"/>
  <c r="T181" i="1" s="1"/>
  <c r="S178" i="1"/>
  <c r="T178" i="1" s="1"/>
  <c r="S173" i="1"/>
  <c r="S166" i="1"/>
  <c r="T166" i="1" s="1"/>
  <c r="S136" i="1"/>
  <c r="S130" i="1"/>
  <c r="T130" i="1" s="1"/>
  <c r="S127" i="1"/>
  <c r="S120" i="1"/>
  <c r="T120" i="1" s="1"/>
  <c r="S117" i="1"/>
  <c r="T117" i="1" s="1"/>
  <c r="S112" i="1"/>
  <c r="S108" i="1"/>
  <c r="T108" i="1" s="1"/>
  <c r="S102" i="1"/>
  <c r="T102" i="1" s="1"/>
  <c r="S99" i="1"/>
  <c r="T99" i="1" s="1"/>
  <c r="S96" i="1"/>
  <c r="T96" i="1" s="1"/>
  <c r="S93" i="1"/>
  <c r="S86" i="1"/>
  <c r="T86" i="1" s="1"/>
  <c r="T46" i="1"/>
  <c r="S39" i="1"/>
  <c r="S32" i="1"/>
  <c r="T32" i="1" s="1"/>
  <c r="S26" i="1"/>
  <c r="T26" i="1" s="1"/>
  <c r="S16" i="1"/>
  <c r="S23" i="1"/>
  <c r="T23" i="1" s="1"/>
  <c r="P290" i="10"/>
  <c r="O290" i="10"/>
  <c r="N290" i="10"/>
  <c r="M290" i="10"/>
  <c r="L290" i="10"/>
  <c r="K290" i="10"/>
  <c r="J290" i="10"/>
  <c r="I290" i="10"/>
  <c r="H290" i="10"/>
  <c r="G42" i="1"/>
  <c r="U10" i="10"/>
  <c r="V10" i="10" s="1"/>
  <c r="U14" i="10"/>
  <c r="V14" i="10" s="1"/>
  <c r="U15" i="10"/>
  <c r="V15" i="10" s="1"/>
  <c r="U18" i="10"/>
  <c r="V18" i="10" s="1"/>
  <c r="U19" i="10"/>
  <c r="V19" i="10" s="1"/>
  <c r="U20" i="10"/>
  <c r="V20" i="10" s="1"/>
  <c r="U21" i="10"/>
  <c r="V21" i="10" s="1"/>
  <c r="U25" i="10"/>
  <c r="V25" i="10" s="1"/>
  <c r="U26" i="10"/>
  <c r="V26" i="10" s="1"/>
  <c r="U28" i="10"/>
  <c r="V28" i="10" s="1"/>
  <c r="U29" i="10"/>
  <c r="V29" i="10" s="1"/>
  <c r="U30" i="10"/>
  <c r="V30" i="10" s="1"/>
  <c r="U31" i="10"/>
  <c r="V31" i="10" s="1"/>
  <c r="U32" i="10"/>
  <c r="V32" i="10" s="1"/>
  <c r="U34" i="10"/>
  <c r="V34" i="10" s="1"/>
  <c r="U35" i="10"/>
  <c r="V35" i="10" s="1"/>
  <c r="U37" i="10"/>
  <c r="V37" i="10" s="1"/>
  <c r="U38" i="10"/>
  <c r="V38" i="10" s="1"/>
  <c r="U42" i="10"/>
  <c r="V42" i="10" s="1"/>
  <c r="U45" i="10"/>
  <c r="V45" i="10" s="1"/>
  <c r="U46" i="10"/>
  <c r="V46" i="10" s="1"/>
  <c r="U48" i="10"/>
  <c r="V48" i="10" s="1"/>
  <c r="U49" i="10"/>
  <c r="V49" i="10" s="1"/>
  <c r="U50" i="10"/>
  <c r="V50" i="10" s="1"/>
  <c r="U51" i="10"/>
  <c r="V51" i="10" s="1"/>
  <c r="U52" i="10"/>
  <c r="V52" i="10" s="1"/>
  <c r="U55" i="10"/>
  <c r="V55" i="10" s="1"/>
  <c r="U58" i="10"/>
  <c r="V58" i="10" s="1"/>
  <c r="U59" i="10"/>
  <c r="V59" i="10" s="1"/>
  <c r="U63" i="10"/>
  <c r="V63" i="10" s="1"/>
  <c r="U64" i="10"/>
  <c r="V64" i="10" s="1"/>
  <c r="U66" i="10"/>
  <c r="V66" i="10" s="1"/>
  <c r="U68" i="10"/>
  <c r="V68" i="10" s="1"/>
  <c r="U69" i="10"/>
  <c r="V69" i="10" s="1"/>
  <c r="U72" i="10"/>
  <c r="V72" i="10" s="1"/>
  <c r="U74" i="10"/>
  <c r="V74" i="10" s="1"/>
  <c r="U76" i="10"/>
  <c r="V76" i="10" s="1"/>
  <c r="U77" i="10"/>
  <c r="V77" i="10" s="1"/>
  <c r="U79" i="10"/>
  <c r="V79" i="10" s="1"/>
  <c r="U81" i="10"/>
  <c r="V81" i="10" s="1"/>
  <c r="U89" i="10"/>
  <c r="V89" i="10" s="1"/>
  <c r="U90" i="10"/>
  <c r="V90" i="10" s="1"/>
  <c r="U91" i="10"/>
  <c r="V91" i="10" s="1"/>
  <c r="U92" i="10"/>
  <c r="V92" i="10" s="1"/>
  <c r="U95" i="10"/>
  <c r="V95" i="10" s="1"/>
  <c r="U96" i="10"/>
  <c r="V96" i="10" s="1"/>
  <c r="U98" i="10"/>
  <c r="V98" i="10" s="1"/>
  <c r="U99" i="10"/>
  <c r="V99" i="10" s="1"/>
  <c r="U101" i="10"/>
  <c r="V101" i="10" s="1"/>
  <c r="U102" i="10"/>
  <c r="V102" i="10" s="1"/>
  <c r="U104" i="10"/>
  <c r="V104" i="10" s="1"/>
  <c r="U106" i="10"/>
  <c r="V106" i="10" s="1"/>
  <c r="U107" i="10"/>
  <c r="V107" i="10" s="1"/>
  <c r="U110" i="10"/>
  <c r="V110" i="10" s="1"/>
  <c r="U114" i="10"/>
  <c r="V114" i="10" s="1"/>
  <c r="U115" i="10"/>
  <c r="V115" i="10" s="1"/>
  <c r="U117" i="10"/>
  <c r="V117" i="10" s="1"/>
  <c r="U119" i="10"/>
  <c r="V119" i="10" s="1"/>
  <c r="U122" i="10"/>
  <c r="V122" i="10" s="1"/>
  <c r="U124" i="10"/>
  <c r="V124" i="10" s="1"/>
  <c r="U126" i="10"/>
  <c r="V126" i="10" s="1"/>
  <c r="U129" i="10"/>
  <c r="V129" i="10" s="1"/>
  <c r="U130" i="10"/>
  <c r="V130" i="10" s="1"/>
  <c r="U132" i="10"/>
  <c r="V132" i="10" s="1"/>
  <c r="U135" i="10"/>
  <c r="V135" i="10" s="1"/>
  <c r="U138" i="10"/>
  <c r="V138" i="10" s="1"/>
  <c r="U139" i="10"/>
  <c r="V139" i="10" s="1"/>
  <c r="U140" i="10"/>
  <c r="V140" i="10" s="1"/>
  <c r="U141" i="10"/>
  <c r="V141" i="10" s="1"/>
  <c r="U142" i="10"/>
  <c r="V142" i="10" s="1"/>
  <c r="U143" i="10"/>
  <c r="V143" i="10" s="1"/>
  <c r="U146" i="10"/>
  <c r="V146" i="10" s="1"/>
  <c r="U147" i="10"/>
  <c r="V147" i="10" s="1"/>
  <c r="U148" i="10"/>
  <c r="V148" i="10" s="1"/>
  <c r="U149" i="10"/>
  <c r="V149" i="10" s="1"/>
  <c r="U150" i="10"/>
  <c r="V150" i="10" s="1"/>
  <c r="U151" i="10"/>
  <c r="V151" i="10" s="1"/>
  <c r="U153" i="10"/>
  <c r="V153" i="10" s="1"/>
  <c r="U157" i="10"/>
  <c r="V157" i="10" s="1"/>
  <c r="U158" i="10"/>
  <c r="V158" i="10" s="1"/>
  <c r="U160" i="10"/>
  <c r="V160" i="10" s="1"/>
  <c r="U161" i="10"/>
  <c r="V161" i="10" s="1"/>
  <c r="U162" i="10"/>
  <c r="V162" i="10" s="1"/>
  <c r="U164" i="10"/>
  <c r="V164" i="10" s="1"/>
  <c r="U165" i="10"/>
  <c r="V165" i="10" s="1"/>
  <c r="U166" i="10"/>
  <c r="V166" i="10" s="1"/>
  <c r="U168" i="10"/>
  <c r="V168" i="10" s="1"/>
  <c r="U170" i="10"/>
  <c r="V170" i="10" s="1"/>
  <c r="U171" i="10"/>
  <c r="V171" i="10" s="1"/>
  <c r="U175" i="10"/>
  <c r="V175" i="10" s="1"/>
  <c r="U176" i="10"/>
  <c r="V176" i="10" s="1"/>
  <c r="U178" i="10"/>
  <c r="V178" i="10" s="1"/>
  <c r="U180" i="10"/>
  <c r="V180" i="10" s="1"/>
  <c r="U185" i="10"/>
  <c r="V185" i="10" s="1"/>
  <c r="U187" i="10"/>
  <c r="V187" i="10" s="1"/>
  <c r="U188" i="10"/>
  <c r="V188" i="10" s="1"/>
  <c r="U191" i="10"/>
  <c r="V191" i="10" s="1"/>
  <c r="U192" i="10"/>
  <c r="V192" i="10" s="1"/>
  <c r="U195" i="10"/>
  <c r="V195" i="10" s="1"/>
  <c r="U196" i="10"/>
  <c r="V196" i="10" s="1"/>
  <c r="U197" i="10"/>
  <c r="V197" i="10" s="1"/>
  <c r="U198" i="10"/>
  <c r="V198" i="10" s="1"/>
  <c r="U199" i="10"/>
  <c r="V199" i="10" s="1"/>
  <c r="U201" i="10"/>
  <c r="V201" i="10" s="1"/>
  <c r="U202" i="10"/>
  <c r="V202" i="10" s="1"/>
  <c r="U204" i="10"/>
  <c r="V204" i="10" s="1"/>
  <c r="U205" i="10"/>
  <c r="V205" i="10" s="1"/>
  <c r="U206" i="10"/>
  <c r="V206" i="10" s="1"/>
  <c r="U209" i="10"/>
  <c r="V209" i="10" s="1"/>
  <c r="U210" i="10"/>
  <c r="V210" i="10" s="1"/>
  <c r="U211" i="10"/>
  <c r="V211" i="10" s="1"/>
  <c r="U212" i="10"/>
  <c r="V212" i="10" s="1"/>
  <c r="U213" i="10"/>
  <c r="V213" i="10" s="1"/>
  <c r="U214" i="10"/>
  <c r="V214" i="10" s="1"/>
  <c r="U215" i="10"/>
  <c r="V215" i="10" s="1"/>
  <c r="U217" i="10"/>
  <c r="V217" i="10" s="1"/>
  <c r="U220" i="10"/>
  <c r="V220" i="10" s="1"/>
  <c r="U221" i="10"/>
  <c r="V221" i="10" s="1"/>
  <c r="U222" i="10"/>
  <c r="V222" i="10" s="1"/>
  <c r="U223" i="10"/>
  <c r="V223" i="10" s="1"/>
  <c r="U224" i="10"/>
  <c r="V224" i="10" s="1"/>
  <c r="U225" i="10"/>
  <c r="V225" i="10" s="1"/>
  <c r="U226" i="10"/>
  <c r="V226" i="10" s="1"/>
  <c r="U227" i="10"/>
  <c r="V227" i="10" s="1"/>
  <c r="U233" i="10"/>
  <c r="V233" i="10" s="1"/>
  <c r="U234" i="10"/>
  <c r="V234" i="10" s="1"/>
  <c r="U238" i="10"/>
  <c r="V238" i="10" s="1"/>
  <c r="U243" i="10"/>
  <c r="V243" i="10" s="1"/>
  <c r="U244" i="10"/>
  <c r="V244" i="10" s="1"/>
  <c r="U245" i="10"/>
  <c r="V245" i="10" s="1"/>
  <c r="U246" i="10"/>
  <c r="V246" i="10" s="1"/>
  <c r="U247" i="10"/>
  <c r="V247" i="10" s="1"/>
  <c r="U248" i="10"/>
  <c r="V248" i="10" s="1"/>
  <c r="U249" i="10"/>
  <c r="V249" i="10" s="1"/>
  <c r="U251" i="10"/>
  <c r="V251" i="10" s="1"/>
  <c r="U253" i="10"/>
  <c r="V253" i="10" s="1"/>
  <c r="U255" i="10"/>
  <c r="V255" i="10" s="1"/>
  <c r="U258" i="10"/>
  <c r="V258" i="10" s="1"/>
  <c r="U260" i="10"/>
  <c r="V260" i="10" s="1"/>
  <c r="U261" i="10"/>
  <c r="V261" i="10" s="1"/>
  <c r="U263" i="10"/>
  <c r="V263" i="10" s="1"/>
  <c r="U264" i="10"/>
  <c r="V264" i="10" s="1"/>
  <c r="U270" i="10"/>
  <c r="V270" i="10" s="1"/>
  <c r="U271" i="10"/>
  <c r="V271" i="10" s="1"/>
  <c r="U272" i="10"/>
  <c r="V272" i="10" s="1"/>
  <c r="U273" i="10"/>
  <c r="V273" i="10" s="1"/>
  <c r="U274" i="10"/>
  <c r="V274" i="10" s="1"/>
  <c r="U276" i="10"/>
  <c r="V276" i="10" s="1"/>
  <c r="U277" i="10"/>
  <c r="V277" i="10" s="1"/>
  <c r="U278" i="10"/>
  <c r="V278" i="10" s="1"/>
  <c r="U279" i="10"/>
  <c r="V279" i="10" s="1"/>
  <c r="U280" i="10"/>
  <c r="V280" i="10" s="1"/>
  <c r="F280" i="1"/>
  <c r="G256" i="1"/>
  <c r="U257" i="1"/>
  <c r="V257" i="1" s="1"/>
  <c r="G249" i="1"/>
  <c r="U250" i="1"/>
  <c r="V250" i="1" s="1"/>
  <c r="G234" i="1"/>
  <c r="U235" i="1"/>
  <c r="V235" i="1" s="1"/>
  <c r="U219" i="1"/>
  <c r="V219" i="1" s="1"/>
  <c r="G215" i="1"/>
  <c r="U216" i="1"/>
  <c r="V216" i="1" s="1"/>
  <c r="G207" i="1"/>
  <c r="U208" i="1"/>
  <c r="V208" i="1" s="1"/>
  <c r="G199" i="1"/>
  <c r="U200" i="1"/>
  <c r="V200" i="1" s="1"/>
  <c r="G193" i="1"/>
  <c r="G194" i="10" s="1"/>
  <c r="U194" i="10" s="1"/>
  <c r="V194" i="10" s="1"/>
  <c r="U194" i="1"/>
  <c r="V194" i="1" s="1"/>
  <c r="G189" i="1"/>
  <c r="U190" i="1"/>
  <c r="V190" i="1" s="1"/>
  <c r="U182" i="1"/>
  <c r="V182" i="1" s="1"/>
  <c r="G178" i="1"/>
  <c r="U179" i="1"/>
  <c r="V179" i="1" s="1"/>
  <c r="G176" i="1"/>
  <c r="U177" i="1"/>
  <c r="V177" i="1" s="1"/>
  <c r="G173" i="1"/>
  <c r="G174" i="10" s="1"/>
  <c r="U174" i="1"/>
  <c r="V174" i="1" s="1"/>
  <c r="G166" i="1"/>
  <c r="U167" i="1"/>
  <c r="V167" i="1" s="1"/>
  <c r="G151" i="1"/>
  <c r="U152" i="1"/>
  <c r="V152" i="1" s="1"/>
  <c r="G136" i="1"/>
  <c r="G137" i="10" s="1"/>
  <c r="U137" i="1"/>
  <c r="V137" i="1" s="1"/>
  <c r="G133" i="1"/>
  <c r="U134" i="1"/>
  <c r="V134" i="1" s="1"/>
  <c r="G130" i="1"/>
  <c r="U131" i="1"/>
  <c r="V131" i="1" s="1"/>
  <c r="G127" i="1"/>
  <c r="G128" i="10" s="1"/>
  <c r="U128" i="10" s="1"/>
  <c r="V128" i="10" s="1"/>
  <c r="U128" i="1"/>
  <c r="V128" i="1" s="1"/>
  <c r="U121" i="1"/>
  <c r="V121" i="1" s="1"/>
  <c r="G117" i="1"/>
  <c r="U118" i="1"/>
  <c r="V118" i="1" s="1"/>
  <c r="G115" i="1"/>
  <c r="U116" i="1"/>
  <c r="V116" i="1" s="1"/>
  <c r="G112" i="1"/>
  <c r="G113" i="10" s="1"/>
  <c r="U113" i="10" s="1"/>
  <c r="V113" i="10" s="1"/>
  <c r="U113" i="1"/>
  <c r="V113" i="1" s="1"/>
  <c r="G108" i="1"/>
  <c r="G109" i="10" s="1"/>
  <c r="U109" i="10" s="1"/>
  <c r="V109" i="10" s="1"/>
  <c r="U109" i="1"/>
  <c r="V109" i="1" s="1"/>
  <c r="G102" i="1"/>
  <c r="U103" i="1"/>
  <c r="V103" i="1" s="1"/>
  <c r="G99" i="1"/>
  <c r="U100" i="1"/>
  <c r="V100" i="1" s="1"/>
  <c r="G96" i="1"/>
  <c r="U97" i="1"/>
  <c r="V97" i="1" s="1"/>
  <c r="G93" i="1"/>
  <c r="G94" i="10" s="1"/>
  <c r="U94" i="10" s="1"/>
  <c r="V94" i="10" s="1"/>
  <c r="U94" i="1"/>
  <c r="V94" i="1" s="1"/>
  <c r="G86" i="1"/>
  <c r="U87" i="1"/>
  <c r="V87" i="1" s="1"/>
  <c r="G74" i="1"/>
  <c r="U75" i="1"/>
  <c r="V75" i="1" s="1"/>
  <c r="G56" i="1"/>
  <c r="G57" i="10" s="1"/>
  <c r="U57" i="1"/>
  <c r="V57" i="1" s="1"/>
  <c r="G53" i="1"/>
  <c r="U54" i="1"/>
  <c r="V54" i="1" s="1"/>
  <c r="G46" i="1"/>
  <c r="U47" i="1"/>
  <c r="V47" i="1" s="1"/>
  <c r="G40" i="1"/>
  <c r="G41" i="10" s="1"/>
  <c r="U41" i="10" s="1"/>
  <c r="V41" i="10" s="1"/>
  <c r="G32" i="1"/>
  <c r="U33" i="1"/>
  <c r="V33" i="1" s="1"/>
  <c r="G26" i="1"/>
  <c r="U27" i="1"/>
  <c r="V27" i="1" s="1"/>
  <c r="G23" i="1"/>
  <c r="U24" i="1"/>
  <c r="V24" i="1" s="1"/>
  <c r="G16" i="1"/>
  <c r="G17" i="10" s="1"/>
  <c r="U17" i="10" s="1"/>
  <c r="V17" i="10" s="1"/>
  <c r="U17" i="1"/>
  <c r="V17" i="1" s="1"/>
  <c r="G12" i="1"/>
  <c r="G11" i="1"/>
  <c r="G12" i="10" s="1"/>
  <c r="U12" i="10" s="1"/>
  <c r="V12" i="10" s="1"/>
  <c r="G7" i="1"/>
  <c r="U8" i="1"/>
  <c r="V8" i="1" s="1"/>
  <c r="G6" i="1"/>
  <c r="G5" i="1"/>
  <c r="G265" i="1"/>
  <c r="G266" i="10" s="1"/>
  <c r="G266" i="1"/>
  <c r="G274" i="1"/>
  <c r="G275" i="10" s="1"/>
  <c r="U275" i="1"/>
  <c r="V275" i="1" s="1"/>
  <c r="G261" i="1"/>
  <c r="G262" i="10" s="1"/>
  <c r="U262" i="10" s="1"/>
  <c r="V262" i="10" s="1"/>
  <c r="U262" i="1"/>
  <c r="V262" i="1" s="1"/>
  <c r="T4" i="1"/>
  <c r="U269" i="1"/>
  <c r="V269" i="1" s="1"/>
  <c r="G4" i="1"/>
  <c r="E2" i="11" l="1"/>
  <c r="F2" i="11" s="1"/>
  <c r="G2" i="11" s="1"/>
  <c r="H2" i="11"/>
  <c r="F3" i="11"/>
  <c r="G3" i="11" s="1"/>
  <c r="H3" i="11"/>
  <c r="E14" i="6"/>
  <c r="D15" i="6"/>
  <c r="E12" i="6"/>
  <c r="F12" i="6" s="1"/>
  <c r="G12" i="6" s="1"/>
  <c r="H12" i="6"/>
  <c r="D5" i="11"/>
  <c r="D4" i="7" s="1"/>
  <c r="G280" i="1"/>
  <c r="E281" i="10"/>
  <c r="U266" i="10"/>
  <c r="V266" i="10" s="1"/>
  <c r="T113" i="10"/>
  <c r="T85" i="1"/>
  <c r="S86" i="10"/>
  <c r="U162" i="1"/>
  <c r="V162" i="1" s="1"/>
  <c r="U53" i="1"/>
  <c r="V53" i="1" s="1"/>
  <c r="G54" i="10"/>
  <c r="U120" i="1"/>
  <c r="V120" i="1" s="1"/>
  <c r="S232" i="10"/>
  <c r="T232" i="10" s="1"/>
  <c r="T231" i="1"/>
  <c r="S70" i="10"/>
  <c r="T69" i="1"/>
  <c r="S80" i="10"/>
  <c r="T79" i="1"/>
  <c r="U85" i="1"/>
  <c r="V85" i="1" s="1"/>
  <c r="T87" i="1"/>
  <c r="S88" i="10"/>
  <c r="U231" i="1"/>
  <c r="V231" i="1" s="1"/>
  <c r="T174" i="10"/>
  <c r="U5" i="1"/>
  <c r="V5" i="1" s="1"/>
  <c r="G6" i="10"/>
  <c r="U86" i="1"/>
  <c r="V86" i="1" s="1"/>
  <c r="G87" i="10"/>
  <c r="U133" i="1"/>
  <c r="V133" i="1" s="1"/>
  <c r="G134" i="10"/>
  <c r="U215" i="1"/>
  <c r="V215" i="1" s="1"/>
  <c r="G216" i="10"/>
  <c r="S229" i="10"/>
  <c r="T228" i="1"/>
  <c r="F281" i="10"/>
  <c r="T253" i="1"/>
  <c r="S254" i="10"/>
  <c r="S163" i="10"/>
  <c r="T162" i="1"/>
  <c r="S236" i="10"/>
  <c r="T235" i="1"/>
  <c r="T143" i="1"/>
  <c r="S144" i="10"/>
  <c r="U155" i="1"/>
  <c r="V155" i="1" s="1"/>
  <c r="G156" i="10"/>
  <c r="T119" i="10"/>
  <c r="S118" i="10"/>
  <c r="T118" i="10" s="1"/>
  <c r="S84" i="10"/>
  <c r="T84" i="10" s="1"/>
  <c r="T83" i="1"/>
  <c r="T61" i="1"/>
  <c r="S62" i="10"/>
  <c r="U61" i="1"/>
  <c r="V61" i="1" s="1"/>
  <c r="U266" i="1"/>
  <c r="V266" i="1" s="1"/>
  <c r="G267" i="10"/>
  <c r="U234" i="1"/>
  <c r="V234" i="1" s="1"/>
  <c r="G235" i="10"/>
  <c r="U12" i="1"/>
  <c r="V12" i="1" s="1"/>
  <c r="G13" i="10"/>
  <c r="U13" i="10" s="1"/>
  <c r="V13" i="10" s="1"/>
  <c r="U99" i="1"/>
  <c r="V99" i="1" s="1"/>
  <c r="G100" i="10"/>
  <c r="U166" i="1"/>
  <c r="V166" i="1" s="1"/>
  <c r="G167" i="10"/>
  <c r="G250" i="10"/>
  <c r="S218" i="1"/>
  <c r="S65" i="10"/>
  <c r="T64" i="1"/>
  <c r="U258" i="1"/>
  <c r="V258" i="1" s="1"/>
  <c r="G259" i="10"/>
  <c r="T269" i="10"/>
  <c r="G75" i="10"/>
  <c r="S74" i="1"/>
  <c r="T74" i="1" s="1"/>
  <c r="T178" i="10"/>
  <c r="S177" i="10"/>
  <c r="T177" i="10" s="1"/>
  <c r="U174" i="10"/>
  <c r="V174" i="10" s="1"/>
  <c r="U253" i="1"/>
  <c r="V253" i="1" s="1"/>
  <c r="G254" i="10"/>
  <c r="T128" i="10"/>
  <c r="S127" i="10"/>
  <c r="T127" i="10" s="1"/>
  <c r="U96" i="1"/>
  <c r="V96" i="1" s="1"/>
  <c r="G97" i="10"/>
  <c r="U176" i="1"/>
  <c r="V176" i="1" s="1"/>
  <c r="G177" i="10"/>
  <c r="U9" i="10"/>
  <c r="V9" i="10" s="1"/>
  <c r="S8" i="10"/>
  <c r="T8" i="10" s="1"/>
  <c r="U227" i="1"/>
  <c r="V227" i="1" s="1"/>
  <c r="G228" i="10"/>
  <c r="U119" i="1"/>
  <c r="V119" i="1" s="1"/>
  <c r="G120" i="10"/>
  <c r="T81" i="1"/>
  <c r="S82" i="10"/>
  <c r="U151" i="1"/>
  <c r="V151" i="1" s="1"/>
  <c r="G152" i="10"/>
  <c r="S11" i="10"/>
  <c r="T11" i="10" s="1"/>
  <c r="T84" i="1"/>
  <c r="S85" i="10"/>
  <c r="U130" i="1"/>
  <c r="V130" i="1" s="1"/>
  <c r="G131" i="10"/>
  <c r="U7" i="1"/>
  <c r="V7" i="1" s="1"/>
  <c r="G8" i="10"/>
  <c r="S56" i="1"/>
  <c r="B17" i="6"/>
  <c r="U184" i="10"/>
  <c r="V184" i="10" s="1"/>
  <c r="U26" i="1"/>
  <c r="V26" i="1" s="1"/>
  <c r="G27" i="10"/>
  <c r="U269" i="10"/>
  <c r="V269" i="10" s="1"/>
  <c r="U178" i="1"/>
  <c r="V178" i="1" s="1"/>
  <c r="G179" i="10"/>
  <c r="U185" i="1"/>
  <c r="V185" i="1" s="1"/>
  <c r="G186" i="10"/>
  <c r="S275" i="10"/>
  <c r="U207" i="1"/>
  <c r="V207" i="1" s="1"/>
  <c r="G208" i="10"/>
  <c r="U256" i="1"/>
  <c r="V256" i="1" s="1"/>
  <c r="G257" i="10"/>
  <c r="U23" i="1"/>
  <c r="V23" i="1" s="1"/>
  <c r="G24" i="10"/>
  <c r="U6" i="1"/>
  <c r="V6" i="1" s="1"/>
  <c r="G7" i="10"/>
  <c r="U7" i="10" s="1"/>
  <c r="V7" i="10" s="1"/>
  <c r="U230" i="1"/>
  <c r="V230" i="1" s="1"/>
  <c r="G231" i="10"/>
  <c r="U102" i="1"/>
  <c r="V102" i="1" s="1"/>
  <c r="G103" i="10"/>
  <c r="U42" i="1"/>
  <c r="V42" i="1" s="1"/>
  <c r="G43" i="10"/>
  <c r="G181" i="1"/>
  <c r="U69" i="1"/>
  <c r="V69" i="1" s="1"/>
  <c r="U202" i="1"/>
  <c r="V202" i="1" s="1"/>
  <c r="G203" i="10"/>
  <c r="U199" i="1"/>
  <c r="V199" i="1" s="1"/>
  <c r="G200" i="10"/>
  <c r="S239" i="10"/>
  <c r="T238" i="1"/>
  <c r="U115" i="1"/>
  <c r="V115" i="1" s="1"/>
  <c r="G116" i="10"/>
  <c r="U4" i="1"/>
  <c r="G5" i="10"/>
  <c r="S2" i="1"/>
  <c r="U124" i="1"/>
  <c r="V124" i="1" s="1"/>
  <c r="G125" i="10"/>
  <c r="T171" i="1"/>
  <c r="S172" i="10"/>
  <c r="S240" i="10"/>
  <c r="T239" i="1"/>
  <c r="S249" i="1"/>
  <c r="T249" i="1" s="1"/>
  <c r="U32" i="1"/>
  <c r="V32" i="1" s="1"/>
  <c r="G33" i="10"/>
  <c r="T236" i="1"/>
  <c r="S237" i="10"/>
  <c r="U46" i="1"/>
  <c r="V46" i="1" s="1"/>
  <c r="G47" i="10"/>
  <c r="U117" i="1"/>
  <c r="V117" i="1" s="1"/>
  <c r="G118" i="10"/>
  <c r="U189" i="1"/>
  <c r="V189" i="1" s="1"/>
  <c r="G190" i="10"/>
  <c r="U79" i="1"/>
  <c r="V79" i="1" s="1"/>
  <c r="U171" i="1"/>
  <c r="V171" i="1" s="1"/>
  <c r="T200" i="10"/>
  <c r="S193" i="10"/>
  <c r="S3" i="10"/>
  <c r="T4" i="10"/>
  <c r="T17" i="10"/>
  <c r="S39" i="10"/>
  <c r="T40" i="10"/>
  <c r="S93" i="10"/>
  <c r="T94" i="10"/>
  <c r="T7" i="1"/>
  <c r="T16" i="1"/>
  <c r="S38" i="1"/>
  <c r="T39" i="1"/>
  <c r="T56" i="1"/>
  <c r="S92" i="1"/>
  <c r="T92" i="1" s="1"/>
  <c r="T93" i="1"/>
  <c r="S111" i="1"/>
  <c r="T111" i="1" s="1"/>
  <c r="T112" i="1"/>
  <c r="S126" i="1"/>
  <c r="T126" i="1" s="1"/>
  <c r="T127" i="1"/>
  <c r="S135" i="1"/>
  <c r="T136" i="1"/>
  <c r="S172" i="1"/>
  <c r="T172" i="1" s="1"/>
  <c r="T173" i="1"/>
  <c r="T189" i="1"/>
  <c r="S192" i="1"/>
  <c r="T193" i="1"/>
  <c r="T218" i="1"/>
  <c r="S255" i="1"/>
  <c r="T255" i="1" s="1"/>
  <c r="T256" i="1"/>
  <c r="S267" i="1"/>
  <c r="T267" i="1" s="1"/>
  <c r="T268" i="1"/>
  <c r="H17" i="6"/>
  <c r="B18" i="6"/>
  <c r="B7" i="7" s="1"/>
  <c r="U6" i="10"/>
  <c r="V6" i="10" s="1"/>
  <c r="U5" i="10"/>
  <c r="V5" i="10" s="1"/>
  <c r="G4" i="10"/>
  <c r="U274" i="1"/>
  <c r="V274" i="1" s="1"/>
  <c r="G267" i="1"/>
  <c r="G268" i="10" s="1"/>
  <c r="G264" i="1"/>
  <c r="U265" i="1"/>
  <c r="V265" i="1" s="1"/>
  <c r="G10" i="1"/>
  <c r="U11" i="1"/>
  <c r="V11" i="1" s="1"/>
  <c r="U16" i="1"/>
  <c r="V16" i="1" s="1"/>
  <c r="G39" i="1"/>
  <c r="G40" i="10" s="1"/>
  <c r="U40" i="1"/>
  <c r="V40" i="1" s="1"/>
  <c r="G55" i="1"/>
  <c r="U56" i="1"/>
  <c r="V56" i="1" s="1"/>
  <c r="G92" i="1"/>
  <c r="U93" i="1"/>
  <c r="V93" i="1" s="1"/>
  <c r="U108" i="1"/>
  <c r="V108" i="1" s="1"/>
  <c r="G111" i="1"/>
  <c r="G112" i="10" s="1"/>
  <c r="U112" i="1"/>
  <c r="V112" i="1" s="1"/>
  <c r="G126" i="1"/>
  <c r="U127" i="1"/>
  <c r="V127" i="1" s="1"/>
  <c r="G135" i="1"/>
  <c r="U136" i="1"/>
  <c r="V136" i="1" s="1"/>
  <c r="G172" i="1"/>
  <c r="U173" i="1"/>
  <c r="V173" i="1" s="1"/>
  <c r="G192" i="1"/>
  <c r="U193" i="1"/>
  <c r="V193" i="1" s="1"/>
  <c r="G217" i="1"/>
  <c r="U218" i="1"/>
  <c r="V218" i="1" s="1"/>
  <c r="G255" i="1"/>
  <c r="G256" i="10" s="1"/>
  <c r="U261" i="1"/>
  <c r="V261" i="1" s="1"/>
  <c r="T3" i="1"/>
  <c r="G3" i="1"/>
  <c r="G2" i="1" s="1"/>
  <c r="V4" i="1"/>
  <c r="U268" i="1"/>
  <c r="V268" i="1" s="1"/>
  <c r="F14" i="6" l="1"/>
  <c r="G14" i="6"/>
  <c r="E5" i="11"/>
  <c r="E4" i="7" s="1"/>
  <c r="G218" i="10"/>
  <c r="U47" i="10"/>
  <c r="V47" i="10" s="1"/>
  <c r="T239" i="10"/>
  <c r="U239" i="10"/>
  <c r="V239" i="10" s="1"/>
  <c r="S217" i="1"/>
  <c r="T217" i="1" s="1"/>
  <c r="U200" i="10"/>
  <c r="V200" i="10" s="1"/>
  <c r="U208" i="10"/>
  <c r="V208" i="10" s="1"/>
  <c r="T62" i="10"/>
  <c r="U62" i="10"/>
  <c r="V62" i="10" s="1"/>
  <c r="S57" i="10"/>
  <c r="U87" i="10"/>
  <c r="V87" i="10" s="1"/>
  <c r="T86" i="10"/>
  <c r="U86" i="10"/>
  <c r="V86" i="10" s="1"/>
  <c r="T237" i="10"/>
  <c r="U237" i="10"/>
  <c r="V237" i="10" s="1"/>
  <c r="U152" i="10"/>
  <c r="V152" i="10" s="1"/>
  <c r="U203" i="10"/>
  <c r="V203" i="10" s="1"/>
  <c r="U74" i="1"/>
  <c r="V74" i="1" s="1"/>
  <c r="S112" i="10"/>
  <c r="T112" i="10" s="1"/>
  <c r="G289" i="10"/>
  <c r="X279" i="10"/>
  <c r="U268" i="10"/>
  <c r="X270" i="10"/>
  <c r="X268" i="10"/>
  <c r="X280" i="10"/>
  <c r="X272" i="10"/>
  <c r="X275" i="10"/>
  <c r="X276" i="10"/>
  <c r="X271" i="10"/>
  <c r="X273" i="10"/>
  <c r="X274" i="10"/>
  <c r="X277" i="10"/>
  <c r="U172" i="1"/>
  <c r="V172" i="1" s="1"/>
  <c r="G173" i="10"/>
  <c r="U33" i="10"/>
  <c r="V33" i="10" s="1"/>
  <c r="T275" i="10"/>
  <c r="U275" i="10"/>
  <c r="V275" i="10" s="1"/>
  <c r="T82" i="10"/>
  <c r="U82" i="10"/>
  <c r="V82" i="10" s="1"/>
  <c r="S268" i="10"/>
  <c r="U186" i="10"/>
  <c r="V186" i="10" s="1"/>
  <c r="U120" i="10"/>
  <c r="V120" i="10" s="1"/>
  <c r="U259" i="10"/>
  <c r="V259" i="10" s="1"/>
  <c r="S173" i="10"/>
  <c r="T173" i="10" s="1"/>
  <c r="U257" i="10"/>
  <c r="V257" i="10" s="1"/>
  <c r="U156" i="10"/>
  <c r="V156" i="10" s="1"/>
  <c r="U134" i="10"/>
  <c r="V134" i="10" s="1"/>
  <c r="U126" i="1"/>
  <c r="V126" i="1" s="1"/>
  <c r="G127" i="10"/>
  <c r="T240" i="10"/>
  <c r="U240" i="10"/>
  <c r="V240" i="10" s="1"/>
  <c r="U179" i="10"/>
  <c r="V179" i="10" s="1"/>
  <c r="U228" i="10"/>
  <c r="V228" i="10" s="1"/>
  <c r="T65" i="10"/>
  <c r="U65" i="10"/>
  <c r="V65" i="10" s="1"/>
  <c r="T144" i="10"/>
  <c r="S137" i="10"/>
  <c r="U144" i="10"/>
  <c r="V144" i="10" s="1"/>
  <c r="T88" i="10"/>
  <c r="U88" i="10"/>
  <c r="V88" i="10" s="1"/>
  <c r="S87" i="10"/>
  <c r="T87" i="10" s="1"/>
  <c r="U181" i="1"/>
  <c r="V181" i="1" s="1"/>
  <c r="G182" i="10"/>
  <c r="U125" i="10"/>
  <c r="V125" i="10" s="1"/>
  <c r="U43" i="10"/>
  <c r="V43" i="10" s="1"/>
  <c r="U250" i="10"/>
  <c r="V250" i="10" s="1"/>
  <c r="U192" i="1"/>
  <c r="V192" i="1" s="1"/>
  <c r="G193" i="10"/>
  <c r="U92" i="1"/>
  <c r="V92" i="1" s="1"/>
  <c r="G93" i="10"/>
  <c r="S280" i="1"/>
  <c r="U249" i="1"/>
  <c r="V249" i="1" s="1"/>
  <c r="U236" i="10"/>
  <c r="V236" i="10" s="1"/>
  <c r="T236" i="10"/>
  <c r="S235" i="10"/>
  <c r="T235" i="10" s="1"/>
  <c r="T80" i="10"/>
  <c r="U80" i="10"/>
  <c r="V80" i="10" s="1"/>
  <c r="S75" i="10"/>
  <c r="T75" i="10" s="1"/>
  <c r="U135" i="1"/>
  <c r="V135" i="1" s="1"/>
  <c r="G136" i="10"/>
  <c r="U27" i="10"/>
  <c r="V27" i="10" s="1"/>
  <c r="U177" i="10"/>
  <c r="V177" i="10" s="1"/>
  <c r="U103" i="10"/>
  <c r="V103" i="10" s="1"/>
  <c r="T163" i="10"/>
  <c r="S152" i="10"/>
  <c r="T152" i="10" s="1"/>
  <c r="U163" i="10"/>
  <c r="V163" i="10" s="1"/>
  <c r="T70" i="10"/>
  <c r="U70" i="10"/>
  <c r="V70" i="10" s="1"/>
  <c r="X278" i="10"/>
  <c r="U97" i="10"/>
  <c r="V97" i="10" s="1"/>
  <c r="U100" i="10"/>
  <c r="V100" i="10" s="1"/>
  <c r="T254" i="10"/>
  <c r="S250" i="10"/>
  <c r="T250" i="10" s="1"/>
  <c r="U112" i="10"/>
  <c r="V112" i="10" s="1"/>
  <c r="G56" i="10"/>
  <c r="S55" i="1"/>
  <c r="T55" i="1" s="1"/>
  <c r="U231" i="10"/>
  <c r="V231" i="10" s="1"/>
  <c r="U84" i="10"/>
  <c r="V84" i="10" s="1"/>
  <c r="U232" i="10"/>
  <c r="V232" i="10" s="1"/>
  <c r="T172" i="10"/>
  <c r="U172" i="10"/>
  <c r="V172" i="10" s="1"/>
  <c r="S167" i="10"/>
  <c r="T167" i="10" s="1"/>
  <c r="U40" i="10"/>
  <c r="V40" i="10" s="1"/>
  <c r="U8" i="10"/>
  <c r="V8" i="10" s="1"/>
  <c r="X269" i="10"/>
  <c r="U10" i="1"/>
  <c r="V10" i="1" s="1"/>
  <c r="G11" i="10"/>
  <c r="G3" i="10" s="1"/>
  <c r="T2" i="1"/>
  <c r="U190" i="10"/>
  <c r="V190" i="10" s="1"/>
  <c r="U254" i="10"/>
  <c r="V254" i="10" s="1"/>
  <c r="U235" i="10"/>
  <c r="V235" i="10" s="1"/>
  <c r="T229" i="10"/>
  <c r="S219" i="10"/>
  <c r="U229" i="10"/>
  <c r="V229" i="10" s="1"/>
  <c r="U116" i="10"/>
  <c r="V116" i="10" s="1"/>
  <c r="U24" i="10"/>
  <c r="V24" i="10" s="1"/>
  <c r="U131" i="10"/>
  <c r="V131" i="10" s="1"/>
  <c r="U216" i="10"/>
  <c r="V216" i="10" s="1"/>
  <c r="T85" i="10"/>
  <c r="U85" i="10"/>
  <c r="V85" i="10" s="1"/>
  <c r="U256" i="10"/>
  <c r="V256" i="10" s="1"/>
  <c r="U264" i="1"/>
  <c r="V264" i="1" s="1"/>
  <c r="G265" i="10"/>
  <c r="U118" i="10"/>
  <c r="V118" i="10" s="1"/>
  <c r="U267" i="10"/>
  <c r="V267" i="10" s="1"/>
  <c r="U54" i="10"/>
  <c r="V54" i="10" s="1"/>
  <c r="T193" i="10"/>
  <c r="U193" i="10"/>
  <c r="V193" i="10" s="1"/>
  <c r="T93" i="10"/>
  <c r="T39" i="10"/>
  <c r="S285" i="10"/>
  <c r="T3" i="10"/>
  <c r="T192" i="1"/>
  <c r="S188" i="1"/>
  <c r="T188" i="1" s="1"/>
  <c r="S107" i="1"/>
  <c r="T107" i="1" s="1"/>
  <c r="T135" i="1"/>
  <c r="T38" i="1"/>
  <c r="S15" i="1"/>
  <c r="U4" i="10"/>
  <c r="V4" i="10" s="1"/>
  <c r="U111" i="1"/>
  <c r="V111" i="1" s="1"/>
  <c r="G107" i="1"/>
  <c r="G38" i="1"/>
  <c r="G39" i="10" s="1"/>
  <c r="U39" i="10" s="1"/>
  <c r="V39" i="10" s="1"/>
  <c r="U39" i="1"/>
  <c r="V39" i="1" s="1"/>
  <c r="G188" i="1"/>
  <c r="U255" i="1"/>
  <c r="V255" i="1" s="1"/>
  <c r="U3" i="1"/>
  <c r="V3" i="1" s="1"/>
  <c r="U267" i="1"/>
  <c r="V267" i="1" s="1"/>
  <c r="H14" i="6" l="1"/>
  <c r="F5" i="11"/>
  <c r="F4" i="7" s="1"/>
  <c r="U107" i="1"/>
  <c r="V107" i="1" s="1"/>
  <c r="G108" i="10"/>
  <c r="U57" i="10"/>
  <c r="V57" i="10" s="1"/>
  <c r="S56" i="10"/>
  <c r="T57" i="10"/>
  <c r="U219" i="10"/>
  <c r="V219" i="10" s="1"/>
  <c r="T219" i="10"/>
  <c r="S218" i="10"/>
  <c r="X127" i="10"/>
  <c r="U127" i="10"/>
  <c r="V127" i="10" s="1"/>
  <c r="U182" i="10"/>
  <c r="V182" i="10" s="1"/>
  <c r="X182" i="10"/>
  <c r="U56" i="10"/>
  <c r="V56" i="10" s="1"/>
  <c r="U93" i="10"/>
  <c r="V93" i="10" s="1"/>
  <c r="U11" i="10"/>
  <c r="V11" i="10" s="1"/>
  <c r="T268" i="10"/>
  <c r="T289" i="10" s="1"/>
  <c r="S289" i="10"/>
  <c r="U167" i="10"/>
  <c r="V167" i="10" s="1"/>
  <c r="U265" i="10"/>
  <c r="V265" i="10" s="1"/>
  <c r="U173" i="10"/>
  <c r="V173" i="10" s="1"/>
  <c r="X173" i="10"/>
  <c r="U55" i="1"/>
  <c r="V55" i="1" s="1"/>
  <c r="V268" i="10"/>
  <c r="V289" i="10" s="1"/>
  <c r="U289" i="10"/>
  <c r="U217" i="1"/>
  <c r="V217" i="1" s="1"/>
  <c r="S290" i="10"/>
  <c r="X136" i="10"/>
  <c r="U137" i="10"/>
  <c r="V137" i="10" s="1"/>
  <c r="T137" i="10"/>
  <c r="S136" i="10"/>
  <c r="T136" i="10" s="1"/>
  <c r="U188" i="1"/>
  <c r="V188" i="1" s="1"/>
  <c r="G189" i="10"/>
  <c r="S108" i="10"/>
  <c r="U75" i="10"/>
  <c r="V75" i="10" s="1"/>
  <c r="T108" i="10"/>
  <c r="T287" i="10" s="1"/>
  <c r="S287" i="10"/>
  <c r="U108" i="10"/>
  <c r="T285" i="10"/>
  <c r="T290" i="10" s="1"/>
  <c r="T15" i="1"/>
  <c r="T280" i="1" s="1"/>
  <c r="G285" i="10"/>
  <c r="V3" i="10"/>
  <c r="U3" i="10"/>
  <c r="U38" i="1"/>
  <c r="V38" i="1" s="1"/>
  <c r="G15" i="1"/>
  <c r="V2" i="1"/>
  <c r="U2" i="1"/>
  <c r="G5" i="11" l="1"/>
  <c r="G4" i="7" s="1"/>
  <c r="H5" i="11"/>
  <c r="H4" i="7" s="1"/>
  <c r="X193" i="10"/>
  <c r="X265" i="10"/>
  <c r="X218" i="10"/>
  <c r="T218" i="10"/>
  <c r="S189" i="10"/>
  <c r="U218" i="10"/>
  <c r="V218" i="10" s="1"/>
  <c r="S16" i="10"/>
  <c r="T56" i="10"/>
  <c r="G287" i="10"/>
  <c r="X168" i="10"/>
  <c r="X180" i="10"/>
  <c r="X108" i="10"/>
  <c r="X132" i="10"/>
  <c r="X124" i="10"/>
  <c r="X115" i="10"/>
  <c r="X157" i="10"/>
  <c r="X109" i="10"/>
  <c r="X133" i="10"/>
  <c r="X148" i="10"/>
  <c r="X178" i="10"/>
  <c r="X158" i="10"/>
  <c r="X110" i="10"/>
  <c r="X122" i="10"/>
  <c r="X111" i="10"/>
  <c r="X135" i="10"/>
  <c r="X123" i="10"/>
  <c r="X160" i="10"/>
  <c r="X150" i="10"/>
  <c r="X174" i="10"/>
  <c r="X153" i="10"/>
  <c r="X154" i="10"/>
  <c r="X147" i="10"/>
  <c r="X172" i="10"/>
  <c r="X114" i="10"/>
  <c r="X142" i="10"/>
  <c r="X166" i="10"/>
  <c r="X113" i="10"/>
  <c r="X162" i="10"/>
  <c r="X165" i="10"/>
  <c r="X149" i="10"/>
  <c r="X161" i="10"/>
  <c r="X185" i="10"/>
  <c r="X141" i="10"/>
  <c r="X138" i="10"/>
  <c r="X139" i="10"/>
  <c r="X151" i="10"/>
  <c r="X163" i="10"/>
  <c r="X175" i="10"/>
  <c r="X187" i="10"/>
  <c r="X140" i="10"/>
  <c r="X164" i="10"/>
  <c r="X176" i="10"/>
  <c r="X188" i="10"/>
  <c r="X117" i="10"/>
  <c r="X129" i="10"/>
  <c r="X130" i="10"/>
  <c r="X143" i="10"/>
  <c r="X119" i="10"/>
  <c r="X126" i="10"/>
  <c r="X171" i="10"/>
  <c r="X155" i="10"/>
  <c r="X144" i="10"/>
  <c r="X170" i="10"/>
  <c r="X121" i="10"/>
  <c r="X146" i="10"/>
  <c r="X183" i="10"/>
  <c r="X184" i="10"/>
  <c r="X159" i="10"/>
  <c r="X137" i="10"/>
  <c r="X181" i="10"/>
  <c r="X169" i="10"/>
  <c r="X145" i="10"/>
  <c r="X128" i="10"/>
  <c r="X118" i="10"/>
  <c r="X156" i="10"/>
  <c r="X186" i="10"/>
  <c r="X120" i="10"/>
  <c r="X125" i="10"/>
  <c r="X112" i="10"/>
  <c r="X134" i="10"/>
  <c r="X177" i="10"/>
  <c r="X167" i="10"/>
  <c r="X179" i="10"/>
  <c r="X116" i="10"/>
  <c r="X131" i="10"/>
  <c r="X152" i="10"/>
  <c r="G288" i="10"/>
  <c r="X205" i="10"/>
  <c r="X217" i="10"/>
  <c r="X234" i="10"/>
  <c r="X249" i="10"/>
  <c r="X206" i="10"/>
  <c r="X255" i="10"/>
  <c r="X243" i="10"/>
  <c r="X222" i="10"/>
  <c r="X225" i="10"/>
  <c r="X214" i="10"/>
  <c r="X195" i="10"/>
  <c r="X220" i="10"/>
  <c r="X232" i="10"/>
  <c r="X244" i="10"/>
  <c r="X233" i="10"/>
  <c r="X245" i="10"/>
  <c r="X236" i="10"/>
  <c r="X221" i="10"/>
  <c r="X209" i="10"/>
  <c r="X258" i="10"/>
  <c r="X199" i="10"/>
  <c r="X211" i="10"/>
  <c r="X260" i="10"/>
  <c r="X252" i="10"/>
  <c r="X196" i="10"/>
  <c r="X246" i="10"/>
  <c r="X223" i="10"/>
  <c r="X224" i="10"/>
  <c r="X189" i="10"/>
  <c r="X251" i="10"/>
  <c r="X264" i="10"/>
  <c r="X197" i="10"/>
  <c r="X248" i="10"/>
  <c r="X238" i="10"/>
  <c r="X198" i="10"/>
  <c r="X210" i="10"/>
  <c r="X247" i="10"/>
  <c r="X237" i="10"/>
  <c r="X202" i="10"/>
  <c r="X263" i="10"/>
  <c r="X212" i="10"/>
  <c r="X261" i="10"/>
  <c r="X201" i="10"/>
  <c r="X213" i="10"/>
  <c r="X262" i="10"/>
  <c r="X227" i="10"/>
  <c r="X239" i="10"/>
  <c r="X215" i="10"/>
  <c r="X191" i="10"/>
  <c r="X240" i="10"/>
  <c r="X226" i="10"/>
  <c r="X204" i="10"/>
  <c r="X253" i="10"/>
  <c r="X192" i="10"/>
  <c r="X229" i="10"/>
  <c r="X241" i="10"/>
  <c r="X242" i="10"/>
  <c r="X219" i="10"/>
  <c r="X230" i="10"/>
  <c r="X266" i="10"/>
  <c r="X194" i="10"/>
  <c r="X207" i="10"/>
  <c r="X228" i="10"/>
  <c r="X216" i="10"/>
  <c r="X267" i="10"/>
  <c r="X190" i="10"/>
  <c r="X259" i="10"/>
  <c r="X203" i="10"/>
  <c r="X200" i="10"/>
  <c r="X235" i="10"/>
  <c r="X256" i="10"/>
  <c r="X208" i="10"/>
  <c r="X257" i="10"/>
  <c r="X231" i="10"/>
  <c r="X250" i="10"/>
  <c r="X254" i="10"/>
  <c r="G16" i="10"/>
  <c r="U136" i="10"/>
  <c r="V136" i="10" s="1"/>
  <c r="V108" i="10"/>
  <c r="V287" i="10" s="1"/>
  <c r="U287" i="10"/>
  <c r="G290" i="10"/>
  <c r="U285" i="10"/>
  <c r="U290" i="10" s="1"/>
  <c r="V285" i="10"/>
  <c r="V290" i="10" s="1"/>
  <c r="U15" i="1"/>
  <c r="U280" i="1" s="1"/>
  <c r="V15" i="1"/>
  <c r="V280" i="1" s="1"/>
  <c r="S281" i="10" l="1"/>
  <c r="S292" i="10" s="1"/>
  <c r="T16" i="10"/>
  <c r="S286" i="10"/>
  <c r="G286" i="10"/>
  <c r="G291" i="10" s="1"/>
  <c r="X46" i="10"/>
  <c r="X95" i="10"/>
  <c r="X34" i="10"/>
  <c r="X59" i="10"/>
  <c r="X63" i="10"/>
  <c r="X35" i="10"/>
  <c r="X72" i="10"/>
  <c r="X84" i="10"/>
  <c r="X29" i="10"/>
  <c r="X90" i="10"/>
  <c r="X60" i="10"/>
  <c r="X99" i="10"/>
  <c r="X55" i="10"/>
  <c r="X48" i="10"/>
  <c r="X85" i="10"/>
  <c r="X37" i="10"/>
  <c r="X62" i="10"/>
  <c r="X74" i="10"/>
  <c r="X86" i="10"/>
  <c r="X44" i="10"/>
  <c r="X49" i="10"/>
  <c r="X98" i="10"/>
  <c r="X25" i="10"/>
  <c r="X50" i="10"/>
  <c r="X26" i="10"/>
  <c r="X28" i="10"/>
  <c r="X89" i="10"/>
  <c r="X105" i="10"/>
  <c r="X64" i="10"/>
  <c r="X76" i="10"/>
  <c r="X88" i="10"/>
  <c r="X65" i="10"/>
  <c r="X17" i="10"/>
  <c r="X38" i="10"/>
  <c r="X51" i="10"/>
  <c r="X77" i="10"/>
  <c r="X78" i="10"/>
  <c r="X52" i="10"/>
  <c r="X101" i="10"/>
  <c r="X41" i="10"/>
  <c r="X102" i="10"/>
  <c r="X42" i="10"/>
  <c r="X18" i="10"/>
  <c r="X30" i="10"/>
  <c r="X67" i="10"/>
  <c r="X79" i="10"/>
  <c r="X91" i="10"/>
  <c r="X19" i="10"/>
  <c r="X31" i="10"/>
  <c r="X68" i="10"/>
  <c r="X80" i="10"/>
  <c r="X20" i="10"/>
  <c r="X32" i="10"/>
  <c r="X69" i="10"/>
  <c r="X81" i="10"/>
  <c r="X58" i="10"/>
  <c r="X16" i="10"/>
  <c r="X66" i="10"/>
  <c r="X104" i="10"/>
  <c r="X45" i="10"/>
  <c r="X106" i="10"/>
  <c r="X21" i="10"/>
  <c r="X70" i="10"/>
  <c r="X82" i="10"/>
  <c r="X94" i="10"/>
  <c r="X57" i="10"/>
  <c r="X83" i="10"/>
  <c r="X71" i="10"/>
  <c r="X22" i="10"/>
  <c r="X23" i="10"/>
  <c r="X73" i="10"/>
  <c r="X96" i="10"/>
  <c r="X53" i="10"/>
  <c r="X61" i="10"/>
  <c r="X107" i="10"/>
  <c r="X36" i="10"/>
  <c r="X92" i="10"/>
  <c r="X97" i="10"/>
  <c r="X75" i="10"/>
  <c r="X27" i="10"/>
  <c r="X100" i="10"/>
  <c r="X43" i="10"/>
  <c r="X54" i="10"/>
  <c r="X103" i="10"/>
  <c r="X47" i="10"/>
  <c r="X40" i="10"/>
  <c r="X33" i="10"/>
  <c r="X87" i="10"/>
  <c r="X24" i="10"/>
  <c r="X39" i="10"/>
  <c r="G281" i="10"/>
  <c r="X56" i="10"/>
  <c r="X93" i="10"/>
  <c r="U16" i="10"/>
  <c r="T189" i="10"/>
  <c r="T288" i="10" s="1"/>
  <c r="U189" i="10"/>
  <c r="S288" i="10"/>
  <c r="V16" i="10"/>
  <c r="D10" i="6"/>
  <c r="D18" i="6" s="1"/>
  <c r="D7" i="7" s="1"/>
  <c r="D8" i="7" s="1"/>
  <c r="D10" i="7" s="1"/>
  <c r="E10" i="6"/>
  <c r="E15" i="6" s="1"/>
  <c r="E18" i="6" s="1"/>
  <c r="E7" i="7" s="1"/>
  <c r="E8" i="7" s="1"/>
  <c r="E10" i="7" s="1"/>
  <c r="F10" i="6"/>
  <c r="F15" i="6" s="1"/>
  <c r="F18" i="6" s="1"/>
  <c r="F7" i="7" s="1"/>
  <c r="F8" i="7" s="1"/>
  <c r="F10" i="7" s="1"/>
  <c r="G10" i="6"/>
  <c r="G15" i="6" s="1"/>
  <c r="G18" i="6" s="1"/>
  <c r="G7" i="7" s="1"/>
  <c r="G8" i="7" s="1"/>
  <c r="C10" i="6"/>
  <c r="F20" i="7" l="1"/>
  <c r="F23" i="7"/>
  <c r="E20" i="7"/>
  <c r="E23" i="7"/>
  <c r="D20" i="7"/>
  <c r="D23" i="7"/>
  <c r="F13" i="7"/>
  <c r="E13" i="7"/>
  <c r="G10" i="7"/>
  <c r="Y22" i="10"/>
  <c r="Y46" i="10"/>
  <c r="Y70" i="10"/>
  <c r="Y94" i="10"/>
  <c r="Y118" i="10"/>
  <c r="Y143" i="10"/>
  <c r="Y191" i="10"/>
  <c r="Y215" i="10"/>
  <c r="Y239" i="10"/>
  <c r="Y263" i="10"/>
  <c r="Y267" i="10"/>
  <c r="Y99" i="10"/>
  <c r="Y244" i="10"/>
  <c r="Y30" i="10"/>
  <c r="Y128" i="10"/>
  <c r="Y153" i="10"/>
  <c r="Y201" i="10"/>
  <c r="Y249" i="10"/>
  <c r="Y226" i="10"/>
  <c r="Y207" i="10"/>
  <c r="Y279" i="10"/>
  <c r="Y112" i="10"/>
  <c r="Y113" i="10"/>
  <c r="Y210" i="10"/>
  <c r="Y139" i="10"/>
  <c r="Y117" i="10"/>
  <c r="Y23" i="10"/>
  <c r="Y71" i="10"/>
  <c r="Y95" i="10"/>
  <c r="Y119" i="10"/>
  <c r="Y144" i="10"/>
  <c r="Y168" i="10"/>
  <c r="Y192" i="10"/>
  <c r="Y216" i="10"/>
  <c r="Y240" i="10"/>
  <c r="Y264" i="10"/>
  <c r="Y96" i="10"/>
  <c r="Y172" i="10"/>
  <c r="Y280" i="10"/>
  <c r="Y88" i="10"/>
  <c r="Y185" i="10"/>
  <c r="Y209" i="10"/>
  <c r="Y17" i="10"/>
  <c r="Y234" i="10"/>
  <c r="Y259" i="10"/>
  <c r="Y24" i="10"/>
  <c r="Y48" i="10"/>
  <c r="Y72" i="10"/>
  <c r="Y145" i="10"/>
  <c r="Y169" i="10"/>
  <c r="Y217" i="10"/>
  <c r="Y241" i="10"/>
  <c r="Y146" i="10"/>
  <c r="Y194" i="10"/>
  <c r="Y266" i="10"/>
  <c r="Y147" i="10"/>
  <c r="Y197" i="10"/>
  <c r="Y137" i="10"/>
  <c r="Y25" i="10"/>
  <c r="Y49" i="10"/>
  <c r="Y73" i="10"/>
  <c r="Y121" i="10"/>
  <c r="Y170" i="10"/>
  <c r="Y242" i="10"/>
  <c r="Y98" i="10"/>
  <c r="Y243" i="10"/>
  <c r="Y51" i="10"/>
  <c r="Y123" i="10"/>
  <c r="Y148" i="10"/>
  <c r="Y196" i="10"/>
  <c r="Y149" i="10"/>
  <c r="Y245" i="10"/>
  <c r="Y125" i="10"/>
  <c r="Y104" i="10"/>
  <c r="Y35" i="10"/>
  <c r="Y59" i="10"/>
  <c r="Y83" i="10"/>
  <c r="Y131" i="10"/>
  <c r="Y156" i="10"/>
  <c r="Y180" i="10"/>
  <c r="Y204" i="10"/>
  <c r="Y228" i="10"/>
  <c r="Y252" i="10"/>
  <c r="Y276" i="10"/>
  <c r="Y38" i="10"/>
  <c r="Y233" i="10"/>
  <c r="Y41" i="10"/>
  <c r="Y138" i="10"/>
  <c r="Y69" i="10"/>
  <c r="Y26" i="10"/>
  <c r="Y50" i="10"/>
  <c r="Y74" i="10"/>
  <c r="Y122" i="10"/>
  <c r="Y171" i="10"/>
  <c r="Y195" i="10"/>
  <c r="Y219" i="10"/>
  <c r="Y27" i="10"/>
  <c r="Y220" i="10"/>
  <c r="Y28" i="10"/>
  <c r="Y52" i="10"/>
  <c r="Y76" i="10"/>
  <c r="Y100" i="10"/>
  <c r="Y124" i="10"/>
  <c r="Y221" i="10"/>
  <c r="Y269" i="10"/>
  <c r="Y53" i="10"/>
  <c r="Y77" i="10"/>
  <c r="Y101" i="10"/>
  <c r="Y150" i="10"/>
  <c r="Y174" i="10"/>
  <c r="Y198" i="10"/>
  <c r="Y222" i="10"/>
  <c r="Y246" i="10"/>
  <c r="Y270" i="10"/>
  <c r="Y78" i="10"/>
  <c r="Y102" i="10"/>
  <c r="Y126" i="10"/>
  <c r="Y151" i="10"/>
  <c r="Y175" i="10"/>
  <c r="Y199" i="10"/>
  <c r="Y223" i="10"/>
  <c r="Y247" i="10"/>
  <c r="Y271" i="10"/>
  <c r="Y32" i="10"/>
  <c r="Y225" i="10"/>
  <c r="Y81" i="10"/>
  <c r="Y129" i="10"/>
  <c r="Y178" i="10"/>
  <c r="Y274" i="10"/>
  <c r="Y10" i="10"/>
  <c r="Y34" i="10"/>
  <c r="Y58" i="10"/>
  <c r="Y82" i="10"/>
  <c r="Y106" i="10"/>
  <c r="Y130" i="10"/>
  <c r="Y155" i="10"/>
  <c r="Y179" i="10"/>
  <c r="Y203" i="10"/>
  <c r="Y227" i="10"/>
  <c r="Y251" i="10"/>
  <c r="Y275" i="10"/>
  <c r="Y114" i="10"/>
  <c r="Y29" i="10"/>
  <c r="Y54" i="10"/>
  <c r="Y8" i="10"/>
  <c r="Y80" i="10"/>
  <c r="Y177" i="10"/>
  <c r="Y273" i="10"/>
  <c r="Y9" i="10"/>
  <c r="Y57" i="10"/>
  <c r="Y105" i="10"/>
  <c r="Y154" i="10"/>
  <c r="Y250" i="10"/>
  <c r="Y107" i="10"/>
  <c r="Y14" i="10"/>
  <c r="Y86" i="10"/>
  <c r="Y110" i="10"/>
  <c r="Y159" i="10"/>
  <c r="Y231" i="10"/>
  <c r="Y64" i="10"/>
  <c r="Y66" i="10"/>
  <c r="Y235" i="10"/>
  <c r="Y262" i="10"/>
  <c r="Y7" i="10"/>
  <c r="Y31" i="10"/>
  <c r="Y55" i="10"/>
  <c r="Y79" i="10"/>
  <c r="Y103" i="10"/>
  <c r="Y176" i="10"/>
  <c r="Y224" i="10"/>
  <c r="Y248" i="10"/>
  <c r="Y272" i="10"/>
  <c r="Y202" i="10"/>
  <c r="Y184" i="10"/>
  <c r="Y232" i="10"/>
  <c r="Y40" i="10"/>
  <c r="Y161" i="10"/>
  <c r="Y6" i="10"/>
  <c r="Y89" i="10"/>
  <c r="Y21" i="10"/>
  <c r="Y45" i="10"/>
  <c r="Y12" i="10"/>
  <c r="Y36" i="10"/>
  <c r="Y60" i="10"/>
  <c r="Y84" i="10"/>
  <c r="Y132" i="10"/>
  <c r="Y157" i="10"/>
  <c r="Y181" i="10"/>
  <c r="Y205" i="10"/>
  <c r="Y229" i="10"/>
  <c r="Y253" i="10"/>
  <c r="Y277" i="10"/>
  <c r="Y186" i="10"/>
  <c r="Y190" i="10"/>
  <c r="Y13" i="10"/>
  <c r="Y37" i="10"/>
  <c r="Y61" i="10"/>
  <c r="Y85" i="10"/>
  <c r="Y109" i="10"/>
  <c r="Y133" i="10"/>
  <c r="Y158" i="10"/>
  <c r="Y206" i="10"/>
  <c r="Y230" i="10"/>
  <c r="Y254" i="10"/>
  <c r="Y278" i="10"/>
  <c r="Y62" i="10"/>
  <c r="Y183" i="10"/>
  <c r="Y255" i="10"/>
  <c r="Y15" i="10"/>
  <c r="Y63" i="10"/>
  <c r="Y87" i="10"/>
  <c r="Y111" i="10"/>
  <c r="Y160" i="10"/>
  <c r="Y208" i="10"/>
  <c r="Y256" i="10"/>
  <c r="Y258" i="10"/>
  <c r="Y211" i="10"/>
  <c r="Y238" i="10"/>
  <c r="Y135" i="10"/>
  <c r="Y65" i="10"/>
  <c r="Y162" i="10"/>
  <c r="Y187" i="10"/>
  <c r="Y214" i="10"/>
  <c r="Y18" i="10"/>
  <c r="Y42" i="10"/>
  <c r="Y90" i="10"/>
  <c r="Y163" i="10"/>
  <c r="Y166" i="10"/>
  <c r="Y19" i="10"/>
  <c r="Y43" i="10"/>
  <c r="Y67" i="10"/>
  <c r="Y91" i="10"/>
  <c r="Y115" i="10"/>
  <c r="Y140" i="10"/>
  <c r="Y164" i="10"/>
  <c r="Y188" i="10"/>
  <c r="Y212" i="10"/>
  <c r="Y236" i="10"/>
  <c r="Y260" i="10"/>
  <c r="Y20" i="10"/>
  <c r="Y44" i="10"/>
  <c r="Y68" i="10"/>
  <c r="Y92" i="10"/>
  <c r="Y116" i="10"/>
  <c r="Y141" i="10"/>
  <c r="Y165" i="10"/>
  <c r="Y213" i="10"/>
  <c r="Y237" i="10"/>
  <c r="Y261" i="10"/>
  <c r="Y142" i="10"/>
  <c r="Y134" i="10"/>
  <c r="Y167" i="10"/>
  <c r="Y33" i="10"/>
  <c r="Y257" i="10"/>
  <c r="Y75" i="10"/>
  <c r="Y120" i="10"/>
  <c r="Y5" i="10"/>
  <c r="Y47" i="10"/>
  <c r="Y268" i="10"/>
  <c r="Y4" i="10"/>
  <c r="Y200" i="10"/>
  <c r="Y152" i="10"/>
  <c r="Y97" i="10"/>
  <c r="Y218" i="10"/>
  <c r="Y173" i="10"/>
  <c r="Y11" i="10"/>
  <c r="Y127" i="10"/>
  <c r="Y93" i="10"/>
  <c r="Y39" i="10"/>
  <c r="Y265" i="10"/>
  <c r="Y56" i="10"/>
  <c r="Y193" i="10"/>
  <c r="Y182" i="10"/>
  <c r="Y3" i="10"/>
  <c r="X285" i="10" s="1"/>
  <c r="Y136" i="10"/>
  <c r="Y189" i="10"/>
  <c r="X288" i="10" s="1"/>
  <c r="Y108" i="10"/>
  <c r="X287" i="10" s="1"/>
  <c r="U286" i="10"/>
  <c r="U281" i="10"/>
  <c r="U292" i="10" s="1"/>
  <c r="S291" i="10"/>
  <c r="Y16" i="10"/>
  <c r="X286" i="10" s="1"/>
  <c r="X291" i="10" s="1"/>
  <c r="V286" i="10"/>
  <c r="V189" i="10"/>
  <c r="U288" i="10"/>
  <c r="T286" i="10"/>
  <c r="T291" i="10" s="1"/>
  <c r="T281" i="10"/>
  <c r="T292" i="10" s="1"/>
  <c r="H10" i="6"/>
  <c r="H15" i="6" s="1"/>
  <c r="B19" i="6" s="1"/>
  <c r="C15" i="6"/>
  <c r="C18" i="6" s="1"/>
  <c r="C7" i="7" s="1"/>
  <c r="C8" i="7" s="1"/>
  <c r="C10" i="7" s="1"/>
  <c r="C23" i="7" l="1"/>
  <c r="C20" i="7"/>
  <c r="G20" i="7"/>
  <c r="G23" i="7"/>
  <c r="G13" i="7"/>
  <c r="V288" i="10"/>
  <c r="V281" i="10"/>
  <c r="V292" i="10" s="1"/>
  <c r="V291" i="10"/>
  <c r="U291" i="10"/>
  <c r="X289" i="10"/>
  <c r="X290" i="10" s="1"/>
  <c r="Y281" i="10"/>
  <c r="X292" i="10" s="1"/>
  <c r="H18" i="6"/>
  <c r="H7" i="7" s="1"/>
  <c r="B20" i="6"/>
  <c r="G1" i="10" l="1"/>
  <c r="W279" i="10" s="1"/>
  <c r="F1" i="10"/>
  <c r="W75" i="10" l="1"/>
  <c r="W112" i="10"/>
  <c r="W219" i="10"/>
  <c r="W281" i="10"/>
  <c r="W292" i="10" s="1"/>
  <c r="B6" i="7" s="1"/>
  <c r="B8" i="7" s="1"/>
  <c r="B10" i="7" s="1"/>
  <c r="W5" i="10"/>
  <c r="W6" i="10"/>
  <c r="W7" i="10"/>
  <c r="W8" i="10"/>
  <c r="W9" i="10"/>
  <c r="W10" i="10"/>
  <c r="W11" i="10"/>
  <c r="W12" i="10"/>
  <c r="W13" i="10"/>
  <c r="W14" i="10"/>
  <c r="W15" i="10"/>
  <c r="W16" i="10"/>
  <c r="W286" i="10" s="1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287" i="10" s="1"/>
  <c r="W109" i="10"/>
  <c r="W110" i="10"/>
  <c r="W111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288" i="10" s="1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89" i="10" s="1"/>
  <c r="W269" i="10"/>
  <c r="W270" i="10"/>
  <c r="W271" i="10"/>
  <c r="W272" i="10"/>
  <c r="W273" i="10"/>
  <c r="W274" i="10"/>
  <c r="W275" i="10"/>
  <c r="W276" i="10"/>
  <c r="W277" i="10"/>
  <c r="W278" i="10"/>
  <c r="W280" i="10"/>
  <c r="W4" i="10"/>
  <c r="W3" i="10"/>
  <c r="B23" i="7" l="1"/>
  <c r="H23" i="7" s="1"/>
  <c r="B20" i="7"/>
  <c r="B13" i="7"/>
  <c r="H8" i="7"/>
  <c r="W291" i="10"/>
  <c r="X3" i="10"/>
  <c r="W285" i="10"/>
  <c r="X4" i="10"/>
  <c r="X15" i="10"/>
  <c r="X14" i="10"/>
  <c r="X13" i="10"/>
  <c r="X12" i="10"/>
  <c r="X11" i="10"/>
  <c r="X10" i="10"/>
  <c r="X9" i="10"/>
  <c r="X8" i="10"/>
  <c r="X7" i="10"/>
  <c r="X6" i="10"/>
  <c r="X5" i="10"/>
  <c r="H20" i="7" l="1"/>
  <c r="B21" i="7" s="1"/>
  <c r="B11" i="7"/>
  <c r="H10" i="7"/>
  <c r="W290" i="10"/>
  <c r="C11" i="7" l="1"/>
  <c r="D11" i="7"/>
  <c r="E11" i="7" l="1"/>
  <c r="F11" i="7" l="1"/>
  <c r="G11" i="7" l="1"/>
  <c r="H11" i="7" s="1"/>
  <c r="H1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tc={5A63D077-8556-4760-8CF0-BAA43B6BDE35}</author>
  </authors>
  <commentList>
    <comment ref="A1" authorId="0" shapeId="0" xr:uid="{5A63D077-8556-4760-8CF0-BAA43B6BDE35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locked the spreadsheet to prevent accidental changes because there are a lot of formulas and the sheets all link together. If anyone wants to make a change, please let me know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tc={F55BBE3E-2186-43CF-B2C4-6814C8DDEA9B}</author>
  </authors>
  <commentList>
    <comment ref="A1" authorId="0" shapeId="0" xr:uid="{F55BBE3E-2186-43CF-B2C4-6814C8DDEA9B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locked the spreadsheet to prevent accidental changes because there are a lot of formulas and the sheets all link together. If anyone wants to make a change, please let me know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tc={8AEAAB5E-4540-4A1C-9949-FE5CEC6A1D41}</author>
  </authors>
  <commentList>
    <comment ref="A1" authorId="0" shapeId="0" xr:uid="{8AEAAB5E-4540-4A1C-9949-FE5CEC6A1D41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locked the spreadsheet to prevent accidental changes because there are a lot of formulas and the sheets all link together. If anyone wants to make a change, please let me know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tc={8E65D195-C224-424B-A144-E06FACD528B5}</author>
  </authors>
  <commentList>
    <comment ref="A1" authorId="0" shapeId="0" xr:uid="{8E65D195-C224-424B-A144-E06FACD528B5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locked the spreadsheet to prevent accidental changes because there are a lot of formulas and the sheets all link together. If anyone wants to make a change, please let me know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tc={6DA06349-0B73-4508-800B-EF6DC271A07B}</author>
  </authors>
  <commentList>
    <comment ref="A1" authorId="0" shapeId="0" xr:uid="{6DA06349-0B73-4508-800B-EF6DC271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locked the spreadsheet to prevent accidental changes because there are a lot of formulas and the sheets all link together. If anyone wants to make a change, please let me know</t>
      </text>
    </comment>
  </commentList>
</comments>
</file>

<file path=xl/sharedStrings.xml><?xml version="1.0" encoding="utf-8"?>
<sst xmlns="http://schemas.openxmlformats.org/spreadsheetml/2006/main" count="2095" uniqueCount="626">
  <si>
    <t>Task Number</t>
  </si>
  <si>
    <t>Task Name</t>
  </si>
  <si>
    <t xml:space="preserve">Resource Type </t>
  </si>
  <si>
    <t>Resource Name</t>
  </si>
  <si>
    <t>Team Estimate</t>
  </si>
  <si>
    <t>PM Estimate</t>
  </si>
  <si>
    <t>Cost of Component, Phase, or Sub Phase</t>
  </si>
  <si>
    <t>PM 
Hours</t>
  </si>
  <si>
    <t>SRD Hours</t>
  </si>
  <si>
    <t>BED Hours</t>
  </si>
  <si>
    <t>FED Hours</t>
  </si>
  <si>
    <t>DBA Hours</t>
  </si>
  <si>
    <t>QAT1Hours</t>
  </si>
  <si>
    <t>ITM Hours</t>
  </si>
  <si>
    <t>SM 
Hours</t>
  </si>
  <si>
    <t>SA
Hours</t>
  </si>
  <si>
    <t>QAT2 Hours</t>
  </si>
  <si>
    <t>JD Hours</t>
  </si>
  <si>
    <t>Duration (Hours)</t>
  </si>
  <si>
    <t>Duration (Days)</t>
  </si>
  <si>
    <t>Hourly Rate (per task and average)</t>
  </si>
  <si>
    <t>Daily Rate (per task and average)</t>
  </si>
  <si>
    <t>Pre-Development Activities</t>
  </si>
  <si>
    <t>Requirements Analysis</t>
  </si>
  <si>
    <t>PDA-1</t>
  </si>
  <si>
    <t>Gather requirements from stakeholders</t>
  </si>
  <si>
    <t>FTE (1)</t>
  </si>
  <si>
    <t>PM</t>
  </si>
  <si>
    <t>PDA-2</t>
  </si>
  <si>
    <t>Create software system requirements analysis</t>
  </si>
  <si>
    <t>FTE (3)</t>
  </si>
  <si>
    <t>PM, ITM, SRD</t>
  </si>
  <si>
    <t>PDA-3</t>
  </si>
  <si>
    <t>Receive approval of requirements analysis</t>
  </si>
  <si>
    <t xml:space="preserve">PM </t>
  </si>
  <si>
    <t>Feasibility Study</t>
  </si>
  <si>
    <t>PDA-4</t>
  </si>
  <si>
    <t>Conduct cash flow analysis</t>
  </si>
  <si>
    <t>PDA-5</t>
  </si>
  <si>
    <t>Conduct risk assessment</t>
  </si>
  <si>
    <t>Development Environment Setup</t>
  </si>
  <si>
    <t>Update laptops to Windows 11 OS</t>
  </si>
  <si>
    <t>FTE (9)</t>
  </si>
  <si>
    <t>PM, ITM, SRD, BED, FED, DBA, QAT1, QAT 2, JD</t>
  </si>
  <si>
    <t>PDA-6</t>
  </si>
  <si>
    <t xml:space="preserve">Install and configure Visual Studio Code </t>
  </si>
  <si>
    <t>ITM, SRD, BED, FED, DBA, QAT1, QAT 2, JD</t>
  </si>
  <si>
    <t>PDA-7</t>
  </si>
  <si>
    <t>Install and configure Postman, Maven, and Junit 5 testing software</t>
  </si>
  <si>
    <t>PDA-8</t>
  </si>
  <si>
    <t>Install and configure PostgreSQL and SQL interface</t>
  </si>
  <si>
    <t>Release 1: Basic (Core) System</t>
  </si>
  <si>
    <t>Mock Up User Interfaces</t>
  </si>
  <si>
    <t>R1-1</t>
  </si>
  <si>
    <t>Mock up user interface for Medisail customers</t>
  </si>
  <si>
    <t>FTE (2)</t>
  </si>
  <si>
    <t>FED, JD</t>
  </si>
  <si>
    <t>R1-2</t>
  </si>
  <si>
    <t>Mock up user interface for suppliers</t>
  </si>
  <si>
    <t>R1-3</t>
  </si>
  <si>
    <t>Mock up user interface for Medisail non-technical employees</t>
  </si>
  <si>
    <t>R1-4</t>
  </si>
  <si>
    <t>Mock up marketplace user interface</t>
  </si>
  <si>
    <t>R1-5</t>
  </si>
  <si>
    <t>Mock up shopping cart and checkout interfaces</t>
  </si>
  <si>
    <t>R1-6</t>
  </si>
  <si>
    <t>Mock up login portal user interface</t>
  </si>
  <si>
    <t>Database Creation</t>
  </si>
  <si>
    <t>R1-7</t>
  </si>
  <si>
    <t>Create database</t>
  </si>
  <si>
    <t>DBA</t>
  </si>
  <si>
    <t>R1-8</t>
  </si>
  <si>
    <t>Create tables with associated fields</t>
  </si>
  <si>
    <t>Fill Inventory, Supplier, Distributor, and Customer Tables with Dummy Data</t>
  </si>
  <si>
    <t>R1-9</t>
  </si>
  <si>
    <t>Fill Medical Supplies table with dummy data</t>
  </si>
  <si>
    <t>R1-10</t>
  </si>
  <si>
    <t>Fill Medical Supplier table with dummy data</t>
  </si>
  <si>
    <t>R1-11</t>
  </si>
  <si>
    <t xml:space="preserve">Fill Distributor table with dummy data </t>
  </si>
  <si>
    <t>R1-12</t>
  </si>
  <si>
    <t>Fill Customer table with dummy data</t>
  </si>
  <si>
    <t>R1-13</t>
  </si>
  <si>
    <t>Write SQL script to designate primary and foreign keys of each table in the database</t>
  </si>
  <si>
    <t>FTE(1)</t>
  </si>
  <si>
    <t>Create Server and API Interfaces</t>
  </si>
  <si>
    <t>R1-14</t>
  </si>
  <si>
    <t xml:space="preserve">Develop core functionalities of RESTful server </t>
  </si>
  <si>
    <t>BED, JD</t>
  </si>
  <si>
    <t>R1-15</t>
  </si>
  <si>
    <t>Create API endpoints for user API interface</t>
  </si>
  <si>
    <t>R1-16</t>
  </si>
  <si>
    <t>Create API endpoints for Medisail API interface</t>
  </si>
  <si>
    <t>R1-17</t>
  </si>
  <si>
    <t>Write SQL script to query data from Inventory Database</t>
  </si>
  <si>
    <t>R1-18</t>
  </si>
  <si>
    <t>Test endpoints in Postman</t>
  </si>
  <si>
    <t>Database Modification</t>
  </si>
  <si>
    <t>Fill Inventory, Supplier, Distributor, and Customer Tables with Authentic Data</t>
  </si>
  <si>
    <t>R1-19</t>
  </si>
  <si>
    <t>Fill Medical Supplies table with data in fields: Inventory SKU Number (Integer), Item Name (String), Manufacturer (String), Listing Price (float), Supplier Name (String), Expiration Date (date), Generic Medicine (boolean), Brand Name Medicine (boolean)</t>
  </si>
  <si>
    <t>R1-20</t>
  </si>
  <si>
    <t>Fill Medical Supplier table with data in fields: Supplier ID (Integer), Supplier Name (String), Supplier Primary Address (String), Phone Number (String), Supplier Email (String), Better Business Bureau Rating (String), General Notes (String)</t>
  </si>
  <si>
    <t>R1-21</t>
  </si>
  <si>
    <t>Fill Distributor table with data in fields: Distributor ID (Integer), Distributor Name (String), Distributor Primary Address (String), Phone Number (String), Distributor Email (String), Better Business Bureau Rating (String), General Notes (String)</t>
  </si>
  <si>
    <t>R1-22</t>
  </si>
  <si>
    <t>Fill Customer table with data in fields: Customer ID (Integer), Customer Name (String), Subscription Tier (Integer), Item Purchased (String), Customer Primary Address (String), Phone Number (String), Customer Email (String),</t>
  </si>
  <si>
    <t>R1-23</t>
  </si>
  <si>
    <t>Revise SQL script to query authentic data</t>
  </si>
  <si>
    <t>R1-24</t>
  </si>
  <si>
    <t>Retest API endpoints in Postman to ensure that authentic data is correctly accessed</t>
  </si>
  <si>
    <t>Implement User Interfaces</t>
  </si>
  <si>
    <t>R1-25</t>
  </si>
  <si>
    <t>Develop marketplace user interface</t>
  </si>
  <si>
    <t>R1-26</t>
  </si>
  <si>
    <t>Develop customer user interface</t>
  </si>
  <si>
    <t>R1-27</t>
  </si>
  <si>
    <t>Develop shopping cart and checkout interface</t>
  </si>
  <si>
    <t>R1-28</t>
  </si>
  <si>
    <t>Develop supplier user interface</t>
  </si>
  <si>
    <t>R1-29</t>
  </si>
  <si>
    <t>Develop Medisail user interface</t>
  </si>
  <si>
    <t>R1-30</t>
  </si>
  <si>
    <t>Develop login interface</t>
  </si>
  <si>
    <t>Documentation</t>
  </si>
  <si>
    <t>R1-31</t>
  </si>
  <si>
    <t>Write documentation for core system</t>
  </si>
  <si>
    <t>SRD, ITM</t>
  </si>
  <si>
    <t>Test Core System</t>
  </si>
  <si>
    <t>Unit Testing</t>
  </si>
  <si>
    <t>R1-32</t>
  </si>
  <si>
    <t>Write unit tests for server</t>
  </si>
  <si>
    <t>QAT1, QAT2</t>
  </si>
  <si>
    <t>R1-33</t>
  </si>
  <si>
    <t>Write unit tests for Medisail API interface</t>
  </si>
  <si>
    <t>R1-34</t>
  </si>
  <si>
    <t>Write unit tests for user API interface</t>
  </si>
  <si>
    <t>R1-35</t>
  </si>
  <si>
    <t>Write tests for customer user interface</t>
  </si>
  <si>
    <t>R1-36</t>
  </si>
  <si>
    <t xml:space="preserve">Write tests for supplier user interface </t>
  </si>
  <si>
    <t>R1-37</t>
  </si>
  <si>
    <t>Write tests for Medisail user interface</t>
  </si>
  <si>
    <t>R1-38</t>
  </si>
  <si>
    <t>Write tests for marketplace interface</t>
  </si>
  <si>
    <t>R1-39</t>
  </si>
  <si>
    <t>Write tests for shopping cart interface</t>
  </si>
  <si>
    <t>R1-40</t>
  </si>
  <si>
    <t>Write tests for checkout interface</t>
  </si>
  <si>
    <t>R1-41</t>
  </si>
  <si>
    <t>Conduct back end unit tests</t>
  </si>
  <si>
    <t>R1-42</t>
  </si>
  <si>
    <t>Conduct user interface tests</t>
  </si>
  <si>
    <t>R1-43</t>
  </si>
  <si>
    <t>Communicate results of unit tests with development team</t>
  </si>
  <si>
    <t>R1-44</t>
  </si>
  <si>
    <t>Modify system based on test results (if needed)</t>
  </si>
  <si>
    <t>R1-45</t>
  </si>
  <si>
    <t>Retest user interfaces</t>
  </si>
  <si>
    <t>FTE (4)</t>
  </si>
  <si>
    <t>QAT1, QAT2, ITM, SRD</t>
  </si>
  <si>
    <t>R1-46</t>
  </si>
  <si>
    <t>Reteset back end</t>
  </si>
  <si>
    <t>SRD, BED, FED</t>
  </si>
  <si>
    <t>R1-47</t>
  </si>
  <si>
    <t>R1-48</t>
  </si>
  <si>
    <t>Integration Testing</t>
  </si>
  <si>
    <t>R1-49</t>
  </si>
  <si>
    <t>Write integration tests between user interfaces and server</t>
  </si>
  <si>
    <t>Write integration tests between server and database</t>
  </si>
  <si>
    <t>Write mocked integration tests between user interfaces and database</t>
  </si>
  <si>
    <t>Conduct integration tests between user interfaces and server</t>
  </si>
  <si>
    <t>Conduct integration tests between server and database</t>
  </si>
  <si>
    <t>Conduct integration tests between user interfaces and database</t>
  </si>
  <si>
    <t>Communicate results of integration tests with development team</t>
  </si>
  <si>
    <t>QAT1, QA2, ITM, SRD</t>
  </si>
  <si>
    <t>R1-50</t>
  </si>
  <si>
    <t>R1-51</t>
  </si>
  <si>
    <t>Retest integration between user interface and server</t>
  </si>
  <si>
    <t>R1-52</t>
  </si>
  <si>
    <t>Retest integration between server and database</t>
  </si>
  <si>
    <t>R1-53</t>
  </si>
  <si>
    <t>Retest integration between user interface and database</t>
  </si>
  <si>
    <t>System Testing</t>
  </si>
  <si>
    <t>R1-54</t>
  </si>
  <si>
    <t>Write system tests of the entire core system</t>
  </si>
  <si>
    <t>QAT</t>
  </si>
  <si>
    <t>R1-55</t>
  </si>
  <si>
    <t>Conduct system tests of the core system</t>
  </si>
  <si>
    <t>QAT, SRD, PM</t>
  </si>
  <si>
    <t>R1-56</t>
  </si>
  <si>
    <t>Communicate results of system tests with development teams</t>
  </si>
  <si>
    <t>R1-57</t>
  </si>
  <si>
    <t>R1-58</t>
  </si>
  <si>
    <t>Reconduct system tests</t>
  </si>
  <si>
    <t>Deploy Release 1</t>
  </si>
  <si>
    <t>Conduct Required Trainings</t>
  </si>
  <si>
    <t>R1-60</t>
  </si>
  <si>
    <t>Train sales manager on core e-procurement system</t>
  </si>
  <si>
    <t>PM, SM</t>
  </si>
  <si>
    <t>R1-61</t>
  </si>
  <si>
    <t>Train Medisail non-technical employees on core e-procurement system</t>
  </si>
  <si>
    <t>Pre-Deployment Marketing</t>
  </si>
  <si>
    <t>Create advertisement materials for core product</t>
  </si>
  <si>
    <t>SM</t>
  </si>
  <si>
    <t>R1-62</t>
  </si>
  <si>
    <t>Identify pilot customers</t>
  </si>
  <si>
    <t>Product Deployment</t>
  </si>
  <si>
    <t>R1-63</t>
  </si>
  <si>
    <t>Deploy core system</t>
  </si>
  <si>
    <t>SRD</t>
  </si>
  <si>
    <t>R1-64</t>
  </si>
  <si>
    <t>Monitor system performance after deployment</t>
  </si>
  <si>
    <t>Collect Customer Feedback</t>
  </si>
  <si>
    <t>R1-65</t>
  </si>
  <si>
    <t>Create customer survey</t>
  </si>
  <si>
    <t>R1-66</t>
  </si>
  <si>
    <t>Send customer survey to pilot customers</t>
  </si>
  <si>
    <t>R1-67</t>
  </si>
  <si>
    <t>Collect and analyze customer feedback</t>
  </si>
  <si>
    <t>R1-68</t>
  </si>
  <si>
    <t>Share customer feedback with team</t>
  </si>
  <si>
    <t>Release 2: Integrated System</t>
  </si>
  <si>
    <t>Adjust Plan Based on Customer Feedback</t>
  </si>
  <si>
    <t>R2-1</t>
  </si>
  <si>
    <t>Determine which aspects of feedback are relevant</t>
  </si>
  <si>
    <t>PM, SRD</t>
  </si>
  <si>
    <t>R2-2</t>
  </si>
  <si>
    <t>Revise Release 2 requirements based on feedback assessment</t>
  </si>
  <si>
    <t>Modify Database Functionality</t>
  </si>
  <si>
    <t>Make Static Tables Dynamic</t>
  </si>
  <si>
    <t>R2-3</t>
  </si>
  <si>
    <t>Update endpoints in server to allow for database updates</t>
  </si>
  <si>
    <t>R2-4</t>
  </si>
  <si>
    <t>Test mock updates in database</t>
  </si>
  <si>
    <t>Create Customer Statistics Table</t>
  </si>
  <si>
    <t>R2-5</t>
  </si>
  <si>
    <t>Fill Customer Statistics table with data in fields: Customer ID (Integer), Customer Name (String), Subscription Tier (Integer), Orders per Month (Integer), Average Order Total (float), Monthly Average Order Total (float), Most Purchased Product (String)</t>
  </si>
  <si>
    <t>Create Supplier Statistics Table</t>
  </si>
  <si>
    <t>R2-6</t>
  </si>
  <si>
    <t>Fill Supplier Statistics table with data in fields: Supplier ID (Integer), Supplier Name (String), Products Purchased per Month (Integer), Most Purchased Product (String), Average Sales per Month (Integer)</t>
  </si>
  <si>
    <t>R2-7</t>
  </si>
  <si>
    <t>Write SQL script to designate primary and foreign keys of new tables in the database</t>
  </si>
  <si>
    <t>Update Server and API Interfaces</t>
  </si>
  <si>
    <t>R2-8</t>
  </si>
  <si>
    <t>Create endpoints in server to allow for modification of new database tables</t>
  </si>
  <si>
    <t>R2-9</t>
  </si>
  <si>
    <t>Create endpoints in user API interface that allow suppliers to post and remove products from marketplace</t>
  </si>
  <si>
    <t>R2-10</t>
  </si>
  <si>
    <t>Create GET endpoints in Medisail API interface to access customer and supplier statistics data</t>
  </si>
  <si>
    <t>R2-11</t>
  </si>
  <si>
    <t>Develop functionality for statistics charting in Medisail API interface</t>
  </si>
  <si>
    <t>R2-12</t>
  </si>
  <si>
    <t>Update User Interfaces</t>
  </si>
  <si>
    <t>Supplier User Interface</t>
  </si>
  <si>
    <t>R2-13</t>
  </si>
  <si>
    <t xml:space="preserve">Develop UI components that allow suppliers to post new products to the marketplace </t>
  </si>
  <si>
    <t>R2-14</t>
  </si>
  <si>
    <t xml:space="preserve">Test user interface to ensure that components correctly map to API endpoints </t>
  </si>
  <si>
    <t>Medisail User Interface</t>
  </si>
  <si>
    <t>R2-15</t>
  </si>
  <si>
    <t>Develop UI components that allow Medisail employees to view analytics data rendered from API endpoints connected to new database tables</t>
  </si>
  <si>
    <t>R2-16</t>
  </si>
  <si>
    <t>Test user interface to ensure that components correct map to API endpoints</t>
  </si>
  <si>
    <t>R2-17</t>
  </si>
  <si>
    <t>Write documentation for integrated system</t>
  </si>
  <si>
    <t>Test Integrated System</t>
  </si>
  <si>
    <t>R2-18</t>
  </si>
  <si>
    <t xml:space="preserve">Write unit tests for new server functionality </t>
  </si>
  <si>
    <t>R2-19</t>
  </si>
  <si>
    <t>Write unit tests for new Medisail API interface endpoints</t>
  </si>
  <si>
    <t>R2-20</t>
  </si>
  <si>
    <t>Write unit tests for user API interface that ensure that customers don't have access to posting new products</t>
  </si>
  <si>
    <t>R2-21</t>
  </si>
  <si>
    <t>R2-22</t>
  </si>
  <si>
    <t>Write tests for supplier user interface marketplace product posting rendering capabilities</t>
  </si>
  <si>
    <t>R2-23</t>
  </si>
  <si>
    <t>Write tests for Medisail user interface data analytics rendering capabilities</t>
  </si>
  <si>
    <t>R2-24</t>
  </si>
  <si>
    <t>Write tests for marketplace interface to ensure that new product postings are correctly rendered</t>
  </si>
  <si>
    <t>R2-25</t>
  </si>
  <si>
    <t>R2-26</t>
  </si>
  <si>
    <t>R2-27</t>
  </si>
  <si>
    <t>R2-28</t>
  </si>
  <si>
    <t>R2-29</t>
  </si>
  <si>
    <t>R2-30</t>
  </si>
  <si>
    <t>R2-31</t>
  </si>
  <si>
    <t>R2-32</t>
  </si>
  <si>
    <t>Write integration tests between supplier user interface and server</t>
  </si>
  <si>
    <t>R2-33</t>
  </si>
  <si>
    <t>Write integration tests between Medisail user interface and server</t>
  </si>
  <si>
    <t>R2-34</t>
  </si>
  <si>
    <t>Write integration tests between marketplace user interface and server</t>
  </si>
  <si>
    <t>R2-35</t>
  </si>
  <si>
    <t>Write integration tests between user API interface and database</t>
  </si>
  <si>
    <t>R2-36</t>
  </si>
  <si>
    <t>Write integration tests between Medisail API interface and database</t>
  </si>
  <si>
    <t>R2-37</t>
  </si>
  <si>
    <t>R2-38</t>
  </si>
  <si>
    <t>R2-39</t>
  </si>
  <si>
    <t>R2-40</t>
  </si>
  <si>
    <t>R2-41</t>
  </si>
  <si>
    <t>R2-42</t>
  </si>
  <si>
    <t>R2-43</t>
  </si>
  <si>
    <t>R2-44</t>
  </si>
  <si>
    <t>R2-45</t>
  </si>
  <si>
    <t>R2-46</t>
  </si>
  <si>
    <t>Write system tests of the entire integrated system</t>
  </si>
  <si>
    <t>R2-47</t>
  </si>
  <si>
    <t>Conduct system tests of the integrated system</t>
  </si>
  <si>
    <t>QAT1, QAT2, SRD, PM</t>
  </si>
  <si>
    <t>R2-48</t>
  </si>
  <si>
    <t>R2-49</t>
  </si>
  <si>
    <t>R2-50</t>
  </si>
  <si>
    <t>Deploy Release 2</t>
  </si>
  <si>
    <t>R2-51</t>
  </si>
  <si>
    <t>Update sales manager on new capabilities of integrated e-procurement system</t>
  </si>
  <si>
    <t>R2-52</t>
  </si>
  <si>
    <t>Train Medisail non-technical employees on integrated e-procurement system analytics capabilities</t>
  </si>
  <si>
    <t>R2-53</t>
  </si>
  <si>
    <t>Create advertisement materials for integrated product</t>
  </si>
  <si>
    <t>R2-54</t>
  </si>
  <si>
    <t>Deploy integrated system</t>
  </si>
  <si>
    <t>R2-55</t>
  </si>
  <si>
    <t>Collect Supplier Feedback on Analytics Capabilities</t>
  </si>
  <si>
    <t>R2-56</t>
  </si>
  <si>
    <t>Create Medisail non-technical employee survey about new analytics capabilities</t>
  </si>
  <si>
    <t>R2-57</t>
  </si>
  <si>
    <t>Create new customer survey with refined prompts based on results of Release 1 survey</t>
  </si>
  <si>
    <t>R2-58</t>
  </si>
  <si>
    <t>Send survey to Medisail non-technical employees who use the system</t>
  </si>
  <si>
    <t>R2-59</t>
  </si>
  <si>
    <t>Send revised survey to customers</t>
  </si>
  <si>
    <t>R2-60</t>
  </si>
  <si>
    <t>Collect and analyze feedback</t>
  </si>
  <si>
    <t>R2-61</t>
  </si>
  <si>
    <t>Share survey feedback with team</t>
  </si>
  <si>
    <t>Release 3: Advanced System</t>
  </si>
  <si>
    <t>Adjust Plan Based on Supplier Feedback</t>
  </si>
  <si>
    <t>R3-1</t>
  </si>
  <si>
    <t>R3-2</t>
  </si>
  <si>
    <t>Revise Release 3 requirements based on feedback assessment</t>
  </si>
  <si>
    <t>Update Backend for Advanced Analytics</t>
  </si>
  <si>
    <t>User API Interface</t>
  </si>
  <si>
    <t>R3-3</t>
  </si>
  <si>
    <t>Write SQL queries to query analytics data from database for suppliers</t>
  </si>
  <si>
    <t>R3-4</t>
  </si>
  <si>
    <t>Write SQL queries to query analytics data from database for customers</t>
  </si>
  <si>
    <t>R3-5</t>
  </si>
  <si>
    <t>Create endpoints for analytics data for supplier UI</t>
  </si>
  <si>
    <t>R3-6</t>
  </si>
  <si>
    <t>Create endpoints for analytics data for user UI</t>
  </si>
  <si>
    <t>R3-7</t>
  </si>
  <si>
    <t>Test endpoints to ensure that supplier and user analytics data is mapped correctly</t>
  </si>
  <si>
    <t>Tableau Functionality</t>
  </si>
  <si>
    <t>R3-8</t>
  </si>
  <si>
    <t>Negotiate and obtain Tableau licence</t>
  </si>
  <si>
    <t>R3-9</t>
  </si>
  <si>
    <t xml:space="preserve">Review Tableau documentation </t>
  </si>
  <si>
    <t>DBA, BED</t>
  </si>
  <si>
    <t>R3-10</t>
  </si>
  <si>
    <t>Refine database tables as needed per Tableau documentation</t>
  </si>
  <si>
    <t>R3-11</t>
  </si>
  <si>
    <t>Create Tableau-specific API endpoints for suppliers</t>
  </si>
  <si>
    <t>R3-12</t>
  </si>
  <si>
    <t>Create Tableau-specific API endpoints for customers</t>
  </si>
  <si>
    <t>R3-13</t>
  </si>
  <si>
    <t>Create Tableau-specific API endpoints for Medisail non-technical employees</t>
  </si>
  <si>
    <t>R3-14</t>
  </si>
  <si>
    <t>Test all Tableau endpoints</t>
  </si>
  <si>
    <t>Update Frontend for Advanced Analytics</t>
  </si>
  <si>
    <t>R3-15</t>
  </si>
  <si>
    <t>Create UI components in customer user interface to render analytics data from database</t>
  </si>
  <si>
    <t>R3-16</t>
  </si>
  <si>
    <t xml:space="preserve">Create UI components in customer user interface to render Tableau graphics and charts </t>
  </si>
  <si>
    <t>FED, SRD</t>
  </si>
  <si>
    <t>R3-17</t>
  </si>
  <si>
    <t>Create UI components in supplier user interface to render analytics data from database</t>
  </si>
  <si>
    <t>R3-18</t>
  </si>
  <si>
    <t xml:space="preserve">Create UI components in supplier user interface to render Tableau graphics and charts </t>
  </si>
  <si>
    <t>R3-19</t>
  </si>
  <si>
    <t xml:space="preserve">Create UI components in Medisail user interface to render Tableau graphics and charts </t>
  </si>
  <si>
    <t>R3-20</t>
  </si>
  <si>
    <t>Test database analytics rendering in customer and supplier user interfaces</t>
  </si>
  <si>
    <t>R3-21</t>
  </si>
  <si>
    <t>Test Tableau integration in all user interfaces</t>
  </si>
  <si>
    <t>R3-22</t>
  </si>
  <si>
    <t>Write documentation for advanced system</t>
  </si>
  <si>
    <t>Test Advanced System</t>
  </si>
  <si>
    <t>R3-23</t>
  </si>
  <si>
    <t>Write unit tests for data analytics API endpoints  to ensure that only applicable data is accessible</t>
  </si>
  <si>
    <t>R3-24</t>
  </si>
  <si>
    <t>Write unit tests for Tableau API endpoints</t>
  </si>
  <si>
    <t>R3-25</t>
  </si>
  <si>
    <t>Write unit tests for new Medisail API interface endpoints to ensure that all data analytics is accessable</t>
  </si>
  <si>
    <t>R3-26</t>
  </si>
  <si>
    <t>Write tests for customer user interface data analytics capabilities</t>
  </si>
  <si>
    <t>R3-27</t>
  </si>
  <si>
    <t>Write tests for supplier user interface data analytics capabilities</t>
  </si>
  <si>
    <t>R3-28</t>
  </si>
  <si>
    <t>R3-29</t>
  </si>
  <si>
    <t>Write tests for Tableau integration in customer user interface</t>
  </si>
  <si>
    <t>R3-30</t>
  </si>
  <si>
    <t>Write tests for Tableau integration in supplier user interface</t>
  </si>
  <si>
    <t>R3-31</t>
  </si>
  <si>
    <t>Write tests for Tableau integration in Medisail user interface</t>
  </si>
  <si>
    <t>R3-32</t>
  </si>
  <si>
    <t>R3-33</t>
  </si>
  <si>
    <t>R3-34</t>
  </si>
  <si>
    <t>R3-35</t>
  </si>
  <si>
    <t>R3-36</t>
  </si>
  <si>
    <t>R3-37</t>
  </si>
  <si>
    <t>R3-38</t>
  </si>
  <si>
    <t>R3-39</t>
  </si>
  <si>
    <t>R3-40</t>
  </si>
  <si>
    <t>R3-41</t>
  </si>
  <si>
    <t>R3-42</t>
  </si>
  <si>
    <t>R3-43</t>
  </si>
  <si>
    <t>R3-44</t>
  </si>
  <si>
    <t>R3-45</t>
  </si>
  <si>
    <t>R3-46</t>
  </si>
  <si>
    <t>R3-47</t>
  </si>
  <si>
    <t>R3-48</t>
  </si>
  <si>
    <t>R3-49</t>
  </si>
  <si>
    <t>R3-50</t>
  </si>
  <si>
    <t>R3-51</t>
  </si>
  <si>
    <t>R3-52</t>
  </si>
  <si>
    <t>Write system tests of the entire advanced system</t>
  </si>
  <si>
    <t>R3-53</t>
  </si>
  <si>
    <t>Conduct system tests of the advanced system</t>
  </si>
  <si>
    <t>R3-54</t>
  </si>
  <si>
    <t>R3-55</t>
  </si>
  <si>
    <t>R3-56</t>
  </si>
  <si>
    <t>Deploy Release 3</t>
  </si>
  <si>
    <t>R3-57</t>
  </si>
  <si>
    <t>Update sales manager on new capabilities of advanced e-procurement system</t>
  </si>
  <si>
    <t>R3-58</t>
  </si>
  <si>
    <t>Train Medisail non-technical employees on new analytics capabilities</t>
  </si>
  <si>
    <t>R3-59</t>
  </si>
  <si>
    <t>Train customers on new analytics capabilities</t>
  </si>
  <si>
    <t>R3-60</t>
  </si>
  <si>
    <t>Train suppliers on new analytics capabilities</t>
  </si>
  <si>
    <t>R3-61</t>
  </si>
  <si>
    <t>Create advertisement materials for advanced product</t>
  </si>
  <si>
    <t>R3-62</t>
  </si>
  <si>
    <t>Conduct sales calls with potential new customers</t>
  </si>
  <si>
    <t>R3-63</t>
  </si>
  <si>
    <t>Deploy advanced system</t>
  </si>
  <si>
    <t>R3-64</t>
  </si>
  <si>
    <t>End of Project Activities</t>
  </si>
  <si>
    <t>Product Adoption</t>
  </si>
  <si>
    <t>EOP-1</t>
  </si>
  <si>
    <t>Plan product education workshops for customers and suppliers</t>
  </si>
  <si>
    <t>EOP-2</t>
  </si>
  <si>
    <t>Schedule product education workshops</t>
  </si>
  <si>
    <t>EOP-3</t>
  </si>
  <si>
    <t>Conduct product education workshops</t>
  </si>
  <si>
    <t>EOP-4</t>
  </si>
  <si>
    <t>Gather feedback from customers and suppliers during workshops</t>
  </si>
  <si>
    <t>EOP-5</t>
  </si>
  <si>
    <t>Train Medisail sales teams and customer support on product</t>
  </si>
  <si>
    <t>Continuous Improvement</t>
  </si>
  <si>
    <t>EOP-6</t>
  </si>
  <si>
    <t>Send monthly surveys to customers and suppliers</t>
  </si>
  <si>
    <t>EOP-7</t>
  </si>
  <si>
    <t>Gather feedback from surveys</t>
  </si>
  <si>
    <t>EOP-8</t>
  </si>
  <si>
    <t>Discuss results of surveys</t>
  </si>
  <si>
    <t>EOP-9</t>
  </si>
  <si>
    <t>Determine feasibility of improvements suggested in survey results</t>
  </si>
  <si>
    <t>PM, SRD, ITM</t>
  </si>
  <si>
    <t>EOP-10</t>
  </si>
  <si>
    <t>Implement accepted improvements to software system</t>
  </si>
  <si>
    <t>SRD, BED, FED, JD</t>
  </si>
  <si>
    <t>Total</t>
  </si>
  <si>
    <t>Costs of Implementing e-Procurement System</t>
  </si>
  <si>
    <t>Year 0</t>
  </si>
  <si>
    <t>Year 1</t>
  </si>
  <si>
    <t>Year 2</t>
  </si>
  <si>
    <t>Year 3</t>
  </si>
  <si>
    <t>Year 4</t>
  </si>
  <si>
    <t>Year 5</t>
  </si>
  <si>
    <t>Licenses</t>
  </si>
  <si>
    <t>Tableau yearly license (billed at $42/month)</t>
  </si>
  <si>
    <t>Oracle DBMS license (billed at $950/year)</t>
  </si>
  <si>
    <t>Product Support</t>
  </si>
  <si>
    <t>Server center rental</t>
  </si>
  <si>
    <t>Product maintenence</t>
  </si>
  <si>
    <t>System Support</t>
  </si>
  <si>
    <t>System use training</t>
  </si>
  <si>
    <t>System enhancement and upgrade costs</t>
  </si>
  <si>
    <t>System downtime costs</t>
  </si>
  <si>
    <t>Technical support</t>
  </si>
  <si>
    <t xml:space="preserve">Contracts </t>
  </si>
  <si>
    <t>Distribution contracts</t>
  </si>
  <si>
    <t>Total Indirect Costs</t>
  </si>
  <si>
    <t xml:space="preserve">Product Development </t>
  </si>
  <si>
    <t>Total labor development cost</t>
  </si>
  <si>
    <t>Total Cost of Ownership</t>
  </si>
  <si>
    <r>
      <rPr>
        <b/>
        <sz val="12"/>
        <color rgb="FF000000"/>
        <rFont val="Calibri"/>
        <scheme val="minor"/>
      </rPr>
      <t xml:space="preserve">Overhead Calculation 
</t>
    </r>
    <r>
      <rPr>
        <sz val="12"/>
        <color rgb="FF000000"/>
        <rFont val="Calibri"/>
        <scheme val="minor"/>
      </rPr>
      <t>Sum of Indirect Costs / Sum of Direct Labor Costs</t>
    </r>
  </si>
  <si>
    <t xml:space="preserve">Overhead Multiplier </t>
  </si>
  <si>
    <t xml:space="preserve">Overhead multiplier: </t>
  </si>
  <si>
    <t>Development Cost with Overhead</t>
  </si>
  <si>
    <t>% Total Cost of Phase</t>
  </si>
  <si>
    <t>% Total Cost of Project</t>
  </si>
  <si>
    <t>FTE (7)</t>
  </si>
  <si>
    <t>PM, ITM, SRD, BED, FED, DBA, QAT</t>
  </si>
  <si>
    <t>FTE (6)</t>
  </si>
  <si>
    <t>ITM, SRD, BED, FED, DBA, QAT</t>
  </si>
  <si>
    <t>FED</t>
  </si>
  <si>
    <t>BED</t>
  </si>
  <si>
    <t>QAT, ITM, SRD</t>
  </si>
  <si>
    <t>Totals</t>
  </si>
  <si>
    <t>-</t>
  </si>
  <si>
    <t>Summary of Project Software Costs</t>
  </si>
  <si>
    <t>MATCH THIS ^</t>
  </si>
  <si>
    <t>Development Cost</t>
  </si>
  <si>
    <t>Average Hourly Rate</t>
  </si>
  <si>
    <t>Average Daily Rate</t>
  </si>
  <si>
    <t>Phase 1: Pre-Development Activities</t>
  </si>
  <si>
    <t>Phase 2: Release 1</t>
  </si>
  <si>
    <t>Phase 3: Release 2</t>
  </si>
  <si>
    <t>Phase 4: Release 3</t>
  </si>
  <si>
    <t xml:space="preserve">Phase 5: End of Project Activities </t>
  </si>
  <si>
    <t>Non-Development Phases 1 and 5</t>
  </si>
  <si>
    <t>Release Phases 2-4</t>
  </si>
  <si>
    <t>Total of Project</t>
  </si>
  <si>
    <t>Business Benefits</t>
  </si>
  <si>
    <t>Increased company revenue from e-procurement product</t>
  </si>
  <si>
    <t>Benefits of increased visibility of the Medisail brand due to e-procurement product that benefits other operating areas of the company</t>
  </si>
  <si>
    <t xml:space="preserve">Increased revenue from subscription tier upgrades </t>
  </si>
  <si>
    <t>Total Value of Business Benefits</t>
  </si>
  <si>
    <t>Cost/Benefit Analysis</t>
  </si>
  <si>
    <t>Project Benefits</t>
  </si>
  <si>
    <t>Benefits from Developing e-Procurement System</t>
  </si>
  <si>
    <t>Project Costs</t>
  </si>
  <si>
    <t>Project Software Development Costs</t>
  </si>
  <si>
    <t>Total Cost of Ownership - Rollout</t>
  </si>
  <si>
    <t>Total Costs</t>
  </si>
  <si>
    <t>Project Cash Flows</t>
  </si>
  <si>
    <t>Annual Cashflow</t>
  </si>
  <si>
    <t>Cummulative Cashflow</t>
  </si>
  <si>
    <t>Return on Investment Analysis</t>
  </si>
  <si>
    <t>Return on Investment (ratio)</t>
  </si>
  <si>
    <t>Payback period (in years)</t>
  </si>
  <si>
    <t>Net Present Value Analysis</t>
  </si>
  <si>
    <t>Risk Free Rate (10 year Treasury on 11/17/23)</t>
  </si>
  <si>
    <t>Risk Premium</t>
  </si>
  <si>
    <t>Discount Rate</t>
  </si>
  <si>
    <t>Present Value</t>
  </si>
  <si>
    <t>Present Value per Year</t>
  </si>
  <si>
    <t>Net Present Value</t>
  </si>
  <si>
    <t>Internal Rate of Return</t>
  </si>
  <si>
    <t>IRR NPV Calculation</t>
  </si>
  <si>
    <t>Highest Acceptable Risk Premium</t>
  </si>
  <si>
    <t>Category</t>
  </si>
  <si>
    <t>Resource</t>
  </si>
  <si>
    <t>Description</t>
  </si>
  <si>
    <t>Abbr.</t>
  </si>
  <si>
    <t>Rate (hourly unless otherwise noted)</t>
  </si>
  <si>
    <t>Daily Rate (if applicable)</t>
  </si>
  <si>
    <t>Source</t>
  </si>
  <si>
    <t>Type</t>
  </si>
  <si>
    <t>Labor</t>
  </si>
  <si>
    <t>Project Manager</t>
  </si>
  <si>
    <t xml:space="preserve">Responsible for organizing and planning the e-procurement software system project. Communicates with stakeholders and development team and defines project goals, MOV, and keeps project on track. </t>
  </si>
  <si>
    <t>Salary.com</t>
  </si>
  <si>
    <t>FTE</t>
  </si>
  <si>
    <t>Senior Developer</t>
  </si>
  <si>
    <t xml:space="preserve">Leads and oversees development team and assists with all aspects of development. </t>
  </si>
  <si>
    <t xml:space="preserve">FTE </t>
  </si>
  <si>
    <t>Backend Developer</t>
  </si>
  <si>
    <t>Responsible for developing the backend components of the application including the server and API interfaces. Responsible for integrating backend components with frontend componenets and backend components with the databases.</t>
  </si>
  <si>
    <t>Frontend Developer</t>
  </si>
  <si>
    <t>Responsible for developing the frontend components of the application including the customer UI, supplier UI, Medisail UI, and marketplace UI. Responsible for integrating frontend components with backend components.</t>
  </si>
  <si>
    <t>Database Administrator</t>
  </si>
  <si>
    <t>Responsible for creating and maintaining the databases.</t>
  </si>
  <si>
    <t>QA Tester 1</t>
  </si>
  <si>
    <t>Responsible for creating and implementing unit, integration, and system tests. Communicates with the IT Manager and Senior Developer about results of test cases.</t>
  </si>
  <si>
    <t>QAT1</t>
  </si>
  <si>
    <t xml:space="preserve">IT Manager </t>
  </si>
  <si>
    <t xml:space="preserve">Oversees the development team and acts as a liason between the development team and the Project Manager. </t>
  </si>
  <si>
    <t>ITM</t>
  </si>
  <si>
    <t xml:space="preserve">Sales Manager </t>
  </si>
  <si>
    <t>Responsible for overseeing introduction of e-procurement product to customers. Communicates with Project Manager about capabilities of the system and limitations at each deployment phase.</t>
  </si>
  <si>
    <t>QA Tester 2</t>
  </si>
  <si>
    <t>QAT2</t>
  </si>
  <si>
    <t>Junior Developer</t>
  </si>
  <si>
    <t>Assists the Frontend and Backend Developers in their development tasks</t>
  </si>
  <si>
    <t>JD</t>
  </si>
  <si>
    <t>System Administrator</t>
  </si>
  <si>
    <t>Responsible for managing, updating, and patching our infrastructure system.</t>
  </si>
  <si>
    <t>SA</t>
  </si>
  <si>
    <t>Technical Support Specialist</t>
  </si>
  <si>
    <t>Responsible for answering customer questions and troubleshooting customer issues with product</t>
  </si>
  <si>
    <t>TS</t>
  </si>
  <si>
    <t>Zippia</t>
  </si>
  <si>
    <t>Tableau License</t>
  </si>
  <si>
    <t>License for use of Tableau in software system</t>
  </si>
  <si>
    <t>$42 per month</t>
  </si>
  <si>
    <t>Tableau</t>
  </si>
  <si>
    <t>License</t>
  </si>
  <si>
    <t>Oracle DBMS License</t>
  </si>
  <si>
    <t>License for use of Oracle DBMS in software system</t>
  </si>
  <si>
    <t>$950 per year year</t>
  </si>
  <si>
    <t>Oracle</t>
  </si>
  <si>
    <t xml:space="preserve">Data/Server Center </t>
  </si>
  <si>
    <t>Yearly fee to rent data center capabilities (4 CPUs, 128 GB RAM, 100 TB of standard storage, and 2 TB of high-tier storage)</t>
  </si>
  <si>
    <t>$204,204 per year</t>
  </si>
  <si>
    <t xml:space="preserve">UC Santa Cruz
</t>
  </si>
  <si>
    <t>Rental</t>
  </si>
  <si>
    <t>Total Cost of Distribution Contracts</t>
  </si>
  <si>
    <t>Medisail's new contracts with distribution companies to distribute products to customers</t>
  </si>
  <si>
    <t>7% of annual revenue</t>
  </si>
  <si>
    <t>Bain Consulting</t>
  </si>
  <si>
    <t>Contract</t>
  </si>
  <si>
    <t>Revenue</t>
  </si>
  <si>
    <t>Tier 1 Subscription Fee</t>
  </si>
  <si>
    <t>Monthly fee for customers of Medisail who purchase Tier 1 access to the e-procurement system</t>
  </si>
  <si>
    <t>$8 per month</t>
  </si>
  <si>
    <t>Tier 2 Subscription Fee</t>
  </si>
  <si>
    <t>Monthly fee for customers of Medisail who purchase Tier 2 access to the e-procurement system</t>
  </si>
  <si>
    <t>$12 per month</t>
  </si>
  <si>
    <t>Tier 3 Subscription Fee</t>
  </si>
  <si>
    <t>Monthly fee for customers of Medisail who purchase Tier 3 access to the e-procurement system</t>
  </si>
  <si>
    <t>$30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</si>
</sst>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  <numFmt numFmtId="166" formatCode="0.000"/>
    <numFmt numFmtId="167" formatCode="0.0000000%"/>
    <numFmt numFmtId="168" formatCode="_(&quot;$&quot;* #,##0.00_);_(&quot;$&quot;* \(#,##0.00\);_(&quot;$&quot;* &quot;-&quot;???????_);_(@_)"/>
    <numFmt numFmtId="169" formatCode="0.000%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rgb="FF000000"/>
      </bottom>
      <diagonal/>
    </border>
    <border>
      <left style="thin">
        <color theme="2"/>
      </left>
      <right/>
      <top style="medium">
        <color rgb="FF000000"/>
      </top>
      <bottom/>
      <diagonal/>
    </border>
    <border>
      <left/>
      <right style="thin">
        <color theme="2"/>
      </right>
      <top style="medium">
        <color rgb="FF000000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rgb="FF000000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2"/>
      </right>
      <top style="thin">
        <color theme="4" tint="0.39997558519241921"/>
      </top>
      <bottom/>
      <diagonal/>
    </border>
    <border>
      <left style="thin">
        <color theme="2"/>
      </left>
      <right/>
      <top style="thin">
        <color theme="4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4" tint="0.39997558519241921"/>
      </top>
      <bottom/>
      <diagonal/>
    </border>
    <border>
      <left style="thin">
        <color theme="2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1" applyAlignmen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64" fontId="0" fillId="3" borderId="1" xfId="0" applyNumberFormat="1" applyFill="1" applyBorder="1"/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/>
    <xf numFmtId="0" fontId="11" fillId="2" borderId="1" xfId="0" applyFont="1" applyFill="1" applyBorder="1"/>
    <xf numFmtId="0" fontId="12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2" fillId="2" borderId="1" xfId="0" applyFont="1" applyFill="1" applyBorder="1"/>
    <xf numFmtId="0" fontId="2" fillId="4" borderId="1" xfId="0" applyFont="1" applyFill="1" applyBorder="1" applyAlignment="1">
      <alignment wrapText="1"/>
    </xf>
    <xf numFmtId="164" fontId="2" fillId="4" borderId="1" xfId="0" applyNumberFormat="1" applyFont="1" applyFill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13" fillId="3" borderId="1" xfId="0" applyFont="1" applyFill="1" applyBorder="1"/>
    <xf numFmtId="0" fontId="14" fillId="3" borderId="1" xfId="0" applyFont="1" applyFill="1" applyBorder="1"/>
    <xf numFmtId="0" fontId="8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0" borderId="1" xfId="0" applyNumberFormat="1" applyFont="1" applyBorder="1"/>
    <xf numFmtId="0" fontId="13" fillId="3" borderId="1" xfId="0" applyFont="1" applyFill="1" applyBorder="1" applyAlignment="1">
      <alignment wrapText="1"/>
    </xf>
    <xf numFmtId="164" fontId="2" fillId="3" borderId="1" xfId="0" applyNumberFormat="1" applyFont="1" applyFill="1" applyBorder="1"/>
    <xf numFmtId="0" fontId="13" fillId="2" borderId="1" xfId="0" applyFont="1" applyFill="1" applyBorder="1"/>
    <xf numFmtId="164" fontId="14" fillId="3" borderId="1" xfId="0" applyNumberFormat="1" applyFont="1" applyFill="1" applyBorder="1"/>
    <xf numFmtId="165" fontId="14" fillId="3" borderId="1" xfId="0" applyNumberFormat="1" applyFont="1" applyFill="1" applyBorder="1"/>
    <xf numFmtId="165" fontId="4" fillId="2" borderId="1" xfId="0" applyNumberFormat="1" applyFont="1" applyFill="1" applyBorder="1"/>
    <xf numFmtId="165" fontId="0" fillId="2" borderId="1" xfId="0" applyNumberFormat="1" applyFill="1" applyBorder="1"/>
    <xf numFmtId="164" fontId="4" fillId="0" borderId="1" xfId="0" applyNumberFormat="1" applyFont="1" applyBorder="1"/>
    <xf numFmtId="0" fontId="2" fillId="0" borderId="1" xfId="0" applyFont="1" applyBorder="1" applyAlignment="1">
      <alignment horizontal="left"/>
    </xf>
    <xf numFmtId="165" fontId="2" fillId="2" borderId="1" xfId="0" applyNumberFormat="1" applyFont="1" applyFill="1" applyBorder="1"/>
    <xf numFmtId="0" fontId="14" fillId="3" borderId="1" xfId="0" applyFont="1" applyFill="1" applyBorder="1" applyAlignment="1">
      <alignment wrapText="1"/>
    </xf>
    <xf numFmtId="0" fontId="14" fillId="0" borderId="1" xfId="0" applyFont="1" applyBorder="1"/>
    <xf numFmtId="0" fontId="4" fillId="0" borderId="1" xfId="0" applyFont="1" applyBorder="1" applyAlignment="1">
      <alignment horizontal="left"/>
    </xf>
    <xf numFmtId="0" fontId="15" fillId="2" borderId="1" xfId="0" applyFont="1" applyFill="1" applyBorder="1"/>
    <xf numFmtId="164" fontId="2" fillId="2" borderId="1" xfId="0" applyNumberFormat="1" applyFont="1" applyFill="1" applyBorder="1"/>
    <xf numFmtId="0" fontId="16" fillId="0" borderId="1" xfId="0" applyFont="1" applyBorder="1"/>
    <xf numFmtId="0" fontId="17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3" borderId="0" xfId="0" applyFont="1" applyFill="1" applyAlignment="1">
      <alignment wrapText="1"/>
    </xf>
    <xf numFmtId="164" fontId="15" fillId="3" borderId="0" xfId="0" applyNumberFormat="1" applyFont="1" applyFill="1"/>
    <xf numFmtId="44" fontId="0" fillId="0" borderId="0" xfId="0" applyNumberFormat="1"/>
    <xf numFmtId="164" fontId="15" fillId="6" borderId="0" xfId="0" applyNumberFormat="1" applyFont="1" applyFill="1"/>
    <xf numFmtId="0" fontId="2" fillId="4" borderId="0" xfId="0" applyFont="1" applyFill="1" applyAlignment="1">
      <alignment horizontal="right"/>
    </xf>
    <xf numFmtId="0" fontId="15" fillId="6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2" fontId="20" fillId="2" borderId="0" xfId="0" applyNumberFormat="1" applyFont="1" applyFill="1"/>
    <xf numFmtId="0" fontId="4" fillId="4" borderId="0" xfId="0" applyFont="1" applyFill="1" applyAlignment="1">
      <alignment horizontal="left" wrapText="1"/>
    </xf>
    <xf numFmtId="44" fontId="2" fillId="4" borderId="0" xfId="0" applyNumberFormat="1" applyFont="1" applyFill="1" applyAlignment="1">
      <alignment horizontal="right"/>
    </xf>
    <xf numFmtId="164" fontId="0" fillId="0" borderId="3" xfId="0" applyNumberFormat="1" applyBorder="1"/>
    <xf numFmtId="165" fontId="0" fillId="2" borderId="3" xfId="0" applyNumberFormat="1" applyFill="1" applyBorder="1"/>
    <xf numFmtId="164" fontId="13" fillId="0" borderId="1" xfId="0" applyNumberFormat="1" applyFont="1" applyBorder="1" applyAlignment="1">
      <alignment wrapText="1"/>
    </xf>
    <xf numFmtId="0" fontId="15" fillId="3" borderId="1" xfId="0" applyFont="1" applyFill="1" applyBorder="1" applyAlignment="1">
      <alignment wrapText="1"/>
    </xf>
    <xf numFmtId="164" fontId="15" fillId="3" borderId="1" xfId="0" applyNumberFormat="1" applyFont="1" applyFill="1" applyBorder="1"/>
    <xf numFmtId="2" fontId="15" fillId="3" borderId="1" xfId="0" applyNumberFormat="1" applyFont="1" applyFill="1" applyBorder="1"/>
    <xf numFmtId="0" fontId="22" fillId="2" borderId="1" xfId="0" applyFont="1" applyFill="1" applyBorder="1"/>
    <xf numFmtId="10" fontId="0" fillId="3" borderId="1" xfId="0" applyNumberFormat="1" applyFill="1" applyBorder="1"/>
    <xf numFmtId="10" fontId="2" fillId="4" borderId="1" xfId="0" applyNumberFormat="1" applyFont="1" applyFill="1" applyBorder="1" applyAlignment="1">
      <alignment wrapText="1"/>
    </xf>
    <xf numFmtId="10" fontId="0" fillId="0" borderId="1" xfId="0" applyNumberFormat="1" applyBorder="1"/>
    <xf numFmtId="10" fontId="0" fillId="2" borderId="1" xfId="0" applyNumberFormat="1" applyFill="1" applyBorder="1"/>
    <xf numFmtId="164" fontId="21" fillId="0" borderId="1" xfId="0" applyNumberFormat="1" applyFont="1" applyBorder="1" applyAlignment="1">
      <alignment wrapText="1"/>
    </xf>
    <xf numFmtId="10" fontId="14" fillId="3" borderId="1" xfId="0" applyNumberFormat="1" applyFont="1" applyFill="1" applyBorder="1"/>
    <xf numFmtId="10" fontId="15" fillId="3" borderId="1" xfId="0" applyNumberFormat="1" applyFont="1" applyFill="1" applyBorder="1"/>
    <xf numFmtId="0" fontId="23" fillId="3" borderId="1" xfId="0" applyFont="1" applyFill="1" applyBorder="1"/>
    <xf numFmtId="0" fontId="23" fillId="3" borderId="1" xfId="0" applyFont="1" applyFill="1" applyBorder="1" applyAlignment="1">
      <alignment wrapText="1"/>
    </xf>
    <xf numFmtId="164" fontId="23" fillId="3" borderId="1" xfId="0" applyNumberFormat="1" applyFont="1" applyFill="1" applyBorder="1"/>
    <xf numFmtId="10" fontId="2" fillId="2" borderId="1" xfId="0" applyNumberFormat="1" applyFont="1" applyFill="1" applyBorder="1"/>
    <xf numFmtId="10" fontId="4" fillId="2" borderId="1" xfId="0" applyNumberFormat="1" applyFont="1" applyFill="1" applyBorder="1"/>
    <xf numFmtId="10" fontId="2" fillId="0" borderId="1" xfId="0" applyNumberFormat="1" applyFont="1" applyBorder="1"/>
    <xf numFmtId="10" fontId="4" fillId="0" borderId="1" xfId="0" applyNumberFormat="1" applyFont="1" applyBorder="1"/>
    <xf numFmtId="10" fontId="0" fillId="0" borderId="3" xfId="0" applyNumberFormat="1" applyBorder="1"/>
    <xf numFmtId="10" fontId="0" fillId="2" borderId="3" xfId="0" applyNumberFormat="1" applyFill="1" applyBorder="1"/>
    <xf numFmtId="164" fontId="2" fillId="2" borderId="1" xfId="0" applyNumberFormat="1" applyFont="1" applyFill="1" applyBorder="1" applyAlignment="1">
      <alignment wrapText="1"/>
    </xf>
    <xf numFmtId="0" fontId="23" fillId="2" borderId="1" xfId="0" applyFont="1" applyFill="1" applyBorder="1"/>
    <xf numFmtId="0" fontId="4" fillId="2" borderId="1" xfId="0" applyFont="1" applyFill="1" applyBorder="1"/>
    <xf numFmtId="0" fontId="14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12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164" fontId="0" fillId="0" borderId="13" xfId="0" applyNumberFormat="1" applyBorder="1"/>
    <xf numFmtId="0" fontId="1" fillId="0" borderId="13" xfId="1" applyBorder="1"/>
    <xf numFmtId="0" fontId="14" fillId="0" borderId="0" xfId="0" applyFont="1" applyAlignment="1">
      <alignment horizontal="center" vertical="center"/>
    </xf>
    <xf numFmtId="0" fontId="0" fillId="2" borderId="2" xfId="0" applyFill="1" applyBorder="1" applyAlignment="1">
      <alignment wrapText="1"/>
    </xf>
    <xf numFmtId="164" fontId="0" fillId="0" borderId="2" xfId="0" applyNumberFormat="1" applyBorder="1"/>
    <xf numFmtId="0" fontId="0" fillId="0" borderId="9" xfId="0" applyBorder="1"/>
    <xf numFmtId="0" fontId="0" fillId="0" borderId="0" xfId="0" applyAlignment="1">
      <alignment horizontal="left" wrapText="1"/>
    </xf>
    <xf numFmtId="0" fontId="12" fillId="5" borderId="0" xfId="0" applyFont="1" applyFill="1" applyAlignment="1">
      <alignment horizontal="left" wrapText="1"/>
    </xf>
    <xf numFmtId="44" fontId="12" fillId="5" borderId="0" xfId="0" applyNumberFormat="1" applyFont="1" applyFill="1"/>
    <xf numFmtId="44" fontId="4" fillId="5" borderId="0" xfId="0" applyNumberFormat="1" applyFont="1" applyFill="1"/>
    <xf numFmtId="10" fontId="0" fillId="0" borderId="10" xfId="0" applyNumberFormat="1" applyBorder="1" applyAlignment="1">
      <alignment wrapText="1"/>
    </xf>
    <xf numFmtId="10" fontId="0" fillId="0" borderId="10" xfId="0" applyNumberFormat="1" applyBorder="1"/>
    <xf numFmtId="10" fontId="0" fillId="0" borderId="2" xfId="0" applyNumberFormat="1" applyBorder="1"/>
    <xf numFmtId="0" fontId="0" fillId="0" borderId="10" xfId="0" applyBorder="1"/>
    <xf numFmtId="10" fontId="14" fillId="0" borderId="14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5" fontId="14" fillId="0" borderId="19" xfId="0" applyNumberFormat="1" applyFont="1" applyBorder="1" applyAlignment="1">
      <alignment horizontal="center" vertical="center"/>
    </xf>
    <xf numFmtId="10" fontId="14" fillId="0" borderId="20" xfId="0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15" fillId="3" borderId="0" xfId="0" applyFont="1" applyFill="1" applyAlignment="1">
      <alignment vertical="center" wrapText="1"/>
    </xf>
    <xf numFmtId="164" fontId="15" fillId="3" borderId="0" xfId="0" applyNumberFormat="1" applyFont="1" applyFill="1" applyAlignment="1">
      <alignment vertical="center" wrapText="1"/>
    </xf>
    <xf numFmtId="10" fontId="15" fillId="3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right" wrapText="1"/>
    </xf>
    <xf numFmtId="10" fontId="0" fillId="0" borderId="0" xfId="0" applyNumberFormat="1"/>
    <xf numFmtId="0" fontId="0" fillId="0" borderId="8" xfId="0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10" fontId="0" fillId="0" borderId="13" xfId="0" applyNumberFormat="1" applyBorder="1"/>
    <xf numFmtId="1" fontId="0" fillId="0" borderId="13" xfId="0" applyNumberFormat="1" applyBorder="1"/>
    <xf numFmtId="2" fontId="0" fillId="0" borderId="13" xfId="0" applyNumberFormat="1" applyBorder="1"/>
    <xf numFmtId="0" fontId="0" fillId="0" borderId="0" xfId="0" applyAlignment="1">
      <alignment horizontal="right"/>
    </xf>
    <xf numFmtId="44" fontId="0" fillId="2" borderId="0" xfId="0" applyNumberFormat="1" applyFill="1" applyAlignment="1">
      <alignment wrapText="1"/>
    </xf>
    <xf numFmtId="0" fontId="15" fillId="7" borderId="0" xfId="0" applyFont="1" applyFill="1"/>
    <xf numFmtId="44" fontId="15" fillId="7" borderId="0" xfId="0" applyNumberFormat="1" applyFont="1" applyFill="1"/>
    <xf numFmtId="10" fontId="7" fillId="0" borderId="0" xfId="0" applyNumberFormat="1" applyFont="1"/>
    <xf numFmtId="2" fontId="7" fillId="0" borderId="0" xfId="0" applyNumberFormat="1" applyFont="1"/>
    <xf numFmtId="44" fontId="2" fillId="0" borderId="0" xfId="0" applyNumberFormat="1" applyFont="1"/>
    <xf numFmtId="0" fontId="15" fillId="6" borderId="0" xfId="0" applyFont="1" applyFill="1" applyAlignment="1">
      <alignment horizontal="left" wrapText="1"/>
    </xf>
    <xf numFmtId="44" fontId="15" fillId="6" borderId="0" xfId="0" applyNumberFormat="1" applyFont="1" applyFill="1"/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0" fontId="8" fillId="0" borderId="0" xfId="0" applyNumberFormat="1" applyFont="1" applyAlignment="1">
      <alignment horizontal="right"/>
    </xf>
    <xf numFmtId="10" fontId="12" fillId="0" borderId="0" xfId="0" applyNumberFormat="1" applyFont="1"/>
    <xf numFmtId="44" fontId="24" fillId="0" borderId="0" xfId="0" applyNumberFormat="1" applyFont="1"/>
    <xf numFmtId="0" fontId="7" fillId="0" borderId="0" xfId="0" applyFont="1" applyAlignment="1">
      <alignment horizontal="right" wrapText="1"/>
    </xf>
    <xf numFmtId="0" fontId="25" fillId="5" borderId="0" xfId="0" applyFont="1" applyFill="1"/>
    <xf numFmtId="0" fontId="25" fillId="5" borderId="0" xfId="0" applyFont="1" applyFill="1" applyAlignment="1">
      <alignment wrapText="1"/>
    </xf>
    <xf numFmtId="164" fontId="18" fillId="5" borderId="0" xfId="0" applyNumberFormat="1" applyFont="1" applyFill="1" applyAlignment="1">
      <alignment wrapText="1"/>
    </xf>
    <xf numFmtId="0" fontId="2" fillId="5" borderId="0" xfId="0" applyFont="1" applyFill="1"/>
    <xf numFmtId="0" fontId="1" fillId="0" borderId="13" xfId="1" applyBorder="1" applyAlignment="1">
      <alignment wrapText="1"/>
    </xf>
    <xf numFmtId="0" fontId="9" fillId="0" borderId="0" xfId="0" applyFont="1" applyAlignment="1">
      <alignment wrapText="1"/>
    </xf>
    <xf numFmtId="0" fontId="1" fillId="0" borderId="0" xfId="1" applyBorder="1" applyAlignment="1">
      <alignment horizontal="center" vertical="center" wrapText="1"/>
    </xf>
    <xf numFmtId="10" fontId="8" fillId="0" borderId="0" xfId="0" applyNumberFormat="1" applyFont="1"/>
    <xf numFmtId="166" fontId="15" fillId="6" borderId="0" xfId="0" applyNumberFormat="1" applyFont="1" applyFill="1"/>
    <xf numFmtId="167" fontId="2" fillId="0" borderId="0" xfId="0" applyNumberFormat="1" applyFont="1"/>
    <xf numFmtId="9" fontId="0" fillId="0" borderId="0" xfId="0" applyNumberFormat="1"/>
    <xf numFmtId="168" fontId="0" fillId="0" borderId="0" xfId="0" applyNumberFormat="1"/>
    <xf numFmtId="169" fontId="2" fillId="0" borderId="0" xfId="0" applyNumberFormat="1" applyFont="1"/>
    <xf numFmtId="0" fontId="17" fillId="0" borderId="1" xfId="0" applyFont="1" applyBorder="1" applyAlignment="1">
      <alignment wrapText="1"/>
    </xf>
    <xf numFmtId="0" fontId="13" fillId="6" borderId="8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164" fontId="13" fillId="6" borderId="7" xfId="0" applyNumberFormat="1" applyFont="1" applyFill="1" applyBorder="1" applyAlignment="1">
      <alignment horizontal="center" vertical="center"/>
    </xf>
    <xf numFmtId="164" fontId="15" fillId="6" borderId="8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65" fontId="14" fillId="6" borderId="7" xfId="0" applyNumberFormat="1" applyFont="1" applyFill="1" applyBorder="1" applyAlignment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4" fontId="14" fillId="6" borderId="7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13" xfId="0" applyFont="1" applyBorder="1" applyAlignment="1">
      <alignment horizontal="right" vertical="center" wrapText="1"/>
    </xf>
    <xf numFmtId="0" fontId="15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164" fontId="14" fillId="6" borderId="8" xfId="0" applyNumberFormat="1" applyFont="1" applyFill="1" applyBorder="1" applyAlignment="1">
      <alignment horizontal="center" vertical="center"/>
    </xf>
    <xf numFmtId="10" fontId="14" fillId="6" borderId="11" xfId="0" applyNumberFormat="1" applyFont="1" applyFill="1" applyBorder="1" applyAlignment="1">
      <alignment horizontal="center" vertical="center"/>
    </xf>
    <xf numFmtId="10" fontId="14" fillId="6" borderId="6" xfId="0" applyNumberFormat="1" applyFont="1" applyFill="1" applyBorder="1" applyAlignment="1">
      <alignment horizontal="center" vertical="center"/>
    </xf>
    <xf numFmtId="10" fontId="14" fillId="6" borderId="8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3" borderId="9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13" fillId="6" borderId="8" xfId="0" applyNumberFormat="1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165" fontId="14" fillId="6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center" wrapText="1"/>
    </xf>
    <xf numFmtId="0" fontId="14" fillId="6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acker,Victoria" id="{37B7F0C8-D2AF-4AC6-95AA-FADF7A5F6522}" userId="S::vmt42@drexel.edu::9f0aee88-9284-499c-a1f7-889a5554a1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1-20T01:52:16.99" personId="{37B7F0C8-D2AF-4AC6-95AA-FADF7A5F6522}" id="{5A63D077-8556-4760-8CF0-BAA43B6BDE35}">
    <text>I've locked the spreadsheet to prevent accidental changes because there are a lot of formulas and the sheets all link together. If anyone wants to make a change, please let me know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1-20T01:53:50.38" personId="{37B7F0C8-D2AF-4AC6-95AA-FADF7A5F6522}" id="{F55BBE3E-2186-43CF-B2C4-6814C8DDEA9B}">
    <text>I've locked the spreadsheet to prevent accidental changes because there are a lot of formulas and the sheets all link together. If anyone wants to make a change, please let me know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1-20T01:53:58.14" personId="{37B7F0C8-D2AF-4AC6-95AA-FADF7A5F6522}" id="{8AEAAB5E-4540-4A1C-9949-FE5CEC6A1D41}">
    <text>I've locked the spreadsheet to prevent accidental changes because there are a lot of formulas and the sheets all link together. If anyone wants to make a change, please let me know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1-20T01:54:04.83" personId="{37B7F0C8-D2AF-4AC6-95AA-FADF7A5F6522}" id="{8E65D195-C224-424B-A144-E06FACD528B5}">
    <text>I've locked the spreadsheet to prevent accidental changes because there are a lot of formulas and the sheets all link together. If anyone wants to make a change, please let me know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1-20T01:54:11.41" personId="{37B7F0C8-D2AF-4AC6-95AA-FADF7A5F6522}" id="{6DA06349-0B73-4508-800B-EF6DC271A07B}">
    <text>I've locked the spreadsheet to prevent accidental changes because there are a lot of formulas and the sheets all link together. If anyone wants to make a change, please let me know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lary.com/research/salary/benchmark/sales-manager-hourly-wages" TargetMode="External"/><Relationship Id="rId13" Type="http://schemas.openxmlformats.org/officeDocument/2006/relationships/hyperlink" Target="https://www.zippia.com/technical-support-specialist-jobs/salary/pennsylvania/" TargetMode="External"/><Relationship Id="rId3" Type="http://schemas.openxmlformats.org/officeDocument/2006/relationships/hyperlink" Target="https://www.salary.com/research/salary/listing/java-backend-developer-hourly-wages" TargetMode="External"/><Relationship Id="rId7" Type="http://schemas.openxmlformats.org/officeDocument/2006/relationships/hyperlink" Target="https://www.salary.com/research/salary/benchmark/information-technology-manager-hourly-wages" TargetMode="External"/><Relationship Id="rId12" Type="http://schemas.openxmlformats.org/officeDocument/2006/relationships/hyperlink" Target="https://its.ucsc.edu/data-center/vmcalc.html" TargetMode="External"/><Relationship Id="rId2" Type="http://schemas.openxmlformats.org/officeDocument/2006/relationships/hyperlink" Target="https://www.salary.com/research/salary/listing/senior-software-developer-hourly-wages" TargetMode="External"/><Relationship Id="rId1" Type="http://schemas.openxmlformats.org/officeDocument/2006/relationships/hyperlink" Target="https://www.salary.com/research/salary/benchmark/project-management-manager-hourly-wages" TargetMode="External"/><Relationship Id="rId6" Type="http://schemas.openxmlformats.org/officeDocument/2006/relationships/hyperlink" Target="https://www.salary.com/research/salary/recruiting/manual-qa-tester-hourly-wages" TargetMode="External"/><Relationship Id="rId11" Type="http://schemas.openxmlformats.org/officeDocument/2006/relationships/hyperlink" Target="https://www.oracle.com/assets/technology-price-list-070617.pdf" TargetMode="External"/><Relationship Id="rId5" Type="http://schemas.openxmlformats.org/officeDocument/2006/relationships/hyperlink" Target="https://www.salary.com/research/salary/benchmark/database-administrator-i-hourly-wages" TargetMode="External"/><Relationship Id="rId15" Type="http://schemas.openxmlformats.org/officeDocument/2006/relationships/hyperlink" Target="https://www.bain.com/insights/are-your-distribution-and-transportation-costs-out-of-control/" TargetMode="External"/><Relationship Id="rId10" Type="http://schemas.openxmlformats.org/officeDocument/2006/relationships/hyperlink" Target="https://buy.tableau.com/en-us/?_gl=1*mszh9o*_ga*ODI0MTcwOTQyLjE3MDAwOTMwNDI.*_ga_8YLN0SNXVS*MTcwMDA5MzA0MS4xLjAuMTcwMDA5MzA0MS4wLjAuMA..&amp;_ga=2.259695182.536304421.1700093042-824170942.1700093042" TargetMode="External"/><Relationship Id="rId4" Type="http://schemas.openxmlformats.org/officeDocument/2006/relationships/hyperlink" Target="https://www.salary.com/research/salary/posting/front-end-developer-hourly-wages" TargetMode="External"/><Relationship Id="rId9" Type="http://schemas.openxmlformats.org/officeDocument/2006/relationships/hyperlink" Target="https://www.salary.com/research/salary/listing/senior-system-administrator-hourly-wages" TargetMode="External"/><Relationship Id="rId14" Type="http://schemas.openxmlformats.org/officeDocument/2006/relationships/hyperlink" Target="https://www.salary.com/research/salary/listing/junior-software-developer-hourly-w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3"/>
  <sheetViews>
    <sheetView workbookViewId="0">
      <pane ySplit="1" topLeftCell="A2" activePane="bottomLeft" state="frozen"/>
      <selection pane="bottomLeft"/>
    </sheetView>
  </sheetViews>
  <sheetFormatPr defaultColWidth="9.140625" defaultRowHeight="15" customHeight="1"/>
  <cols>
    <col min="1" max="1" width="8.42578125" style="5" customWidth="1"/>
    <col min="2" max="2" width="48.85546875" style="6" customWidth="1"/>
    <col min="3" max="3" width="10.28515625" style="5" customWidth="1"/>
    <col min="4" max="4" width="18.140625" style="6" customWidth="1"/>
    <col min="5" max="5" width="16.42578125" style="8" customWidth="1"/>
    <col min="6" max="6" width="15" style="8" customWidth="1"/>
    <col min="7" max="7" width="20.85546875" style="8" customWidth="1"/>
    <col min="8" max="9" width="6.140625" style="5" customWidth="1"/>
    <col min="10" max="10" width="6" style="5" customWidth="1"/>
    <col min="11" max="11" width="5.85546875" style="5" customWidth="1"/>
    <col min="12" max="12" width="6" style="5" customWidth="1"/>
    <col min="13" max="15" width="5.85546875" style="5" customWidth="1"/>
    <col min="16" max="16" width="6.42578125" style="5" hidden="1" customWidth="1"/>
    <col min="17" max="18" width="6.42578125" style="5" customWidth="1"/>
    <col min="19" max="19" width="9.140625" style="5" customWidth="1"/>
    <col min="20" max="20" width="9.28515625" style="5" bestFit="1" customWidth="1"/>
    <col min="21" max="21" width="16.5703125" style="5" customWidth="1"/>
    <col min="22" max="22" width="16.42578125" style="5" customWidth="1"/>
    <col min="23" max="16384" width="9.140625" style="5"/>
  </cols>
  <sheetData>
    <row r="1" spans="1:24" s="31" customFormat="1" ht="45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41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9" t="s">
        <v>18</v>
      </c>
      <c r="T1" s="32" t="s">
        <v>19</v>
      </c>
      <c r="U1" s="32" t="s">
        <v>20</v>
      </c>
      <c r="V1" s="32" t="s">
        <v>21</v>
      </c>
    </row>
    <row r="2" spans="1:24" s="11" customFormat="1" ht="23.25">
      <c r="A2" s="20"/>
      <c r="B2" s="23" t="s">
        <v>22</v>
      </c>
      <c r="C2" s="20"/>
      <c r="D2" s="21"/>
      <c r="E2" s="22"/>
      <c r="F2" s="22"/>
      <c r="G2" s="46">
        <f>G3+G7+G10</f>
        <v>10424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38">
        <f>S3+S7+S10</f>
        <v>171</v>
      </c>
      <c r="T2" s="47">
        <f>S2/8</f>
        <v>21.375</v>
      </c>
      <c r="U2" s="46">
        <f>G2/S2</f>
        <v>60.959064327485379</v>
      </c>
      <c r="V2" s="46">
        <f>G2/T2</f>
        <v>487.67251461988303</v>
      </c>
      <c r="X2" s="59"/>
    </row>
    <row r="3" spans="1:24" ht="18.75">
      <c r="B3" s="9" t="s">
        <v>23</v>
      </c>
      <c r="G3" s="50">
        <f>SUM(G4:G6)</f>
        <v>5304</v>
      </c>
      <c r="S3" s="36">
        <f>SUM(S4:S6)</f>
        <v>78</v>
      </c>
      <c r="T3" s="48">
        <f t="shared" ref="T3:T66" si="0">S3/8</f>
        <v>9.75</v>
      </c>
      <c r="U3" s="50">
        <f>G3/S3</f>
        <v>68</v>
      </c>
      <c r="V3" s="50">
        <f>U3*8</f>
        <v>544</v>
      </c>
    </row>
    <row r="4" spans="1:24">
      <c r="A4" s="5" t="s">
        <v>24</v>
      </c>
      <c r="B4" s="10" t="s">
        <v>25</v>
      </c>
      <c r="C4" s="5" t="s">
        <v>26</v>
      </c>
      <c r="D4" s="6" t="s">
        <v>27</v>
      </c>
      <c r="E4" s="8">
        <f>Resources!$E$3*I4 + Resources!$E$4*J4 + Resources!$E$5*K4 + Resources!$E$6*L4 + Resources!$E$7*M4*2 + Resources!$E$8*N4 + Resources!$E$9*O4 + Resources!$E$11*R4 + Resources!$E$12*P4</f>
        <v>0</v>
      </c>
      <c r="F4" s="8">
        <f>Resources!$E$2*H4</f>
        <v>2720</v>
      </c>
      <c r="G4" s="8">
        <f>E4+F4</f>
        <v>2720</v>
      </c>
      <c r="H4" s="5">
        <v>40</v>
      </c>
      <c r="S4" s="5">
        <f>SUM(H4:R4)</f>
        <v>40</v>
      </c>
      <c r="T4" s="49">
        <f t="shared" si="0"/>
        <v>5</v>
      </c>
      <c r="U4" s="8">
        <f>G4/S4</f>
        <v>68</v>
      </c>
      <c r="V4" s="8">
        <f>U4*8</f>
        <v>544</v>
      </c>
    </row>
    <row r="5" spans="1:24">
      <c r="A5" s="5" t="s">
        <v>28</v>
      </c>
      <c r="B5" s="10" t="s">
        <v>29</v>
      </c>
      <c r="C5" s="5" t="s">
        <v>30</v>
      </c>
      <c r="D5" s="6" t="s">
        <v>31</v>
      </c>
      <c r="E5" s="8">
        <f>Resources!$E$3*I5 + Resources!$E$4*J5 + Resources!$E$5*K5 + Resources!$E$6*L5 + Resources!$E$7*M5*2 + Resources!$E$8*N5 + Resources!$E$9*O5 + Resources!$E$11*R5 + Resources!$E$12*P5</f>
        <v>1360</v>
      </c>
      <c r="F5" s="8">
        <f>Resources!$E$2*H5</f>
        <v>680</v>
      </c>
      <c r="G5" s="8">
        <f>E5+F5</f>
        <v>2040</v>
      </c>
      <c r="H5" s="5">
        <v>10</v>
      </c>
      <c r="I5" s="5">
        <v>10</v>
      </c>
      <c r="N5" s="5">
        <v>10</v>
      </c>
      <c r="S5" s="5">
        <f>SUM(H5:R5)</f>
        <v>30</v>
      </c>
      <c r="T5" s="49">
        <f t="shared" si="0"/>
        <v>3.75</v>
      </c>
      <c r="U5" s="8">
        <f>G5/S5</f>
        <v>68</v>
      </c>
      <c r="V5" s="8">
        <f t="shared" ref="V5:V68" si="1">U5*8</f>
        <v>544</v>
      </c>
    </row>
    <row r="6" spans="1:24">
      <c r="A6" s="5" t="s">
        <v>32</v>
      </c>
      <c r="B6" s="10" t="s">
        <v>33</v>
      </c>
      <c r="C6" s="5" t="s">
        <v>26</v>
      </c>
      <c r="D6" s="6" t="s">
        <v>34</v>
      </c>
      <c r="E6" s="8">
        <f>Resources!$E$3*I6 + Resources!$E$4*J6 + Resources!$E$5*K6 + Resources!$E$6*L6 + Resources!$E$7*M6*2 + Resources!$E$8*N6 + Resources!$E$9*O6 + Resources!$E$11*R6 + Resources!$E$12*P6</f>
        <v>0</v>
      </c>
      <c r="F6" s="8">
        <f>Resources!$E$2*H6</f>
        <v>544</v>
      </c>
      <c r="G6" s="8">
        <f>E6+F6</f>
        <v>544</v>
      </c>
      <c r="H6" s="5">
        <v>8</v>
      </c>
      <c r="S6" s="5">
        <f>SUM(H6:R6)</f>
        <v>8</v>
      </c>
      <c r="T6" s="49">
        <f t="shared" si="0"/>
        <v>1</v>
      </c>
      <c r="U6" s="8">
        <f>G6/S6</f>
        <v>68</v>
      </c>
      <c r="V6" s="8">
        <f t="shared" si="1"/>
        <v>544</v>
      </c>
    </row>
    <row r="7" spans="1:24" s="31" customFormat="1" ht="18.75">
      <c r="B7" s="12" t="s">
        <v>35</v>
      </c>
      <c r="D7" s="40"/>
      <c r="E7" s="8">
        <f>Resources!$E$3*I7 + Resources!$E$4*J7 + Resources!$E$5*K7 + Resources!$E$6*L7 + Resources!$E$7*M7*2 + Resources!$E$8*N7 + Resources!$E$9*O7 + Resources!$E$11*R7 + Resources!$E$12*P7</f>
        <v>0</v>
      </c>
      <c r="F7" s="42">
        <f>Resources!$E$2*H7</f>
        <v>0</v>
      </c>
      <c r="G7" s="50">
        <f>G8+G9</f>
        <v>2380</v>
      </c>
      <c r="S7" s="36">
        <f>S8+S9</f>
        <v>35</v>
      </c>
      <c r="T7" s="48">
        <f t="shared" si="0"/>
        <v>4.375</v>
      </c>
      <c r="U7" s="50">
        <f>G7/S7</f>
        <v>68</v>
      </c>
      <c r="V7" s="50">
        <f t="shared" si="1"/>
        <v>544</v>
      </c>
    </row>
    <row r="8" spans="1:24">
      <c r="A8" s="5" t="s">
        <v>36</v>
      </c>
      <c r="B8" s="10" t="s">
        <v>37</v>
      </c>
      <c r="C8" s="5" t="s">
        <v>26</v>
      </c>
      <c r="D8" s="6" t="s">
        <v>27</v>
      </c>
      <c r="E8" s="8">
        <f>Resources!$E$3*I8 + Resources!$E$4*J8 + Resources!$E$5*K8 + Resources!$E$6*L8 + Resources!$E$7*M8*2 + Resources!$E$8*N8 + Resources!$E$9*O8 + Resources!$E$11*R8 + Resources!$E$12*P8</f>
        <v>0</v>
      </c>
      <c r="F8" s="8">
        <f>Resources!$E$2*H8</f>
        <v>1360</v>
      </c>
      <c r="G8" s="8">
        <f t="shared" ref="G8:G68" si="2">E8+F8</f>
        <v>1360</v>
      </c>
      <c r="H8" s="5">
        <v>20</v>
      </c>
      <c r="S8" s="5">
        <f>SUM(H8:R8)</f>
        <v>20</v>
      </c>
      <c r="T8" s="49">
        <f t="shared" si="0"/>
        <v>2.5</v>
      </c>
      <c r="U8" s="8">
        <f>G8/S8</f>
        <v>68</v>
      </c>
      <c r="V8" s="8">
        <f t="shared" si="1"/>
        <v>544</v>
      </c>
    </row>
    <row r="9" spans="1:24">
      <c r="A9" s="5" t="s">
        <v>38</v>
      </c>
      <c r="B9" s="10" t="s">
        <v>39</v>
      </c>
      <c r="C9" s="5" t="s">
        <v>26</v>
      </c>
      <c r="D9" s="6" t="s">
        <v>27</v>
      </c>
      <c r="E9" s="8">
        <f>Resources!$E$3*I9 + Resources!$E$4*J9 + Resources!$E$5*K9 + Resources!$E$6*L9 + Resources!$E$7*M9*2 + Resources!$E$8*N9 + Resources!$E$9*O9 + Resources!$E$11*R9 + Resources!$E$12*P9</f>
        <v>0</v>
      </c>
      <c r="F9" s="8">
        <f>Resources!$E$2*H9</f>
        <v>1020</v>
      </c>
      <c r="G9" s="8">
        <f>E9+F9</f>
        <v>1020</v>
      </c>
      <c r="H9" s="5">
        <v>15</v>
      </c>
      <c r="S9" s="5">
        <f>SUM(H9:R9)</f>
        <v>15</v>
      </c>
      <c r="T9" s="49">
        <f t="shared" si="0"/>
        <v>1.875</v>
      </c>
      <c r="U9" s="8">
        <f>G9/S9</f>
        <v>68</v>
      </c>
      <c r="V9" s="8">
        <f t="shared" si="1"/>
        <v>544</v>
      </c>
    </row>
    <row r="10" spans="1:24" s="31" customFormat="1" ht="18.75">
      <c r="B10" s="12" t="s">
        <v>40</v>
      </c>
      <c r="D10" s="40"/>
      <c r="E10" s="8"/>
      <c r="F10" s="42"/>
      <c r="G10" s="50">
        <f>SUM(G11:G14)</f>
        <v>2740</v>
      </c>
      <c r="S10" s="36">
        <f>S11+S12+S13+S14</f>
        <v>58</v>
      </c>
      <c r="T10" s="48">
        <f t="shared" si="0"/>
        <v>7.25</v>
      </c>
      <c r="U10" s="50">
        <f>G10/S10</f>
        <v>47.241379310344826</v>
      </c>
      <c r="V10" s="50">
        <f t="shared" si="1"/>
        <v>377.93103448275861</v>
      </c>
      <c r="W10" s="57"/>
    </row>
    <row r="11" spans="1:24" s="11" customFormat="1" ht="45">
      <c r="A11" s="11" t="s">
        <v>38</v>
      </c>
      <c r="B11" s="14" t="s">
        <v>41</v>
      </c>
      <c r="C11" s="11" t="s">
        <v>42</v>
      </c>
      <c r="D11" s="13" t="s">
        <v>43</v>
      </c>
      <c r="E11" s="8">
        <f>Resources!$E$3*I11 + Resources!$E$4*J11 + Resources!$E$5*K11 + Resources!$E$6*L11 + Resources!$E$7*M11*2 + Resources!$E$8*N11 + Resources!$E$9*O11 + Resources!$E$11*R11 + Resources!$E$12*P11</f>
        <v>744</v>
      </c>
      <c r="F11" s="8">
        <f>Resources!$E$2*H11</f>
        <v>136</v>
      </c>
      <c r="G11" s="8">
        <f>E11+F11</f>
        <v>880</v>
      </c>
      <c r="H11" s="11">
        <v>2</v>
      </c>
      <c r="I11" s="11">
        <v>2</v>
      </c>
      <c r="J11" s="11">
        <v>2</v>
      </c>
      <c r="K11" s="11">
        <v>2</v>
      </c>
      <c r="L11" s="11">
        <v>2</v>
      </c>
      <c r="M11" s="11">
        <v>2</v>
      </c>
      <c r="N11" s="11">
        <v>2</v>
      </c>
      <c r="P11" s="11">
        <v>0</v>
      </c>
      <c r="Q11" s="11">
        <v>2</v>
      </c>
      <c r="R11" s="11">
        <v>2</v>
      </c>
      <c r="S11" s="5">
        <f>SUM(H11:R11)</f>
        <v>18</v>
      </c>
      <c r="T11" s="49">
        <f t="shared" si="0"/>
        <v>2.25</v>
      </c>
      <c r="U11" s="8">
        <f>G11/S11</f>
        <v>48.888888888888886</v>
      </c>
      <c r="V11" s="8">
        <f>U11*8</f>
        <v>391.11111111111109</v>
      </c>
    </row>
    <row r="12" spans="1:24" s="11" customFormat="1" ht="45">
      <c r="A12" s="11" t="s">
        <v>44</v>
      </c>
      <c r="B12" s="14" t="s">
        <v>45</v>
      </c>
      <c r="C12" s="11" t="s">
        <v>42</v>
      </c>
      <c r="D12" s="13" t="s">
        <v>46</v>
      </c>
      <c r="E12" s="8">
        <f>Resources!$E$3*I12 + Resources!$E$4*J12 + Resources!$E$5*K12 + Resources!$E$6*L12 + Resources!$E$7*M12*2 + Resources!$E$8*N12 + Resources!$E$9*O12 + Resources!$E$11*R12 + Resources!$E$12*P12</f>
        <v>372</v>
      </c>
      <c r="F12" s="8">
        <f>Resources!$E$2*H12</f>
        <v>0</v>
      </c>
      <c r="G12" s="8">
        <f>E12+F12</f>
        <v>372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P12" s="11">
        <v>0</v>
      </c>
      <c r="Q12" s="11">
        <v>1</v>
      </c>
      <c r="R12" s="11">
        <v>1</v>
      </c>
      <c r="S12" s="5">
        <f>SUM(H12:R12)</f>
        <v>8</v>
      </c>
      <c r="T12" s="49">
        <f t="shared" si="0"/>
        <v>1</v>
      </c>
      <c r="U12" s="8">
        <f>G12/S12</f>
        <v>46.5</v>
      </c>
      <c r="V12" s="8">
        <f t="shared" si="1"/>
        <v>372</v>
      </c>
    </row>
    <row r="13" spans="1:24" s="11" customFormat="1" ht="45">
      <c r="A13" s="11" t="s">
        <v>47</v>
      </c>
      <c r="B13" s="14" t="s">
        <v>48</v>
      </c>
      <c r="C13" s="11" t="s">
        <v>42</v>
      </c>
      <c r="D13" s="13" t="s">
        <v>46</v>
      </c>
      <c r="E13" s="8">
        <f>Resources!$E$3*I13 + Resources!$E$4*J13 + Resources!$E$5*K13 + Resources!$E$6*L13 + Resources!$E$7*M13*2 + Resources!$E$8*N13 + Resources!$E$9*O13 + Resources!$E$11*R13 + Resources!$E$12*P13</f>
        <v>744</v>
      </c>
      <c r="F13" s="8">
        <f>Resources!$E$2*H13</f>
        <v>0</v>
      </c>
      <c r="G13" s="8">
        <f t="shared" si="2"/>
        <v>744</v>
      </c>
      <c r="I13" s="11">
        <v>2</v>
      </c>
      <c r="J13" s="11">
        <v>2</v>
      </c>
      <c r="K13" s="11">
        <v>2</v>
      </c>
      <c r="L13" s="11">
        <v>2</v>
      </c>
      <c r="M13" s="11">
        <v>2</v>
      </c>
      <c r="N13" s="11">
        <v>2</v>
      </c>
      <c r="P13" s="11">
        <v>0</v>
      </c>
      <c r="Q13" s="11">
        <v>2</v>
      </c>
      <c r="R13" s="11">
        <v>2</v>
      </c>
      <c r="S13" s="5">
        <f>SUM(H13:R13)</f>
        <v>16</v>
      </c>
      <c r="T13" s="49">
        <f t="shared" si="0"/>
        <v>2</v>
      </c>
      <c r="U13" s="8">
        <f>G13/S13</f>
        <v>46.5</v>
      </c>
      <c r="V13" s="8">
        <f t="shared" si="1"/>
        <v>372</v>
      </c>
    </row>
    <row r="14" spans="1:24" s="11" customFormat="1" ht="45">
      <c r="A14" s="11" t="s">
        <v>49</v>
      </c>
      <c r="B14" s="14" t="s">
        <v>50</v>
      </c>
      <c r="C14" s="11" t="s">
        <v>42</v>
      </c>
      <c r="D14" s="13" t="s">
        <v>46</v>
      </c>
      <c r="E14" s="8">
        <f>Resources!$E$3*I14 + Resources!$E$4*J14 + Resources!$E$5*K14 + Resources!$E$6*L14 + Resources!$E$7*M14*2 + Resources!$E$8*N14 + Resources!$E$9*O14 + Resources!$E$11*R14 + Resources!$E$12*P14</f>
        <v>744</v>
      </c>
      <c r="F14" s="8">
        <f>Resources!$E$2*H14</f>
        <v>0</v>
      </c>
      <c r="G14" s="8">
        <f t="shared" si="2"/>
        <v>744</v>
      </c>
      <c r="I14" s="11">
        <v>2</v>
      </c>
      <c r="J14" s="11">
        <v>2</v>
      </c>
      <c r="K14" s="11">
        <v>2</v>
      </c>
      <c r="L14" s="11">
        <v>2</v>
      </c>
      <c r="M14" s="11">
        <v>2</v>
      </c>
      <c r="N14" s="11">
        <v>2</v>
      </c>
      <c r="P14" s="11">
        <v>0</v>
      </c>
      <c r="Q14" s="11">
        <v>2</v>
      </c>
      <c r="R14" s="11">
        <v>2</v>
      </c>
      <c r="S14" s="5">
        <f>SUM(H14:R14)</f>
        <v>16</v>
      </c>
      <c r="T14" s="49">
        <f t="shared" si="0"/>
        <v>2</v>
      </c>
      <c r="U14" s="8">
        <f>G14/S14</f>
        <v>46.5</v>
      </c>
      <c r="V14" s="8">
        <f t="shared" si="1"/>
        <v>372</v>
      </c>
    </row>
    <row r="15" spans="1:24" s="45" customFormat="1" ht="23.25">
      <c r="A15" s="37"/>
      <c r="B15" s="23" t="s">
        <v>51</v>
      </c>
      <c r="C15" s="37"/>
      <c r="D15" s="43"/>
      <c r="E15" s="22"/>
      <c r="F15" s="44"/>
      <c r="G15" s="46">
        <f>G16+G23+G32+G38+G46+G53+G55+G92</f>
        <v>97340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>
        <f>S16+S23+S32+S38+S46+S53+S55+S92</f>
        <v>2018</v>
      </c>
      <c r="T15" s="47">
        <f>S15/8</f>
        <v>252.25</v>
      </c>
      <c r="U15" s="46">
        <f>G15/S15</f>
        <v>48.235877106045592</v>
      </c>
      <c r="V15" s="46">
        <f>G15/T15</f>
        <v>385.88701684836474</v>
      </c>
    </row>
    <row r="16" spans="1:24" s="36" customFormat="1" ht="18.75">
      <c r="B16" s="9" t="s">
        <v>52</v>
      </c>
      <c r="D16" s="9"/>
      <c r="E16" s="8"/>
      <c r="F16" s="50"/>
      <c r="G16" s="50">
        <f>SUM(G17:G22)</f>
        <v>2397</v>
      </c>
      <c r="S16" s="36">
        <f>SUM(S17:S22)</f>
        <v>61</v>
      </c>
      <c r="T16" s="48">
        <f t="shared" si="0"/>
        <v>7.625</v>
      </c>
      <c r="U16" s="50">
        <f>G16/S16</f>
        <v>39.295081967213115</v>
      </c>
      <c r="V16" s="50">
        <f>U16*8</f>
        <v>314.36065573770492</v>
      </c>
    </row>
    <row r="17" spans="1:22">
      <c r="A17" s="5" t="s">
        <v>53</v>
      </c>
      <c r="B17" s="6" t="s">
        <v>54</v>
      </c>
      <c r="C17" s="5" t="s">
        <v>55</v>
      </c>
      <c r="D17" s="6" t="s">
        <v>56</v>
      </c>
      <c r="E17" s="8">
        <f>Resources!$E$3*I17 + Resources!$E$4*J17 + Resources!$E$5*K17 + Resources!$E$6*L17 + Resources!$E$7*M17*2 + Resources!$E$8*N17 + Resources!$E$9*O17 + Resources!$E$11*R17 + Resources!$E$12*P17</f>
        <v>501</v>
      </c>
      <c r="F17" s="8">
        <f>Resources!$E$2*H17</f>
        <v>0</v>
      </c>
      <c r="G17" s="8">
        <f t="shared" si="2"/>
        <v>501</v>
      </c>
      <c r="K17" s="5">
        <v>1</v>
      </c>
      <c r="R17" s="5">
        <v>12</v>
      </c>
      <c r="S17" s="5">
        <f>SUM(H17:R17)</f>
        <v>13</v>
      </c>
      <c r="T17" s="49">
        <f t="shared" si="0"/>
        <v>1.625</v>
      </c>
      <c r="U17" s="8">
        <f>G17/S17</f>
        <v>38.53846153846154</v>
      </c>
      <c r="V17" s="8">
        <f t="shared" si="1"/>
        <v>308.30769230769232</v>
      </c>
    </row>
    <row r="18" spans="1:22">
      <c r="A18" s="5" t="s">
        <v>57</v>
      </c>
      <c r="B18" s="6" t="s">
        <v>58</v>
      </c>
      <c r="C18" s="5" t="s">
        <v>55</v>
      </c>
      <c r="D18" s="6" t="s">
        <v>56</v>
      </c>
      <c r="E18" s="8">
        <f>Resources!$E$3*I18 + Resources!$E$4*J18 + Resources!$E$5*K18 + Resources!$E$6*L18 + Resources!$E$7*M18*2 + Resources!$E$8*N18 + Resources!$E$9*O18 + Resources!$E$11*R18 + Resources!$E$12*P18</f>
        <v>501</v>
      </c>
      <c r="F18" s="8">
        <f>Resources!$E$2*H18</f>
        <v>0</v>
      </c>
      <c r="G18" s="8">
        <f t="shared" si="2"/>
        <v>501</v>
      </c>
      <c r="K18" s="5">
        <v>1</v>
      </c>
      <c r="R18" s="5">
        <v>12</v>
      </c>
      <c r="S18" s="5">
        <f>SUM(H18:R18)</f>
        <v>13</v>
      </c>
      <c r="T18" s="49">
        <f t="shared" si="0"/>
        <v>1.625</v>
      </c>
      <c r="U18" s="8">
        <f>G18/S18</f>
        <v>38.53846153846154</v>
      </c>
      <c r="V18" s="8">
        <f t="shared" si="1"/>
        <v>308.30769230769232</v>
      </c>
    </row>
    <row r="19" spans="1:22" ht="30">
      <c r="A19" s="5" t="s">
        <v>59</v>
      </c>
      <c r="B19" s="6" t="s">
        <v>60</v>
      </c>
      <c r="C19" s="5" t="s">
        <v>55</v>
      </c>
      <c r="D19" s="6" t="s">
        <v>56</v>
      </c>
      <c r="E19" s="8">
        <f>Resources!$E$3*I19 + Resources!$E$4*J19 + Resources!$E$5*K19 + Resources!$E$6*L19 + Resources!$E$7*M19*2 + Resources!$E$8*N19 + Resources!$E$9*O19 + Resources!$E$11*R19 + Resources!$E$12*P19</f>
        <v>353</v>
      </c>
      <c r="F19" s="8">
        <f>Resources!$E$2*H19</f>
        <v>0</v>
      </c>
      <c r="G19" s="8">
        <f t="shared" si="2"/>
        <v>353</v>
      </c>
      <c r="K19" s="5">
        <v>1</v>
      </c>
      <c r="R19" s="5">
        <v>8</v>
      </c>
      <c r="S19" s="5">
        <f>SUM(H19:R19)</f>
        <v>9</v>
      </c>
      <c r="T19" s="49">
        <f t="shared" si="0"/>
        <v>1.125</v>
      </c>
      <c r="U19" s="8">
        <f>G19/S19</f>
        <v>39.222222222222221</v>
      </c>
      <c r="V19" s="8">
        <f t="shared" si="1"/>
        <v>313.77777777777777</v>
      </c>
    </row>
    <row r="20" spans="1:22">
      <c r="A20" s="5" t="s">
        <v>61</v>
      </c>
      <c r="B20" s="6" t="s">
        <v>62</v>
      </c>
      <c r="C20" s="5" t="s">
        <v>55</v>
      </c>
      <c r="D20" s="6" t="s">
        <v>56</v>
      </c>
      <c r="E20" s="8">
        <f>Resources!$E$3*I20 + Resources!$E$4*J20 + Resources!$E$5*K20 + Resources!$E$6*L20 + Resources!$E$7*M20*2 + Resources!$E$8*N20 + Resources!$E$9*O20 + Resources!$E$11*R20 + Resources!$E$12*P20</f>
        <v>558</v>
      </c>
      <c r="F20" s="8">
        <f>Resources!$E$2*H20</f>
        <v>0</v>
      </c>
      <c r="G20" s="8">
        <f t="shared" si="2"/>
        <v>558</v>
      </c>
      <c r="K20" s="5">
        <v>2</v>
      </c>
      <c r="R20" s="5">
        <v>12</v>
      </c>
      <c r="S20" s="5">
        <f>SUM(H20:R20)</f>
        <v>14</v>
      </c>
      <c r="T20" s="49">
        <f t="shared" si="0"/>
        <v>1.75</v>
      </c>
      <c r="U20" s="8">
        <f>G20/S20</f>
        <v>39.857142857142854</v>
      </c>
      <c r="V20" s="8">
        <f t="shared" si="1"/>
        <v>318.85714285714283</v>
      </c>
    </row>
    <row r="21" spans="1:22">
      <c r="A21" s="5" t="s">
        <v>63</v>
      </c>
      <c r="B21" s="6" t="s">
        <v>64</v>
      </c>
      <c r="C21" s="5" t="s">
        <v>55</v>
      </c>
      <c r="D21" s="6" t="s">
        <v>56</v>
      </c>
      <c r="E21" s="8">
        <f>Resources!$E$3*I21 + Resources!$E$4*J21 + Resources!$E$5*K21 + Resources!$E$6*L21 + Resources!$E$7*M21*2 + Resources!$E$8*N21 + Resources!$E$9*O21 + Resources!$E$11*R21 + Resources!$E$12*P21</f>
        <v>353</v>
      </c>
      <c r="F21" s="8">
        <f>Resources!$E$2*H21</f>
        <v>0</v>
      </c>
      <c r="G21" s="8">
        <f t="shared" si="2"/>
        <v>353</v>
      </c>
      <c r="K21" s="5">
        <v>1</v>
      </c>
      <c r="R21" s="5">
        <v>8</v>
      </c>
      <c r="S21" s="5">
        <f>SUM(H21:R21)</f>
        <v>9</v>
      </c>
      <c r="T21" s="49">
        <f t="shared" si="0"/>
        <v>1.125</v>
      </c>
      <c r="U21" s="8">
        <f>G21/S21</f>
        <v>39.222222222222221</v>
      </c>
      <c r="V21" s="8">
        <f t="shared" si="1"/>
        <v>313.77777777777777</v>
      </c>
    </row>
    <row r="22" spans="1:22">
      <c r="A22" s="5" t="s">
        <v>65</v>
      </c>
      <c r="B22" s="6" t="s">
        <v>66</v>
      </c>
      <c r="C22" s="5" t="s">
        <v>55</v>
      </c>
      <c r="D22" s="6" t="s">
        <v>56</v>
      </c>
      <c r="E22" s="8">
        <f>Resources!$E$3*I22 + Resources!$E$4*J22 + Resources!$E$5*K22 + Resources!$E$6*L22 + Resources!$E$7*M22*2 + Resources!$E$8*N22 + Resources!$E$9*O22 + Resources!$E$11*R22 + Resources!$E$12*P22</f>
        <v>131</v>
      </c>
      <c r="F22" s="8">
        <f>Resources!$E$2*H22</f>
        <v>0</v>
      </c>
      <c r="G22" s="8">
        <f t="shared" si="2"/>
        <v>131</v>
      </c>
      <c r="K22" s="5">
        <v>1</v>
      </c>
      <c r="R22" s="5">
        <v>2</v>
      </c>
      <c r="S22" s="5">
        <f>SUM(H22:R22)</f>
        <v>3</v>
      </c>
      <c r="T22" s="49">
        <f t="shared" si="0"/>
        <v>0.375</v>
      </c>
      <c r="U22" s="8">
        <f>G22/S22</f>
        <v>43.666666666666664</v>
      </c>
      <c r="V22" s="8">
        <f t="shared" si="1"/>
        <v>349.33333333333331</v>
      </c>
    </row>
    <row r="23" spans="1:22" s="36" customFormat="1" ht="18.75">
      <c r="B23" s="9" t="s">
        <v>67</v>
      </c>
      <c r="D23" s="9"/>
      <c r="E23" s="8"/>
      <c r="F23" s="50"/>
      <c r="G23" s="50">
        <f>SUM(G24:G26)</f>
        <v>1632</v>
      </c>
      <c r="S23" s="36">
        <f>SUM(S24:S25)+S26</f>
        <v>48</v>
      </c>
      <c r="T23" s="48">
        <f t="shared" si="0"/>
        <v>6</v>
      </c>
      <c r="U23" s="50">
        <f>G23/S23</f>
        <v>34</v>
      </c>
      <c r="V23" s="50">
        <f t="shared" si="1"/>
        <v>272</v>
      </c>
    </row>
    <row r="24" spans="1:22">
      <c r="A24" s="5" t="s">
        <v>68</v>
      </c>
      <c r="B24" s="6" t="s">
        <v>69</v>
      </c>
      <c r="C24" s="5" t="s">
        <v>26</v>
      </c>
      <c r="D24" s="6" t="s">
        <v>70</v>
      </c>
      <c r="E24" s="8">
        <f>Resources!$E$3*I24 + Resources!$E$4*J24 + Resources!$E$5*K24 + Resources!$E$6*L24 + Resources!$E$7*M24*2 + Resources!$E$8*N24 + Resources!$E$9*O24 + Resources!$E$11*R24 + Resources!$E$12*P24</f>
        <v>136</v>
      </c>
      <c r="F24" s="8">
        <f>Resources!$E$2*H24</f>
        <v>0</v>
      </c>
      <c r="G24" s="8">
        <f t="shared" si="2"/>
        <v>136</v>
      </c>
      <c r="L24" s="5">
        <v>4</v>
      </c>
      <c r="S24" s="5">
        <f>SUM(H24:R24)</f>
        <v>4</v>
      </c>
      <c r="T24" s="49">
        <f t="shared" si="0"/>
        <v>0.5</v>
      </c>
      <c r="U24" s="8">
        <f>G24/S24</f>
        <v>34</v>
      </c>
      <c r="V24" s="8">
        <f t="shared" si="1"/>
        <v>272</v>
      </c>
    </row>
    <row r="25" spans="1:22" ht="15" customHeight="1">
      <c r="A25" s="5" t="s">
        <v>71</v>
      </c>
      <c r="B25" s="6" t="s">
        <v>72</v>
      </c>
      <c r="C25" s="5" t="s">
        <v>26</v>
      </c>
      <c r="D25" s="6" t="s">
        <v>70</v>
      </c>
      <c r="E25" s="8">
        <f>Resources!$E$3*I25 + Resources!$E$4*J25 + Resources!$E$5*K25 + Resources!$E$6*L25 + Resources!$E$7*M25*2 + Resources!$E$8*N25 + Resources!$E$9*O25 + Resources!$E$11*R25 + Resources!$E$12*P25</f>
        <v>136</v>
      </c>
      <c r="F25" s="8">
        <f>Resources!$E$2*H25</f>
        <v>0</v>
      </c>
      <c r="G25" s="8">
        <f t="shared" si="2"/>
        <v>136</v>
      </c>
      <c r="L25" s="5">
        <v>4</v>
      </c>
      <c r="S25" s="5">
        <f>SUM(H25:R25)</f>
        <v>4</v>
      </c>
      <c r="T25" s="49">
        <f t="shared" si="0"/>
        <v>0.5</v>
      </c>
      <c r="U25" s="8">
        <f>G25/S25</f>
        <v>34</v>
      </c>
      <c r="V25" s="8">
        <f t="shared" si="1"/>
        <v>272</v>
      </c>
    </row>
    <row r="26" spans="1:22" s="35" customFormat="1" ht="30">
      <c r="B26" s="7" t="s">
        <v>73</v>
      </c>
      <c r="D26" s="7"/>
      <c r="E26" s="8"/>
      <c r="F26" s="42"/>
      <c r="G26" s="42">
        <f>SUM(G27:G31)</f>
        <v>1360</v>
      </c>
      <c r="S26" s="35">
        <f>SUM(S27:S31)</f>
        <v>40</v>
      </c>
      <c r="T26" s="52">
        <f>S26/8</f>
        <v>5</v>
      </c>
      <c r="U26" s="42">
        <f>G26/S26</f>
        <v>34</v>
      </c>
      <c r="V26" s="42">
        <f t="shared" si="1"/>
        <v>272</v>
      </c>
    </row>
    <row r="27" spans="1:22">
      <c r="A27" s="5" t="s">
        <v>74</v>
      </c>
      <c r="B27" s="6" t="s">
        <v>75</v>
      </c>
      <c r="C27" s="5" t="s">
        <v>26</v>
      </c>
      <c r="D27" s="6" t="s">
        <v>70</v>
      </c>
      <c r="E27" s="8">
        <f>Resources!$E$3*I27 + Resources!$E$4*J27 + Resources!$E$5*K27 + Resources!$E$6*L27 + Resources!$E$7*M27*2 + Resources!$E$8*N27 + Resources!$E$9*O27 + Resources!$E$11*R27 + Resources!$E$12*P27</f>
        <v>272</v>
      </c>
      <c r="F27" s="8">
        <f>Resources!$E$2*H27</f>
        <v>0</v>
      </c>
      <c r="G27" s="8">
        <f t="shared" si="2"/>
        <v>272</v>
      </c>
      <c r="L27" s="5">
        <v>8</v>
      </c>
      <c r="S27" s="5">
        <f>SUM(H27:R27)</f>
        <v>8</v>
      </c>
      <c r="T27" s="49">
        <f t="shared" si="0"/>
        <v>1</v>
      </c>
      <c r="U27" s="8">
        <f>G27/S27</f>
        <v>34</v>
      </c>
      <c r="V27" s="8">
        <f t="shared" si="1"/>
        <v>272</v>
      </c>
    </row>
    <row r="28" spans="1:22">
      <c r="A28" s="5" t="s">
        <v>76</v>
      </c>
      <c r="B28" s="6" t="s">
        <v>77</v>
      </c>
      <c r="C28" s="5" t="s">
        <v>26</v>
      </c>
      <c r="D28" s="6" t="s">
        <v>70</v>
      </c>
      <c r="E28" s="8">
        <f>Resources!$E$3*I28 + Resources!$E$4*J28 + Resources!$E$5*K28 + Resources!$E$6*L28 + Resources!$E$7*M28*2 + Resources!$E$8*N28 + Resources!$E$9*O28 + Resources!$E$11*R28 + Resources!$E$12*P28</f>
        <v>272</v>
      </c>
      <c r="F28" s="8">
        <f>Resources!$E$2*H28</f>
        <v>0</v>
      </c>
      <c r="G28" s="8">
        <f t="shared" si="2"/>
        <v>272</v>
      </c>
      <c r="L28" s="5">
        <v>8</v>
      </c>
      <c r="S28" s="5">
        <f>SUM(H28:R28)</f>
        <v>8</v>
      </c>
      <c r="T28" s="49">
        <f t="shared" si="0"/>
        <v>1</v>
      </c>
      <c r="U28" s="8">
        <f>G28/S28</f>
        <v>34</v>
      </c>
      <c r="V28" s="8">
        <f t="shared" si="1"/>
        <v>272</v>
      </c>
    </row>
    <row r="29" spans="1:22">
      <c r="A29" s="5" t="s">
        <v>78</v>
      </c>
      <c r="B29" s="6" t="s">
        <v>79</v>
      </c>
      <c r="C29" s="5" t="s">
        <v>26</v>
      </c>
      <c r="D29" s="6" t="s">
        <v>70</v>
      </c>
      <c r="E29" s="8">
        <f>Resources!$E$3*I29 + Resources!$E$4*J29 + Resources!$E$5*K29 + Resources!$E$6*L29 + Resources!$E$7*M29*2 + Resources!$E$8*N29 + Resources!$E$9*O29 + Resources!$E$11*R29 + Resources!$E$12*P29</f>
        <v>272</v>
      </c>
      <c r="F29" s="8">
        <f>Resources!$E$2*H29</f>
        <v>0</v>
      </c>
      <c r="G29" s="8">
        <f t="shared" si="2"/>
        <v>272</v>
      </c>
      <c r="L29" s="5">
        <v>8</v>
      </c>
      <c r="S29" s="5">
        <f>SUM(H29:R29)</f>
        <v>8</v>
      </c>
      <c r="T29" s="49">
        <f t="shared" si="0"/>
        <v>1</v>
      </c>
      <c r="U29" s="8">
        <f>G29/S29</f>
        <v>34</v>
      </c>
      <c r="V29" s="8">
        <f t="shared" si="1"/>
        <v>272</v>
      </c>
    </row>
    <row r="30" spans="1:22">
      <c r="A30" s="5" t="s">
        <v>80</v>
      </c>
      <c r="B30" s="6" t="s">
        <v>81</v>
      </c>
      <c r="C30" s="5" t="s">
        <v>26</v>
      </c>
      <c r="D30" s="6" t="s">
        <v>70</v>
      </c>
      <c r="E30" s="8">
        <f>Resources!$E$3*I30 + Resources!$E$4*J30 + Resources!$E$5*K30 + Resources!$E$6*L30 + Resources!$E$7*M30*2 + Resources!$E$8*N30 + Resources!$E$9*O30 + Resources!$E$11*R30 + Resources!$E$12*P30</f>
        <v>272</v>
      </c>
      <c r="F30" s="8">
        <f>Resources!$E$2*H30</f>
        <v>0</v>
      </c>
      <c r="G30" s="8">
        <f t="shared" si="2"/>
        <v>272</v>
      </c>
      <c r="L30" s="5">
        <v>8</v>
      </c>
      <c r="S30" s="5">
        <f>SUM(H30:R30)</f>
        <v>8</v>
      </c>
      <c r="T30" s="49">
        <f t="shared" si="0"/>
        <v>1</v>
      </c>
      <c r="U30" s="8">
        <f>G30/S30</f>
        <v>34</v>
      </c>
      <c r="V30" s="8">
        <f t="shared" si="1"/>
        <v>272</v>
      </c>
    </row>
    <row r="31" spans="1:22" ht="30">
      <c r="A31" s="5" t="s">
        <v>82</v>
      </c>
      <c r="B31" s="6" t="s">
        <v>83</v>
      </c>
      <c r="C31" s="5" t="s">
        <v>84</v>
      </c>
      <c r="D31" s="6" t="s">
        <v>70</v>
      </c>
      <c r="E31" s="8">
        <f>Resources!$E$3*I31 + Resources!$E$4*J31 + Resources!$E$5*K31 + Resources!$E$6*L31 + Resources!$E$7*M31*2 + Resources!$E$8*N31 + Resources!$E$9*O31 + Resources!$E$11*R31 + Resources!$E$12*P31</f>
        <v>272</v>
      </c>
      <c r="F31" s="8">
        <f>Resources!$E$2*H31</f>
        <v>0</v>
      </c>
      <c r="G31" s="8">
        <f t="shared" si="2"/>
        <v>272</v>
      </c>
      <c r="L31" s="5">
        <v>8</v>
      </c>
      <c r="S31" s="5">
        <f>SUM(H31:R31)</f>
        <v>8</v>
      </c>
      <c r="T31" s="49">
        <f t="shared" si="0"/>
        <v>1</v>
      </c>
      <c r="U31" s="8">
        <f>G31/S31</f>
        <v>34</v>
      </c>
      <c r="V31" s="8">
        <f t="shared" si="1"/>
        <v>272</v>
      </c>
    </row>
    <row r="32" spans="1:22" s="36" customFormat="1" ht="18.75">
      <c r="B32" s="9" t="s">
        <v>85</v>
      </c>
      <c r="D32" s="9"/>
      <c r="E32" s="8"/>
      <c r="F32" s="50"/>
      <c r="G32" s="50">
        <f>SUM(G33:G37)</f>
        <v>3748</v>
      </c>
      <c r="S32" s="36">
        <f>SUM(S33:S37)</f>
        <v>82</v>
      </c>
      <c r="T32" s="48">
        <f t="shared" si="0"/>
        <v>10.25</v>
      </c>
      <c r="U32" s="50">
        <f>G32/S32</f>
        <v>45.707317073170735</v>
      </c>
      <c r="V32" s="50">
        <f t="shared" si="1"/>
        <v>365.65853658536588</v>
      </c>
    </row>
    <row r="33" spans="1:22">
      <c r="A33" s="5" t="s">
        <v>86</v>
      </c>
      <c r="B33" s="6" t="s">
        <v>87</v>
      </c>
      <c r="C33" s="5" t="s">
        <v>55</v>
      </c>
      <c r="D33" s="6" t="s">
        <v>88</v>
      </c>
      <c r="E33" s="8">
        <f>Resources!$E$3*I33 + Resources!$E$4*J33 + Resources!$E$5*K33 + Resources!$E$6*L33 + Resources!$E$7*M33*2 + Resources!$E$8*N33 + Resources!$E$9*O33 + Resources!$E$11*R33 + Resources!$E$12*P33</f>
        <v>1288</v>
      </c>
      <c r="F33" s="8">
        <f>Resources!$E$2*H33</f>
        <v>0</v>
      </c>
      <c r="G33" s="8">
        <f t="shared" si="2"/>
        <v>1288</v>
      </c>
      <c r="J33" s="5">
        <v>12</v>
      </c>
      <c r="R33" s="5">
        <v>16</v>
      </c>
      <c r="S33" s="5">
        <f>SUM(H33:R33)</f>
        <v>28</v>
      </c>
      <c r="T33" s="49">
        <f t="shared" si="0"/>
        <v>3.5</v>
      </c>
      <c r="U33" s="8">
        <f>G33/S33</f>
        <v>46</v>
      </c>
      <c r="V33" s="8">
        <f t="shared" si="1"/>
        <v>368</v>
      </c>
    </row>
    <row r="34" spans="1:22">
      <c r="A34" s="5" t="s">
        <v>89</v>
      </c>
      <c r="B34" s="6" t="s">
        <v>90</v>
      </c>
      <c r="C34" s="5" t="s">
        <v>26</v>
      </c>
      <c r="D34" s="6" t="s">
        <v>88</v>
      </c>
      <c r="E34" s="8">
        <f>Resources!$E$3*I34 + Resources!$E$4*J34 + Resources!$E$5*K34 + Resources!$E$6*L34 + Resources!$E$7*M34*2 + Resources!$E$8*N34 + Resources!$E$9*O34 + Resources!$E$11*R34 + Resources!$E$12*P34</f>
        <v>502</v>
      </c>
      <c r="F34" s="8">
        <f>Resources!$E$2*H34</f>
        <v>0</v>
      </c>
      <c r="G34" s="8">
        <f t="shared" si="2"/>
        <v>502</v>
      </c>
      <c r="J34" s="5">
        <v>1</v>
      </c>
      <c r="R34" s="5">
        <v>12</v>
      </c>
      <c r="S34" s="5">
        <f>SUM(H34:R34)</f>
        <v>13</v>
      </c>
      <c r="T34" s="49">
        <f t="shared" si="0"/>
        <v>1.625</v>
      </c>
      <c r="U34" s="8">
        <f>G34/S34</f>
        <v>38.615384615384613</v>
      </c>
      <c r="V34" s="8">
        <f t="shared" si="1"/>
        <v>308.92307692307691</v>
      </c>
    </row>
    <row r="35" spans="1:22">
      <c r="A35" s="5" t="s">
        <v>91</v>
      </c>
      <c r="B35" s="6" t="s">
        <v>92</v>
      </c>
      <c r="C35" s="5" t="s">
        <v>26</v>
      </c>
      <c r="D35" s="6" t="s">
        <v>88</v>
      </c>
      <c r="E35" s="8">
        <f>Resources!$E$3*I35 + Resources!$E$4*J35 + Resources!$E$5*K35 + Resources!$E$6*L35 + Resources!$E$7*M35*2 + Resources!$E$8*N35 + Resources!$E$9*O35 + Resources!$E$11*R35 + Resources!$E$12*P35</f>
        <v>502</v>
      </c>
      <c r="F35" s="8">
        <f>Resources!$E$2*H35</f>
        <v>0</v>
      </c>
      <c r="G35" s="8">
        <f t="shared" si="2"/>
        <v>502</v>
      </c>
      <c r="J35" s="5">
        <v>1</v>
      </c>
      <c r="R35" s="5">
        <v>12</v>
      </c>
      <c r="S35" s="5">
        <f>SUM(H35:R35)</f>
        <v>13</v>
      </c>
      <c r="T35" s="49">
        <f t="shared" si="0"/>
        <v>1.625</v>
      </c>
      <c r="U35" s="8">
        <f>G35/S35</f>
        <v>38.615384615384613</v>
      </c>
      <c r="V35" s="8">
        <f t="shared" si="1"/>
        <v>308.92307692307691</v>
      </c>
    </row>
    <row r="36" spans="1:22" ht="30">
      <c r="A36" s="5" t="s">
        <v>93</v>
      </c>
      <c r="B36" s="6" t="s">
        <v>94</v>
      </c>
      <c r="C36" s="5" t="s">
        <v>26</v>
      </c>
      <c r="D36" s="6" t="s">
        <v>88</v>
      </c>
      <c r="E36" s="8">
        <f>Resources!$E$3*I36 + Resources!$E$4*J36 + Resources!$E$5*K36 + Resources!$E$6*L36 + Resources!$E$7*M36*2 + Resources!$E$8*N36 + Resources!$E$9*O36 + Resources!$E$11*R36 + Resources!$E$12*P36</f>
        <v>928</v>
      </c>
      <c r="F36" s="8">
        <f>Resources!$E$2*H36</f>
        <v>0</v>
      </c>
      <c r="G36" s="8">
        <f t="shared" si="2"/>
        <v>928</v>
      </c>
      <c r="J36" s="5">
        <v>16</v>
      </c>
      <c r="S36" s="5">
        <f>SUM(H36:R36)</f>
        <v>16</v>
      </c>
      <c r="T36" s="49">
        <f t="shared" si="0"/>
        <v>2</v>
      </c>
      <c r="U36" s="8">
        <f>G36/S36</f>
        <v>58</v>
      </c>
      <c r="V36" s="8">
        <f t="shared" si="1"/>
        <v>464</v>
      </c>
    </row>
    <row r="37" spans="1:22">
      <c r="A37" s="5" t="s">
        <v>95</v>
      </c>
      <c r="B37" s="6" t="s">
        <v>96</v>
      </c>
      <c r="C37" s="5" t="s">
        <v>26</v>
      </c>
      <c r="D37" s="6" t="s">
        <v>88</v>
      </c>
      <c r="E37" s="8">
        <f>Resources!$E$3*I37 + Resources!$E$4*J37 + Resources!$E$5*K37 + Resources!$E$6*L37 + Resources!$E$7*M37*2 + Resources!$E$8*N37 + Resources!$E$9*O37 + Resources!$E$11*R37 + Resources!$E$12*P37</f>
        <v>528</v>
      </c>
      <c r="F37" s="8">
        <f>Resources!$E$2*H37</f>
        <v>0</v>
      </c>
      <c r="G37" s="8">
        <f t="shared" si="2"/>
        <v>528</v>
      </c>
      <c r="J37" s="5">
        <v>4</v>
      </c>
      <c r="R37" s="5">
        <v>8</v>
      </c>
      <c r="S37" s="5">
        <f>SUM(H37:R37)</f>
        <v>12</v>
      </c>
      <c r="T37" s="49">
        <f t="shared" si="0"/>
        <v>1.5</v>
      </c>
      <c r="U37" s="8">
        <f>G37/S37</f>
        <v>44</v>
      </c>
      <c r="V37" s="8">
        <f t="shared" si="1"/>
        <v>352</v>
      </c>
    </row>
    <row r="38" spans="1:22" s="36" customFormat="1" ht="18.75">
      <c r="A38" s="55"/>
      <c r="B38" s="9" t="s">
        <v>97</v>
      </c>
      <c r="D38" s="9"/>
      <c r="E38" s="8"/>
      <c r="F38" s="50"/>
      <c r="G38" s="50">
        <f>G39</f>
        <v>2256</v>
      </c>
      <c r="S38" s="36">
        <f>S39</f>
        <v>66</v>
      </c>
      <c r="T38" s="48">
        <f t="shared" si="0"/>
        <v>8.25</v>
      </c>
      <c r="U38" s="50">
        <f>G38/S38</f>
        <v>34.18181818181818</v>
      </c>
      <c r="V38" s="50">
        <f t="shared" si="1"/>
        <v>273.45454545454544</v>
      </c>
    </row>
    <row r="39" spans="1:22" s="35" customFormat="1" ht="30">
      <c r="A39" s="51"/>
      <c r="B39" s="7" t="s">
        <v>98</v>
      </c>
      <c r="D39" s="7"/>
      <c r="E39" s="8"/>
      <c r="F39" s="42"/>
      <c r="G39" s="42">
        <f>SUM(G40:G45)</f>
        <v>2256</v>
      </c>
      <c r="S39" s="35">
        <f>SUM(S40:S45)</f>
        <v>66</v>
      </c>
      <c r="T39" s="52">
        <f t="shared" si="0"/>
        <v>8.25</v>
      </c>
      <c r="U39" s="42">
        <f>G39/S39</f>
        <v>34.18181818181818</v>
      </c>
      <c r="V39" s="42">
        <f t="shared" si="1"/>
        <v>273.45454545454544</v>
      </c>
    </row>
    <row r="40" spans="1:22" ht="90">
      <c r="A40" s="34" t="s">
        <v>99</v>
      </c>
      <c r="B40" s="6" t="s">
        <v>100</v>
      </c>
      <c r="C40" s="5" t="s">
        <v>26</v>
      </c>
      <c r="D40" s="6" t="s">
        <v>70</v>
      </c>
      <c r="E40" s="8">
        <f>Resources!$E$3*I40 + Resources!$E$4*J40 + Resources!$E$5*K40 + Resources!$E$6*L40 + Resources!$E$7*M40*2 + Resources!$E$8*N40 + Resources!$E$9*O40 + Resources!$E$11*R40 + Resources!$E$12*P40</f>
        <v>408</v>
      </c>
      <c r="F40" s="8">
        <f>Resources!$E$2*H40</f>
        <v>0</v>
      </c>
      <c r="G40" s="8">
        <f>E40+F40</f>
        <v>408</v>
      </c>
      <c r="L40" s="5">
        <v>12</v>
      </c>
      <c r="S40" s="5">
        <f>SUM(H40:R40)</f>
        <v>12</v>
      </c>
      <c r="T40" s="49">
        <f t="shared" si="0"/>
        <v>1.5</v>
      </c>
      <c r="U40" s="8">
        <f>G40/S40</f>
        <v>34</v>
      </c>
      <c r="V40" s="8">
        <f t="shared" si="1"/>
        <v>272</v>
      </c>
    </row>
    <row r="41" spans="1:22" ht="75">
      <c r="A41" s="34" t="s">
        <v>101</v>
      </c>
      <c r="B41" s="6" t="s">
        <v>102</v>
      </c>
      <c r="C41" s="5" t="s">
        <v>26</v>
      </c>
      <c r="D41" s="6" t="s">
        <v>70</v>
      </c>
      <c r="E41" s="8">
        <f>Resources!$E$3*I41 + Resources!$E$4*J41 + Resources!$E$5*K41 + Resources!$E$6*L41 + Resources!$E$7*M41*2 + Resources!$E$8*N41 + Resources!$E$9*O41 + Resources!$E$11*R41 + Resources!$E$12*P41</f>
        <v>408</v>
      </c>
      <c r="F41" s="8">
        <f>Resources!$E$2*H41</f>
        <v>0</v>
      </c>
      <c r="G41" s="8">
        <f t="shared" si="2"/>
        <v>408</v>
      </c>
      <c r="L41" s="5">
        <v>12</v>
      </c>
      <c r="S41" s="5">
        <f>SUM(H41:R41)</f>
        <v>12</v>
      </c>
      <c r="T41" s="49">
        <f t="shared" si="0"/>
        <v>1.5</v>
      </c>
      <c r="U41" s="8">
        <f>G41/S41</f>
        <v>34</v>
      </c>
      <c r="V41" s="8">
        <f t="shared" si="1"/>
        <v>272</v>
      </c>
    </row>
    <row r="42" spans="1:22" ht="75">
      <c r="A42" s="34" t="s">
        <v>103</v>
      </c>
      <c r="B42" s="6" t="s">
        <v>104</v>
      </c>
      <c r="C42" s="5" t="s">
        <v>26</v>
      </c>
      <c r="D42" s="6" t="s">
        <v>70</v>
      </c>
      <c r="E42" s="8">
        <f>Resources!$E$3*I42 + Resources!$E$4*J42 + Resources!$E$5*K42 + Resources!$E$6*L42 + Resources!$E$7*M42*2 + Resources!$E$8*N42 + Resources!$E$9*O42 + Resources!$E$11*R42 + Resources!$E$12*P42</f>
        <v>408</v>
      </c>
      <c r="F42" s="8">
        <f>Resources!$E$2*H42</f>
        <v>0</v>
      </c>
      <c r="G42" s="8">
        <f>E42+F42</f>
        <v>408</v>
      </c>
      <c r="L42" s="5">
        <v>12</v>
      </c>
      <c r="S42" s="5">
        <f>SUM(H42:R42)</f>
        <v>12</v>
      </c>
      <c r="T42" s="49">
        <f t="shared" si="0"/>
        <v>1.5</v>
      </c>
      <c r="U42" s="8">
        <f>G42/S42</f>
        <v>34</v>
      </c>
      <c r="V42" s="8">
        <f t="shared" si="1"/>
        <v>272</v>
      </c>
    </row>
    <row r="43" spans="1:22" ht="75">
      <c r="A43" s="34" t="s">
        <v>105</v>
      </c>
      <c r="B43" s="6" t="s">
        <v>106</v>
      </c>
      <c r="C43" s="5" t="s">
        <v>26</v>
      </c>
      <c r="D43" s="6" t="s">
        <v>70</v>
      </c>
      <c r="E43" s="8">
        <f>Resources!$E$3*I43 + Resources!$E$4*J43 + Resources!$E$5*K43 + Resources!$E$6*L43 + Resources!$E$7*M43*2 + Resources!$E$8*N43 + Resources!$E$9*O43 + Resources!$E$11*R43 + Resources!$E$12*P43</f>
        <v>408</v>
      </c>
      <c r="F43" s="8">
        <f>Resources!$E$2*H43</f>
        <v>0</v>
      </c>
      <c r="G43" s="8">
        <f t="shared" si="2"/>
        <v>408</v>
      </c>
      <c r="L43" s="5">
        <v>12</v>
      </c>
      <c r="S43" s="5">
        <f>SUM(H43:R43)</f>
        <v>12</v>
      </c>
      <c r="T43" s="49">
        <f t="shared" si="0"/>
        <v>1.5</v>
      </c>
      <c r="U43" s="8">
        <f>G43/S43</f>
        <v>34</v>
      </c>
      <c r="V43" s="8">
        <f t="shared" si="1"/>
        <v>272</v>
      </c>
    </row>
    <row r="44" spans="1:22">
      <c r="A44" s="34" t="s">
        <v>107</v>
      </c>
      <c r="B44" s="6" t="s">
        <v>108</v>
      </c>
      <c r="C44" s="5" t="s">
        <v>26</v>
      </c>
      <c r="D44" s="6" t="s">
        <v>70</v>
      </c>
      <c r="E44" s="8">
        <f>Resources!$E$3*I44 + Resources!$E$4*J44 + Resources!$E$5*K44 + Resources!$E$6*L44 + Resources!$E$7*M44*2 + Resources!$E$8*N44 + Resources!$E$9*O44 + Resources!$E$11*R44 + Resources!$E$12*P44</f>
        <v>408</v>
      </c>
      <c r="F44" s="8">
        <f>Resources!$E$2*H44</f>
        <v>0</v>
      </c>
      <c r="G44" s="8">
        <f t="shared" si="2"/>
        <v>408</v>
      </c>
      <c r="L44" s="5">
        <v>12</v>
      </c>
      <c r="S44" s="5">
        <f>SUM(H44:R44)</f>
        <v>12</v>
      </c>
      <c r="T44" s="49">
        <f t="shared" si="0"/>
        <v>1.5</v>
      </c>
      <c r="U44" s="8">
        <f>G44/S44</f>
        <v>34</v>
      </c>
      <c r="V44" s="8">
        <f t="shared" si="1"/>
        <v>272</v>
      </c>
    </row>
    <row r="45" spans="1:22" ht="30">
      <c r="A45" s="34" t="s">
        <v>109</v>
      </c>
      <c r="B45" s="6" t="s">
        <v>110</v>
      </c>
      <c r="C45" s="5" t="s">
        <v>55</v>
      </c>
      <c r="D45" s="6" t="s">
        <v>88</v>
      </c>
      <c r="E45" s="8">
        <f>Resources!$E$3*I45 + Resources!$E$4*J45 + Resources!$E$5*K45 + Resources!$E$6*L45 + Resources!$E$7*M45*2 + Resources!$E$8*N45 + Resources!$E$9*O45 + Resources!$E$11*R45 + Resources!$E$12*P45</f>
        <v>216</v>
      </c>
      <c r="F45" s="8">
        <f>Resources!$E$2*H45</f>
        <v>0</v>
      </c>
      <c r="G45" s="8">
        <f t="shared" si="2"/>
        <v>216</v>
      </c>
      <c r="L45" s="5">
        <v>2</v>
      </c>
      <c r="R45" s="5">
        <v>4</v>
      </c>
      <c r="S45" s="5">
        <f>SUM(H45:R45)</f>
        <v>6</v>
      </c>
      <c r="T45" s="49">
        <f t="shared" si="0"/>
        <v>0.75</v>
      </c>
      <c r="U45" s="8">
        <f>G45/S45</f>
        <v>36</v>
      </c>
      <c r="V45" s="8">
        <f t="shared" si="1"/>
        <v>288</v>
      </c>
    </row>
    <row r="46" spans="1:22" s="36" customFormat="1" ht="18.75">
      <c r="A46" s="55"/>
      <c r="B46" s="9" t="s">
        <v>111</v>
      </c>
      <c r="C46" s="5"/>
      <c r="D46" s="9"/>
      <c r="E46" s="8"/>
      <c r="F46" s="50"/>
      <c r="G46" s="50">
        <f>SUM(G47:G52)</f>
        <v>10048</v>
      </c>
      <c r="S46" s="36">
        <f>SUM(S47:S52)</f>
        <v>224</v>
      </c>
      <c r="T46" s="48">
        <f t="shared" si="0"/>
        <v>28</v>
      </c>
      <c r="U46" s="50">
        <f>G46/S46</f>
        <v>44.857142857142854</v>
      </c>
      <c r="V46" s="50">
        <f t="shared" si="1"/>
        <v>358.85714285714283</v>
      </c>
    </row>
    <row r="47" spans="1:22">
      <c r="A47" s="34" t="s">
        <v>112</v>
      </c>
      <c r="B47" s="17" t="s">
        <v>113</v>
      </c>
      <c r="C47" s="5" t="s">
        <v>55</v>
      </c>
      <c r="D47" s="6" t="s">
        <v>56</v>
      </c>
      <c r="E47" s="8">
        <f>Resources!$E$3*I47 + Resources!$E$4*J47 + Resources!$E$5*K47 + Resources!$E$6*L47 + Resources!$E$7*M47*2 + Resources!$E$8*N47 + Resources!$E$9*O47 + Resources!$E$11*R47 + Resources!$E$12*P47</f>
        <v>1800</v>
      </c>
      <c r="F47" s="8">
        <f>Resources!$E$2*H47</f>
        <v>0</v>
      </c>
      <c r="G47" s="8">
        <f t="shared" si="2"/>
        <v>1800</v>
      </c>
      <c r="K47" s="5">
        <v>16</v>
      </c>
      <c r="R47" s="5">
        <v>24</v>
      </c>
      <c r="S47" s="5">
        <f>SUM(H47:R47)</f>
        <v>40</v>
      </c>
      <c r="T47" s="49">
        <f t="shared" si="0"/>
        <v>5</v>
      </c>
      <c r="U47" s="8">
        <f>G47/S47</f>
        <v>45</v>
      </c>
      <c r="V47" s="8">
        <f t="shared" si="1"/>
        <v>360</v>
      </c>
    </row>
    <row r="48" spans="1:22">
      <c r="A48" s="34" t="s">
        <v>114</v>
      </c>
      <c r="B48" s="17" t="s">
        <v>115</v>
      </c>
      <c r="C48" s="5" t="s">
        <v>55</v>
      </c>
      <c r="D48" s="6" t="s">
        <v>56</v>
      </c>
      <c r="E48" s="8">
        <f>Resources!$E$3*I48 + Resources!$E$4*J48 + Resources!$E$5*K48 + Resources!$E$6*L48 + Resources!$E$7*M48*2 + Resources!$E$8*N48 + Resources!$E$9*O48 + Resources!$E$11*R48 + Resources!$E$12*P48</f>
        <v>1800</v>
      </c>
      <c r="F48" s="8">
        <f>Resources!$E$2*H48</f>
        <v>0</v>
      </c>
      <c r="G48" s="8">
        <f t="shared" si="2"/>
        <v>1800</v>
      </c>
      <c r="K48" s="5">
        <v>16</v>
      </c>
      <c r="R48" s="5">
        <v>24</v>
      </c>
      <c r="S48" s="5">
        <f>SUM(H48:R48)</f>
        <v>40</v>
      </c>
      <c r="T48" s="49">
        <f t="shared" si="0"/>
        <v>5</v>
      </c>
      <c r="U48" s="8">
        <f>G48/S48</f>
        <v>45</v>
      </c>
      <c r="V48" s="8">
        <f t="shared" si="1"/>
        <v>360</v>
      </c>
    </row>
    <row r="49" spans="1:22">
      <c r="A49" s="34" t="s">
        <v>116</v>
      </c>
      <c r="B49" s="17" t="s">
        <v>117</v>
      </c>
      <c r="C49" s="5" t="s">
        <v>55</v>
      </c>
      <c r="D49" s="6" t="s">
        <v>56</v>
      </c>
      <c r="E49" s="8">
        <f>Resources!$E$3*I49 + Resources!$E$4*J49 + Resources!$E$5*K49 + Resources!$E$6*L49 + Resources!$E$7*M49*2 + Resources!$E$8*N49 + Resources!$E$9*O49 + Resources!$E$11*R49 + Resources!$E$12*P49</f>
        <v>1800</v>
      </c>
      <c r="F49" s="8">
        <f>Resources!$E$2*H49</f>
        <v>0</v>
      </c>
      <c r="G49" s="8">
        <f t="shared" si="2"/>
        <v>1800</v>
      </c>
      <c r="K49" s="5">
        <v>16</v>
      </c>
      <c r="R49" s="5">
        <v>24</v>
      </c>
      <c r="S49" s="5">
        <f>SUM(H49:R49)</f>
        <v>40</v>
      </c>
      <c r="T49" s="49">
        <f t="shared" si="0"/>
        <v>5</v>
      </c>
      <c r="U49" s="8">
        <f>G49/S49</f>
        <v>45</v>
      </c>
      <c r="V49" s="8">
        <f t="shared" si="1"/>
        <v>360</v>
      </c>
    </row>
    <row r="50" spans="1:22">
      <c r="A50" s="34" t="s">
        <v>118</v>
      </c>
      <c r="B50" s="17" t="s">
        <v>119</v>
      </c>
      <c r="C50" s="5" t="s">
        <v>55</v>
      </c>
      <c r="D50" s="6" t="s">
        <v>56</v>
      </c>
      <c r="E50" s="8">
        <f>Resources!$E$3*I50 + Resources!$E$4*J50 + Resources!$E$5*K50 + Resources!$E$6*L50 + Resources!$E$7*M50*2 + Resources!$E$8*N50 + Resources!$E$9*O50 + Resources!$E$11*R50 + Resources!$E$12*P50</f>
        <v>1800</v>
      </c>
      <c r="F50" s="8">
        <f>Resources!$E$2*H50</f>
        <v>0</v>
      </c>
      <c r="G50" s="8">
        <f t="shared" si="2"/>
        <v>1800</v>
      </c>
      <c r="K50" s="5">
        <v>16</v>
      </c>
      <c r="R50" s="5">
        <v>24</v>
      </c>
      <c r="S50" s="5">
        <f>SUM(H50:R50)</f>
        <v>40</v>
      </c>
      <c r="T50" s="49">
        <f t="shared" si="0"/>
        <v>5</v>
      </c>
      <c r="U50" s="8">
        <f>G50/S50</f>
        <v>45</v>
      </c>
      <c r="V50" s="8">
        <f t="shared" si="1"/>
        <v>360</v>
      </c>
    </row>
    <row r="51" spans="1:22">
      <c r="A51" s="34" t="s">
        <v>120</v>
      </c>
      <c r="B51" s="17" t="s">
        <v>121</v>
      </c>
      <c r="C51" s="5" t="s">
        <v>55</v>
      </c>
      <c r="D51" s="6" t="s">
        <v>56</v>
      </c>
      <c r="E51" s="8">
        <f>Resources!$E$3*I51 + Resources!$E$4*J51 + Resources!$E$5*K51 + Resources!$E$6*L51 + Resources!$E$7*M51*2 + Resources!$E$8*N51 + Resources!$E$9*O51 + Resources!$E$11*R51 + Resources!$E$12*P51</f>
        <v>1800</v>
      </c>
      <c r="F51" s="8">
        <f>Resources!$E$2*H51</f>
        <v>0</v>
      </c>
      <c r="G51" s="8">
        <f t="shared" si="2"/>
        <v>1800</v>
      </c>
      <c r="K51" s="5">
        <v>16</v>
      </c>
      <c r="R51" s="5">
        <v>24</v>
      </c>
      <c r="S51" s="5">
        <f>SUM(H51:R51)</f>
        <v>40</v>
      </c>
      <c r="T51" s="49">
        <f t="shared" si="0"/>
        <v>5</v>
      </c>
      <c r="U51" s="8">
        <f>G51/S51</f>
        <v>45</v>
      </c>
      <c r="V51" s="8">
        <f t="shared" si="1"/>
        <v>360</v>
      </c>
    </row>
    <row r="52" spans="1:22">
      <c r="A52" s="34" t="s">
        <v>122</v>
      </c>
      <c r="B52" s="6" t="s">
        <v>123</v>
      </c>
      <c r="C52" s="5" t="s">
        <v>55</v>
      </c>
      <c r="D52" s="6" t="s">
        <v>56</v>
      </c>
      <c r="E52" s="8">
        <f>Resources!$E$3*I52 + Resources!$E$4*J52 + Resources!$E$5*K52 + Resources!$E$6*L52 + Resources!$E$7*M52*2 + Resources!$E$8*N52 + Resources!$E$9*O52 + Resources!$E$11*R52 + Resources!$E$12*P52</f>
        <v>1048</v>
      </c>
      <c r="F52" s="8">
        <f>Resources!$E$2*H52</f>
        <v>0</v>
      </c>
      <c r="G52" s="8">
        <f t="shared" si="2"/>
        <v>1048</v>
      </c>
      <c r="K52" s="5">
        <v>8</v>
      </c>
      <c r="R52" s="5">
        <v>16</v>
      </c>
      <c r="S52" s="5">
        <f>SUM(H52:R52)</f>
        <v>24</v>
      </c>
      <c r="T52" s="49">
        <f t="shared" si="0"/>
        <v>3</v>
      </c>
      <c r="U52" s="8">
        <f>G52/S52</f>
        <v>43.666666666666664</v>
      </c>
      <c r="V52" s="8">
        <f t="shared" si="1"/>
        <v>349.33333333333331</v>
      </c>
    </row>
    <row r="53" spans="1:22" s="36" customFormat="1" ht="18.75">
      <c r="A53" s="55"/>
      <c r="B53" s="9" t="s">
        <v>124</v>
      </c>
      <c r="D53" s="9"/>
      <c r="E53" s="8"/>
      <c r="F53" s="50"/>
      <c r="G53" s="50">
        <f>SUM(G54)</f>
        <v>2720</v>
      </c>
      <c r="S53" s="36">
        <f>S54</f>
        <v>40</v>
      </c>
      <c r="T53" s="48">
        <f t="shared" si="0"/>
        <v>5</v>
      </c>
      <c r="U53" s="50">
        <f>G53/S53</f>
        <v>68</v>
      </c>
      <c r="V53" s="50">
        <f t="shared" si="1"/>
        <v>544</v>
      </c>
    </row>
    <row r="54" spans="1:22">
      <c r="A54" s="34" t="s">
        <v>125</v>
      </c>
      <c r="B54" s="6" t="s">
        <v>126</v>
      </c>
      <c r="C54" s="5" t="s">
        <v>55</v>
      </c>
      <c r="D54" s="6" t="s">
        <v>127</v>
      </c>
      <c r="E54" s="8">
        <f>Resources!$E$3*I54 + Resources!$E$4*J54 + Resources!$E$5*K54 + Resources!$E$6*L54 + Resources!$E$7*M54*2 + Resources!$E$8*N54 + Resources!$E$9*O54 + Resources!$E$11*R54 + Resources!$E$12*P54</f>
        <v>2720</v>
      </c>
      <c r="F54" s="8">
        <f>Resources!$E$2*H54</f>
        <v>0</v>
      </c>
      <c r="G54" s="8">
        <f t="shared" si="2"/>
        <v>2720</v>
      </c>
      <c r="I54" s="5">
        <v>20</v>
      </c>
      <c r="N54" s="5">
        <v>20</v>
      </c>
      <c r="S54" s="5">
        <f>SUM(H54:R54)</f>
        <v>40</v>
      </c>
      <c r="T54" s="49">
        <f t="shared" si="0"/>
        <v>5</v>
      </c>
      <c r="U54" s="8">
        <f>G54/S54</f>
        <v>68</v>
      </c>
      <c r="V54" s="8">
        <f t="shared" si="1"/>
        <v>544</v>
      </c>
    </row>
    <row r="55" spans="1:22" s="36" customFormat="1" ht="18.75">
      <c r="A55" s="55"/>
      <c r="B55" s="9" t="s">
        <v>128</v>
      </c>
      <c r="D55" s="9"/>
      <c r="E55" s="8"/>
      <c r="F55" s="50"/>
      <c r="G55" s="50">
        <f>G56+G74+G86</f>
        <v>61124</v>
      </c>
      <c r="S55" s="36">
        <f>S56+S74+S86</f>
        <v>1292</v>
      </c>
      <c r="T55" s="48">
        <f t="shared" si="0"/>
        <v>161.5</v>
      </c>
      <c r="U55" s="50">
        <f>G55/S55</f>
        <v>47.309597523219814</v>
      </c>
      <c r="V55" s="50">
        <f t="shared" si="1"/>
        <v>378.47678018575851</v>
      </c>
    </row>
    <row r="56" spans="1:22" s="35" customFormat="1">
      <c r="A56" s="51"/>
      <c r="B56" s="7" t="s">
        <v>129</v>
      </c>
      <c r="D56" s="7"/>
      <c r="E56" s="8"/>
      <c r="F56" s="42"/>
      <c r="G56" s="42">
        <f>SUM(G57:G73)</f>
        <v>13908</v>
      </c>
      <c r="S56" s="35">
        <f>SUM(S57:S73)</f>
        <v>356</v>
      </c>
      <c r="T56" s="52">
        <f t="shared" si="0"/>
        <v>44.5</v>
      </c>
      <c r="U56" s="42">
        <f>G56/S56</f>
        <v>39.067415730337082</v>
      </c>
      <c r="V56" s="42">
        <f t="shared" si="1"/>
        <v>312.53932584269666</v>
      </c>
    </row>
    <row r="57" spans="1:22">
      <c r="A57" s="34" t="s">
        <v>130</v>
      </c>
      <c r="B57" s="17" t="s">
        <v>131</v>
      </c>
      <c r="C57" s="5" t="s">
        <v>55</v>
      </c>
      <c r="D57" s="6" t="s">
        <v>132</v>
      </c>
      <c r="E57" s="8">
        <f>Resources!$E$3*I57 + Resources!$E$4*J57 + Resources!$E$5*K57 + Resources!$E$6*L57 + Resources!$E$7*M57*2 + Resources!$E$8*N57 + Resources!$E$9*O57 + Resources!$E$11*R57 + Resources!$E$12*P57</f>
        <v>200</v>
      </c>
      <c r="F57" s="8">
        <f>Resources!$E$2*H57</f>
        <v>0</v>
      </c>
      <c r="G57" s="8">
        <f t="shared" si="2"/>
        <v>200</v>
      </c>
      <c r="M57" s="5">
        <v>4</v>
      </c>
      <c r="Q57" s="5">
        <v>4</v>
      </c>
      <c r="S57" s="5">
        <f>SUM(H57:R57)</f>
        <v>8</v>
      </c>
      <c r="T57" s="49">
        <f t="shared" si="0"/>
        <v>1</v>
      </c>
      <c r="U57" s="8">
        <f>G57/S57</f>
        <v>25</v>
      </c>
      <c r="V57" s="8">
        <f t="shared" si="1"/>
        <v>200</v>
      </c>
    </row>
    <row r="58" spans="1:22">
      <c r="A58" s="34" t="s">
        <v>133</v>
      </c>
      <c r="B58" s="6" t="s">
        <v>134</v>
      </c>
      <c r="C58" s="5" t="s">
        <v>55</v>
      </c>
      <c r="D58" s="6" t="s">
        <v>132</v>
      </c>
      <c r="E58" s="8">
        <f>Resources!$E$3*I58 + Resources!$E$4*J58 + Resources!$E$5*K58 + Resources!$E$6*L58 + Resources!$E$7*M58*2 + Resources!$E$8*N58 + Resources!$E$9*O58 + Resources!$E$11*R58 + Resources!$E$12*P58</f>
        <v>200</v>
      </c>
      <c r="F58" s="8">
        <f>Resources!$E$2*H58</f>
        <v>0</v>
      </c>
      <c r="G58" s="8">
        <f t="shared" si="2"/>
        <v>200</v>
      </c>
      <c r="M58" s="5">
        <v>4</v>
      </c>
      <c r="Q58" s="5">
        <v>4</v>
      </c>
      <c r="S58" s="5">
        <f>SUM(H58:R58)</f>
        <v>8</v>
      </c>
      <c r="T58" s="49">
        <f t="shared" si="0"/>
        <v>1</v>
      </c>
      <c r="U58" s="8">
        <f>G58/S58</f>
        <v>25</v>
      </c>
      <c r="V58" s="8">
        <f t="shared" si="1"/>
        <v>200</v>
      </c>
    </row>
    <row r="59" spans="1:22">
      <c r="A59" s="34" t="s">
        <v>135</v>
      </c>
      <c r="B59" s="6" t="s">
        <v>136</v>
      </c>
      <c r="C59" s="5" t="s">
        <v>55</v>
      </c>
      <c r="D59" s="6" t="s">
        <v>132</v>
      </c>
      <c r="E59" s="8">
        <f>Resources!$E$3*I59 + Resources!$E$4*J59 + Resources!$E$5*K59 + Resources!$E$6*L59 + Resources!$E$7*M59*2 + Resources!$E$8*N59 + Resources!$E$9*O59 + Resources!$E$11*R59 + Resources!$E$12*P59</f>
        <v>200</v>
      </c>
      <c r="F59" s="8">
        <f>Resources!$E$2*H59</f>
        <v>0</v>
      </c>
      <c r="G59" s="8">
        <f t="shared" si="2"/>
        <v>200</v>
      </c>
      <c r="M59" s="5">
        <v>4</v>
      </c>
      <c r="Q59" s="5">
        <v>4</v>
      </c>
      <c r="S59" s="5">
        <f>SUM(H59:R59)</f>
        <v>8</v>
      </c>
      <c r="T59" s="49">
        <f t="shared" si="0"/>
        <v>1</v>
      </c>
      <c r="U59" s="8">
        <f>G59/S59</f>
        <v>25</v>
      </c>
      <c r="V59" s="8">
        <f t="shared" si="1"/>
        <v>200</v>
      </c>
    </row>
    <row r="60" spans="1:22">
      <c r="A60" s="34" t="s">
        <v>137</v>
      </c>
      <c r="B60" s="6" t="s">
        <v>138</v>
      </c>
      <c r="C60" s="5" t="s">
        <v>55</v>
      </c>
      <c r="D60" s="6" t="s">
        <v>132</v>
      </c>
      <c r="E60" s="8">
        <f>Resources!$E$3*I60 + Resources!$E$4*J60 + Resources!$E$5*K60 + Resources!$E$6*L60 + Resources!$E$7*M60*2 + Resources!$E$8*N60 + Resources!$E$9*O60 + Resources!$E$11*R60 + Resources!$E$12*P60</f>
        <v>400</v>
      </c>
      <c r="F60" s="8">
        <f>Resources!$E$2*H60</f>
        <v>0</v>
      </c>
      <c r="G60" s="8">
        <f t="shared" si="2"/>
        <v>400</v>
      </c>
      <c r="M60" s="5">
        <v>8</v>
      </c>
      <c r="Q60" s="5">
        <v>8</v>
      </c>
      <c r="S60" s="5">
        <f>SUM(H60:R60)</f>
        <v>16</v>
      </c>
      <c r="T60" s="49">
        <f t="shared" si="0"/>
        <v>2</v>
      </c>
      <c r="U60" s="8">
        <f>G60/S60</f>
        <v>25</v>
      </c>
      <c r="V60" s="8">
        <f t="shared" si="1"/>
        <v>200</v>
      </c>
    </row>
    <row r="61" spans="1:22">
      <c r="A61" s="34" t="s">
        <v>139</v>
      </c>
      <c r="B61" s="6" t="s">
        <v>140</v>
      </c>
      <c r="C61" s="5" t="s">
        <v>55</v>
      </c>
      <c r="D61" s="6" t="s">
        <v>132</v>
      </c>
      <c r="E61" s="8">
        <f>Resources!$E$3*I61 + Resources!$E$4*J61 + Resources!$E$5*K61 + Resources!$E$6*L61 + Resources!$E$7*M61*2 + Resources!$E$8*N61 + Resources!$E$9*O61 + Resources!$E$11*R61 + Resources!$E$12*P61</f>
        <v>400</v>
      </c>
      <c r="F61" s="8">
        <f>Resources!$E$2*H61</f>
        <v>0</v>
      </c>
      <c r="G61" s="8">
        <f t="shared" si="2"/>
        <v>400</v>
      </c>
      <c r="M61" s="5">
        <v>8</v>
      </c>
      <c r="Q61" s="5">
        <f>M61</f>
        <v>8</v>
      </c>
      <c r="S61" s="5">
        <f>SUM(H61:R61)</f>
        <v>16</v>
      </c>
      <c r="T61" s="49">
        <f t="shared" si="0"/>
        <v>2</v>
      </c>
      <c r="U61" s="8">
        <f>G61/S61</f>
        <v>25</v>
      </c>
      <c r="V61" s="8">
        <f t="shared" si="1"/>
        <v>200</v>
      </c>
    </row>
    <row r="62" spans="1:22">
      <c r="A62" s="34" t="s">
        <v>141</v>
      </c>
      <c r="B62" s="6" t="s">
        <v>142</v>
      </c>
      <c r="C62" s="5" t="s">
        <v>55</v>
      </c>
      <c r="D62" s="6" t="s">
        <v>132</v>
      </c>
      <c r="E62" s="8">
        <f>Resources!$E$3*I62 + Resources!$E$4*J62 + Resources!$E$5*K62 + Resources!$E$6*L62 + Resources!$E$7*M62*2 + Resources!$E$8*N62 + Resources!$E$9*O62 + Resources!$E$11*R62 + Resources!$E$12*P62</f>
        <v>400</v>
      </c>
      <c r="F62" s="8">
        <f>Resources!$E$2*H62</f>
        <v>0</v>
      </c>
      <c r="G62" s="8">
        <f t="shared" si="2"/>
        <v>400</v>
      </c>
      <c r="M62" s="5">
        <v>8</v>
      </c>
      <c r="Q62" s="5">
        <f>M62</f>
        <v>8</v>
      </c>
      <c r="S62" s="5">
        <f>SUM(H62:R62)</f>
        <v>16</v>
      </c>
      <c r="T62" s="49">
        <f t="shared" si="0"/>
        <v>2</v>
      </c>
      <c r="U62" s="8">
        <f>G62/S62</f>
        <v>25</v>
      </c>
      <c r="V62" s="8">
        <f t="shared" si="1"/>
        <v>200</v>
      </c>
    </row>
    <row r="63" spans="1:22">
      <c r="A63" s="34" t="s">
        <v>143</v>
      </c>
      <c r="B63" s="6" t="s">
        <v>144</v>
      </c>
      <c r="C63" s="5" t="s">
        <v>55</v>
      </c>
      <c r="D63" s="6" t="s">
        <v>132</v>
      </c>
      <c r="E63" s="8">
        <f>Resources!$E$3*I63 + Resources!$E$4*J63 + Resources!$E$5*K63 + Resources!$E$6*L63 + Resources!$E$7*M63*2 + Resources!$E$8*N63 + Resources!$E$9*O63 + Resources!$E$11*R63 + Resources!$E$12*P63</f>
        <v>600</v>
      </c>
      <c r="F63" s="8">
        <f>Resources!$E$2*H63</f>
        <v>0</v>
      </c>
      <c r="G63" s="8">
        <f t="shared" si="2"/>
        <v>600</v>
      </c>
      <c r="M63" s="5">
        <v>12</v>
      </c>
      <c r="Q63" s="5">
        <f>M63</f>
        <v>12</v>
      </c>
      <c r="S63" s="5">
        <f>SUM(H63:R63)</f>
        <v>24</v>
      </c>
      <c r="T63" s="49">
        <f t="shared" si="0"/>
        <v>3</v>
      </c>
      <c r="U63" s="8">
        <f>G63/S63</f>
        <v>25</v>
      </c>
      <c r="V63" s="8">
        <f t="shared" si="1"/>
        <v>200</v>
      </c>
    </row>
    <row r="64" spans="1:22">
      <c r="A64" s="34" t="s">
        <v>145</v>
      </c>
      <c r="B64" s="6" t="s">
        <v>146</v>
      </c>
      <c r="C64" s="5" t="s">
        <v>55</v>
      </c>
      <c r="D64" s="6" t="s">
        <v>132</v>
      </c>
      <c r="E64" s="8">
        <f>Resources!$E$3*I64 + Resources!$E$4*J64 + Resources!$E$5*K64 + Resources!$E$6*L64 + Resources!$E$7*M64*2 + Resources!$E$8*N64 + Resources!$E$9*O64 + Resources!$E$11*R64 + Resources!$E$12*P64</f>
        <v>200</v>
      </c>
      <c r="F64" s="8">
        <f>Resources!$E$2*H64</f>
        <v>0</v>
      </c>
      <c r="G64" s="8">
        <f t="shared" si="2"/>
        <v>200</v>
      </c>
      <c r="M64" s="5">
        <v>4</v>
      </c>
      <c r="Q64" s="5">
        <f>M64</f>
        <v>4</v>
      </c>
      <c r="S64" s="5">
        <f>SUM(H64:R64)</f>
        <v>8</v>
      </c>
      <c r="T64" s="49">
        <f t="shared" si="0"/>
        <v>1</v>
      </c>
      <c r="U64" s="8">
        <f>G64/S64</f>
        <v>25</v>
      </c>
      <c r="V64" s="8">
        <f t="shared" si="1"/>
        <v>200</v>
      </c>
    </row>
    <row r="65" spans="1:22">
      <c r="A65" s="34" t="s">
        <v>147</v>
      </c>
      <c r="B65" s="6" t="s">
        <v>148</v>
      </c>
      <c r="C65" s="5" t="s">
        <v>55</v>
      </c>
      <c r="D65" s="6" t="s">
        <v>132</v>
      </c>
      <c r="E65" s="8">
        <f>Resources!$E$3*I65 + Resources!$E$4*J65 + Resources!$E$5*K65 + Resources!$E$6*L65 + Resources!$E$7*M65*2 + Resources!$E$8*N65 + Resources!$E$9*O65 + Resources!$E$11*R65 + Resources!$E$12*P65</f>
        <v>300</v>
      </c>
      <c r="F65" s="8">
        <f>Resources!$E$2*H65</f>
        <v>0</v>
      </c>
      <c r="G65" s="8">
        <f t="shared" si="2"/>
        <v>300</v>
      </c>
      <c r="M65" s="5">
        <v>6</v>
      </c>
      <c r="Q65" s="5">
        <f>M65</f>
        <v>6</v>
      </c>
      <c r="S65" s="5">
        <f>SUM(H65:R65)</f>
        <v>12</v>
      </c>
      <c r="T65" s="49">
        <f t="shared" si="0"/>
        <v>1.5</v>
      </c>
      <c r="U65" s="8">
        <f>G65/S65</f>
        <v>25</v>
      </c>
      <c r="V65" s="8">
        <f t="shared" si="1"/>
        <v>200</v>
      </c>
    </row>
    <row r="66" spans="1:22">
      <c r="A66" s="34" t="s">
        <v>149</v>
      </c>
      <c r="B66" s="6" t="s">
        <v>150</v>
      </c>
      <c r="C66" s="5" t="s">
        <v>55</v>
      </c>
      <c r="D66" s="6" t="s">
        <v>132</v>
      </c>
      <c r="E66" s="8">
        <f>Resources!$E$3*I66 + Resources!$E$4*J66 + Resources!$E$5*K66 + Resources!$E$6*L66 + Resources!$E$7*M66*2 + Resources!$E$8*N66 + Resources!$E$9*O66 + Resources!$E$11*R66 + Resources!$E$12*P66</f>
        <v>300</v>
      </c>
      <c r="F66" s="8">
        <f>Resources!$E$2*H66</f>
        <v>0</v>
      </c>
      <c r="G66" s="8">
        <f t="shared" si="2"/>
        <v>300</v>
      </c>
      <c r="M66" s="5">
        <v>6</v>
      </c>
      <c r="Q66" s="5">
        <f>M66</f>
        <v>6</v>
      </c>
      <c r="S66" s="5">
        <f>SUM(H66:R66)</f>
        <v>12</v>
      </c>
      <c r="T66" s="49">
        <f t="shared" si="0"/>
        <v>1.5</v>
      </c>
      <c r="U66" s="8">
        <f>G66/S66</f>
        <v>25</v>
      </c>
      <c r="V66" s="8">
        <f t="shared" si="1"/>
        <v>200</v>
      </c>
    </row>
    <row r="67" spans="1:22">
      <c r="A67" s="34" t="s">
        <v>151</v>
      </c>
      <c r="B67" s="6" t="s">
        <v>152</v>
      </c>
      <c r="C67" s="5" t="s">
        <v>55</v>
      </c>
      <c r="D67" s="6" t="s">
        <v>132</v>
      </c>
      <c r="E67" s="8">
        <f>Resources!$E$3*I67 + Resources!$E$4*J67 + Resources!$E$5*K67 + Resources!$E$6*L67 + Resources!$E$7*M67*2 + Resources!$E$8*N67 + Resources!$E$9*O67 + Resources!$E$11*R67 + Resources!$E$12*P67</f>
        <v>400</v>
      </c>
      <c r="F67" s="8">
        <f>Resources!$E$2*H67</f>
        <v>0</v>
      </c>
      <c r="G67" s="8">
        <f t="shared" si="2"/>
        <v>400</v>
      </c>
      <c r="M67" s="5">
        <v>8</v>
      </c>
      <c r="Q67" s="5">
        <f>M67</f>
        <v>8</v>
      </c>
      <c r="S67" s="5">
        <f>SUM(H67:R67)</f>
        <v>16</v>
      </c>
      <c r="T67" s="49">
        <f t="shared" ref="T67:T130" si="3">S67/8</f>
        <v>2</v>
      </c>
      <c r="U67" s="8">
        <f>G67/S67</f>
        <v>25</v>
      </c>
      <c r="V67" s="8">
        <f t="shared" si="1"/>
        <v>200</v>
      </c>
    </row>
    <row r="68" spans="1:22" ht="30">
      <c r="A68" s="34" t="s">
        <v>153</v>
      </c>
      <c r="B68" s="6" t="s">
        <v>154</v>
      </c>
      <c r="C68" s="5" t="s">
        <v>55</v>
      </c>
      <c r="D68" s="6" t="s">
        <v>132</v>
      </c>
      <c r="E68" s="8">
        <f>Resources!$E$3*I68 + Resources!$E$4*J68 + Resources!$E$5*K68 + Resources!$E$6*L68 + Resources!$E$7*M68*2 + Resources!$E$8*N68 + Resources!$E$9*O68 + Resources!$E$11*R68 + Resources!$E$12*P68</f>
        <v>400</v>
      </c>
      <c r="F68" s="8">
        <f>Resources!$E$2*H68</f>
        <v>0</v>
      </c>
      <c r="G68" s="8">
        <f t="shared" si="2"/>
        <v>400</v>
      </c>
      <c r="M68" s="5">
        <v>8</v>
      </c>
      <c r="Q68" s="5">
        <f>M68</f>
        <v>8</v>
      </c>
      <c r="S68" s="5">
        <f>SUM(H68:R68)</f>
        <v>16</v>
      </c>
      <c r="T68" s="49">
        <f t="shared" si="3"/>
        <v>2</v>
      </c>
      <c r="U68" s="8">
        <f>G68/S68</f>
        <v>25</v>
      </c>
      <c r="V68" s="8">
        <f t="shared" si="1"/>
        <v>200</v>
      </c>
    </row>
    <row r="69" spans="1:22">
      <c r="A69" s="34" t="s">
        <v>155</v>
      </c>
      <c r="B69" s="6" t="s">
        <v>156</v>
      </c>
      <c r="C69" s="5" t="s">
        <v>55</v>
      </c>
      <c r="D69" s="6" t="s">
        <v>132</v>
      </c>
      <c r="E69" s="8">
        <f>Resources!$E$3*I69 + Resources!$E$4*J69 + Resources!$E$5*K69 + Resources!$E$6*L69 + Resources!$E$7*M69*2 + Resources!$E$8*N69 + Resources!$E$9*O69 + Resources!$E$11*R69 + Resources!$E$12*P69</f>
        <v>300</v>
      </c>
      <c r="F69" s="8">
        <f>Resources!$E$2*H69</f>
        <v>0</v>
      </c>
      <c r="G69" s="8">
        <f t="shared" ref="G69:G132" si="4">E69+F69</f>
        <v>300</v>
      </c>
      <c r="M69" s="5">
        <v>6</v>
      </c>
      <c r="Q69" s="5">
        <f>M69</f>
        <v>6</v>
      </c>
      <c r="S69" s="5">
        <f>SUM(H69:R69)</f>
        <v>12</v>
      </c>
      <c r="T69" s="49">
        <f t="shared" si="3"/>
        <v>1.5</v>
      </c>
      <c r="U69" s="8">
        <f>G69/S69</f>
        <v>25</v>
      </c>
      <c r="V69" s="8">
        <f t="shared" ref="V69:V132" si="5">U69*8</f>
        <v>200</v>
      </c>
    </row>
    <row r="70" spans="1:22" ht="30">
      <c r="A70" s="34" t="s">
        <v>157</v>
      </c>
      <c r="B70" s="6" t="s">
        <v>158</v>
      </c>
      <c r="C70" s="5" t="s">
        <v>159</v>
      </c>
      <c r="D70" s="6" t="s">
        <v>160</v>
      </c>
      <c r="E70" s="8">
        <f>Resources!$E$3*I70 + Resources!$E$4*J70 + Resources!$E$5*K70 + Resources!$E$6*L70 + Resources!$E$7*M70*2 + Resources!$E$8*N70 + Resources!$E$9*O70 + Resources!$E$11*R70 + Resources!$E$12*P70</f>
        <v>944</v>
      </c>
      <c r="F70" s="8">
        <f>Resources!$E$2*H70</f>
        <v>544</v>
      </c>
      <c r="G70" s="8">
        <f t="shared" si="4"/>
        <v>1488</v>
      </c>
      <c r="H70" s="5">
        <v>8</v>
      </c>
      <c r="M70" s="5">
        <v>8</v>
      </c>
      <c r="N70" s="5">
        <v>8</v>
      </c>
      <c r="Q70" s="5">
        <v>8</v>
      </c>
      <c r="S70" s="5">
        <f>SUM(H70:R70)</f>
        <v>32</v>
      </c>
      <c r="T70" s="49">
        <f t="shared" si="3"/>
        <v>4</v>
      </c>
      <c r="U70" s="8">
        <f>G70/S70</f>
        <v>46.5</v>
      </c>
      <c r="V70" s="8">
        <f t="shared" si="5"/>
        <v>372</v>
      </c>
    </row>
    <row r="71" spans="1:22">
      <c r="A71" s="34" t="s">
        <v>161</v>
      </c>
      <c r="B71" s="6" t="s">
        <v>162</v>
      </c>
      <c r="C71" s="5" t="s">
        <v>30</v>
      </c>
      <c r="D71" s="6" t="s">
        <v>163</v>
      </c>
      <c r="E71" s="8">
        <f>Resources!$E$3*I71 + Resources!$E$4*J71 + Resources!$E$5*K71 + Resources!$E$6*L71 + Resources!$E$7*M71*2 + Resources!$E$8*N71 + Resources!$E$9*O71 + Resources!$E$11*R71 + Resources!$E$12*P71</f>
        <v>7320</v>
      </c>
      <c r="F71" s="8">
        <f>Resources!$E$2*H71</f>
        <v>0</v>
      </c>
      <c r="G71" s="8">
        <f t="shared" si="4"/>
        <v>7320</v>
      </c>
      <c r="I71" s="5">
        <v>40</v>
      </c>
      <c r="J71" s="5">
        <v>40</v>
      </c>
      <c r="K71" s="5">
        <v>40</v>
      </c>
      <c r="S71" s="5">
        <f>SUM(H71:R71)</f>
        <v>120</v>
      </c>
      <c r="T71" s="49">
        <f t="shared" si="3"/>
        <v>15</v>
      </c>
      <c r="U71" s="8">
        <f>G71/S71</f>
        <v>61</v>
      </c>
      <c r="V71" s="8">
        <f t="shared" si="5"/>
        <v>488</v>
      </c>
    </row>
    <row r="72" spans="1:22">
      <c r="A72" s="34" t="s">
        <v>164</v>
      </c>
      <c r="B72" s="6" t="s">
        <v>158</v>
      </c>
      <c r="C72" s="5" t="s">
        <v>55</v>
      </c>
      <c r="D72" s="6" t="s">
        <v>132</v>
      </c>
      <c r="E72" s="8">
        <f>Resources!$E$3*I72 + Resources!$E$4*J72 + Resources!$E$5*K72 + Resources!$E$6*L72 + Resources!$E$7*M72*2 + Resources!$E$8*N72 + Resources!$E$9*O72 + Resources!$E$11*R72 + Resources!$E$12*P72</f>
        <v>400</v>
      </c>
      <c r="F72" s="8">
        <f>Resources!$E$2*H72</f>
        <v>0</v>
      </c>
      <c r="G72" s="8">
        <f t="shared" si="4"/>
        <v>400</v>
      </c>
      <c r="M72" s="5">
        <v>8</v>
      </c>
      <c r="Q72" s="5">
        <v>8</v>
      </c>
      <c r="S72" s="5">
        <f>SUM(H72:R72)</f>
        <v>16</v>
      </c>
      <c r="T72" s="49">
        <f t="shared" si="3"/>
        <v>2</v>
      </c>
      <c r="U72" s="8">
        <f>G72/S72</f>
        <v>25</v>
      </c>
      <c r="V72" s="8">
        <f t="shared" si="5"/>
        <v>200</v>
      </c>
    </row>
    <row r="73" spans="1:22">
      <c r="A73" s="34" t="s">
        <v>165</v>
      </c>
      <c r="B73" s="6" t="s">
        <v>162</v>
      </c>
      <c r="C73" s="5" t="s">
        <v>55</v>
      </c>
      <c r="D73" s="6" t="s">
        <v>132</v>
      </c>
      <c r="E73" s="8">
        <f>Resources!$E$3*I73 + Resources!$E$4*J73 + Resources!$E$5*K73 + Resources!$E$6*L73 + Resources!$E$7*M73*2 + Resources!$E$8*N73 + Resources!$E$9*O73 + Resources!$E$11*R73 + Resources!$E$12*P73</f>
        <v>400</v>
      </c>
      <c r="F73" s="8">
        <f>Resources!$E$2*H73</f>
        <v>0</v>
      </c>
      <c r="G73" s="8">
        <f t="shared" si="4"/>
        <v>400</v>
      </c>
      <c r="M73" s="5">
        <v>8</v>
      </c>
      <c r="Q73" s="5">
        <v>8</v>
      </c>
      <c r="S73" s="5">
        <f>SUM(H73:R73)</f>
        <v>16</v>
      </c>
      <c r="T73" s="49">
        <f t="shared" si="3"/>
        <v>2</v>
      </c>
      <c r="U73" s="8">
        <f>G73/S73</f>
        <v>25</v>
      </c>
      <c r="V73" s="8">
        <f t="shared" si="5"/>
        <v>200</v>
      </c>
    </row>
    <row r="74" spans="1:22" s="35" customFormat="1">
      <c r="A74" s="51"/>
      <c r="B74" s="7" t="s">
        <v>166</v>
      </c>
      <c r="C74" s="5"/>
      <c r="D74" s="7"/>
      <c r="E74" s="8"/>
      <c r="F74" s="42"/>
      <c r="G74" s="42">
        <f>SUM(G75:G85)</f>
        <v>19728</v>
      </c>
      <c r="S74" s="35">
        <f>SUM(S75:S85)</f>
        <v>416</v>
      </c>
      <c r="T74" s="52">
        <f t="shared" si="3"/>
        <v>52</v>
      </c>
      <c r="U74" s="42">
        <f>G74/S74</f>
        <v>47.42307692307692</v>
      </c>
      <c r="V74" s="42">
        <f t="shared" si="5"/>
        <v>379.38461538461536</v>
      </c>
    </row>
    <row r="75" spans="1:22" ht="30">
      <c r="A75" s="34" t="s">
        <v>167</v>
      </c>
      <c r="B75" s="6" t="s">
        <v>168</v>
      </c>
      <c r="C75" s="5" t="s">
        <v>55</v>
      </c>
      <c r="D75" s="6" t="s">
        <v>132</v>
      </c>
      <c r="E75" s="8">
        <f>Resources!$E$3*I75 + Resources!$E$4*J75 + Resources!$E$5*K75 + Resources!$E$6*L75 + Resources!$E$7*M75*2 + Resources!$E$8*N75 + Resources!$E$9*O75 + Resources!$E$11*R75 + Resources!$E$12*P75</f>
        <v>400</v>
      </c>
      <c r="F75" s="8">
        <f>Resources!$E$2*H75</f>
        <v>0</v>
      </c>
      <c r="G75" s="8">
        <f t="shared" si="4"/>
        <v>400</v>
      </c>
      <c r="M75" s="5">
        <v>8</v>
      </c>
      <c r="Q75" s="5">
        <f>M75</f>
        <v>8</v>
      </c>
      <c r="S75" s="5">
        <f>SUM(H75:R75)</f>
        <v>16</v>
      </c>
      <c r="T75" s="49">
        <f t="shared" si="3"/>
        <v>2</v>
      </c>
      <c r="U75" s="8">
        <f>G75/S75</f>
        <v>25</v>
      </c>
      <c r="V75" s="8">
        <f t="shared" si="5"/>
        <v>200</v>
      </c>
    </row>
    <row r="76" spans="1:22">
      <c r="A76" s="5" t="s">
        <v>155</v>
      </c>
      <c r="B76" s="6" t="s">
        <v>169</v>
      </c>
      <c r="C76" s="5" t="s">
        <v>55</v>
      </c>
      <c r="D76" s="6" t="s">
        <v>132</v>
      </c>
      <c r="E76" s="8">
        <f>Resources!$E$3*I76 + Resources!$E$4*J76 + Resources!$E$5*K76 + Resources!$E$6*L76 + Resources!$E$7*M76*2 + Resources!$E$8*N76 + Resources!$E$9*O76 + Resources!$E$11*R76 + Resources!$E$12*P76</f>
        <v>400</v>
      </c>
      <c r="F76" s="8">
        <f>Resources!$E$2*H76</f>
        <v>0</v>
      </c>
      <c r="G76" s="8">
        <f t="shared" si="4"/>
        <v>400</v>
      </c>
      <c r="M76" s="5">
        <v>8</v>
      </c>
      <c r="Q76" s="5">
        <f>M76</f>
        <v>8</v>
      </c>
      <c r="S76" s="5">
        <f>SUM(H76:R76)</f>
        <v>16</v>
      </c>
      <c r="T76" s="49">
        <f t="shared" si="3"/>
        <v>2</v>
      </c>
      <c r="U76" s="8">
        <f>G76/S76</f>
        <v>25</v>
      </c>
      <c r="V76" s="8">
        <f t="shared" si="5"/>
        <v>200</v>
      </c>
    </row>
    <row r="77" spans="1:22" ht="30">
      <c r="A77" s="5" t="s">
        <v>157</v>
      </c>
      <c r="B77" s="6" t="s">
        <v>170</v>
      </c>
      <c r="C77" s="5" t="s">
        <v>55</v>
      </c>
      <c r="D77" s="6" t="s">
        <v>132</v>
      </c>
      <c r="E77" s="8">
        <f>Resources!$E$3*I77 + Resources!$E$4*J77 + Resources!$E$5*K77 + Resources!$E$6*L77 + Resources!$E$7*M77*2 + Resources!$E$8*N77 + Resources!$E$9*O77 + Resources!$E$11*R77 + Resources!$E$12*P77</f>
        <v>400</v>
      </c>
      <c r="F77" s="8">
        <f>Resources!$E$2*H77</f>
        <v>0</v>
      </c>
      <c r="G77" s="8">
        <f t="shared" si="4"/>
        <v>400</v>
      </c>
      <c r="M77" s="5">
        <v>8</v>
      </c>
      <c r="Q77" s="5">
        <f>M77</f>
        <v>8</v>
      </c>
      <c r="S77" s="5">
        <f>SUM(H77:R77)</f>
        <v>16</v>
      </c>
      <c r="T77" s="49">
        <f t="shared" si="3"/>
        <v>2</v>
      </c>
      <c r="U77" s="8">
        <f>G77/S77</f>
        <v>25</v>
      </c>
      <c r="V77" s="8">
        <f t="shared" si="5"/>
        <v>200</v>
      </c>
    </row>
    <row r="78" spans="1:22" ht="30">
      <c r="A78" s="5" t="s">
        <v>161</v>
      </c>
      <c r="B78" s="6" t="s">
        <v>171</v>
      </c>
      <c r="C78" s="5" t="s">
        <v>55</v>
      </c>
      <c r="D78" s="6" t="s">
        <v>132</v>
      </c>
      <c r="E78" s="8">
        <f>Resources!$E$3*I78 + Resources!$E$4*J78 + Resources!$E$5*K78 + Resources!$E$6*L78 + Resources!$E$7*M78*2 + Resources!$E$8*N78 + Resources!$E$9*O78 + Resources!$E$11*R78 + Resources!$E$12*P78</f>
        <v>400</v>
      </c>
      <c r="F78" s="8">
        <f>Resources!$E$2*H78</f>
        <v>0</v>
      </c>
      <c r="G78" s="8">
        <f t="shared" si="4"/>
        <v>400</v>
      </c>
      <c r="M78" s="5">
        <v>8</v>
      </c>
      <c r="Q78" s="5">
        <f>M78</f>
        <v>8</v>
      </c>
      <c r="S78" s="5">
        <f>SUM(H78:R78)</f>
        <v>16</v>
      </c>
      <c r="T78" s="49">
        <f t="shared" si="3"/>
        <v>2</v>
      </c>
      <c r="U78" s="8">
        <f>G78/S78</f>
        <v>25</v>
      </c>
      <c r="V78" s="8">
        <f t="shared" si="5"/>
        <v>200</v>
      </c>
    </row>
    <row r="79" spans="1:22" ht="30">
      <c r="A79" s="5" t="s">
        <v>164</v>
      </c>
      <c r="B79" s="6" t="s">
        <v>172</v>
      </c>
      <c r="C79" s="5" t="s">
        <v>55</v>
      </c>
      <c r="D79" s="6" t="s">
        <v>132</v>
      </c>
      <c r="E79" s="8">
        <f>Resources!$E$3*I79 + Resources!$E$4*J79 + Resources!$E$5*K79 + Resources!$E$6*L79 + Resources!$E$7*M79*2 + Resources!$E$8*N79 + Resources!$E$9*O79 + Resources!$E$11*R79 + Resources!$E$12*P79</f>
        <v>400</v>
      </c>
      <c r="F79" s="8">
        <f>Resources!$E$2*H79</f>
        <v>0</v>
      </c>
      <c r="G79" s="8">
        <f t="shared" si="4"/>
        <v>400</v>
      </c>
      <c r="M79" s="5">
        <v>8</v>
      </c>
      <c r="Q79" s="5">
        <f>M79</f>
        <v>8</v>
      </c>
      <c r="S79" s="5">
        <f>SUM(H79:R79)</f>
        <v>16</v>
      </c>
      <c r="T79" s="49">
        <f t="shared" si="3"/>
        <v>2</v>
      </c>
      <c r="U79" s="8">
        <f>G79/S79</f>
        <v>25</v>
      </c>
      <c r="V79" s="8">
        <f t="shared" si="5"/>
        <v>200</v>
      </c>
    </row>
    <row r="80" spans="1:22" ht="30">
      <c r="A80" s="5" t="s">
        <v>165</v>
      </c>
      <c r="B80" s="6" t="s">
        <v>173</v>
      </c>
      <c r="C80" s="5" t="s">
        <v>55</v>
      </c>
      <c r="D80" s="6" t="s">
        <v>132</v>
      </c>
      <c r="E80" s="8">
        <f>Resources!$E$3*I80 + Resources!$E$4*J80 + Resources!$E$5*K80 + Resources!$E$6*L80 + Resources!$E$7*M80*2 + Resources!$E$8*N80 + Resources!$E$9*O80 + Resources!$E$11*R80 + Resources!$E$12*P80</f>
        <v>400</v>
      </c>
      <c r="F80" s="8">
        <f>Resources!$E$2*H80</f>
        <v>0</v>
      </c>
      <c r="G80" s="8">
        <f t="shared" si="4"/>
        <v>400</v>
      </c>
      <c r="M80" s="5">
        <v>8</v>
      </c>
      <c r="Q80" s="5">
        <f>M80</f>
        <v>8</v>
      </c>
      <c r="S80" s="5">
        <f>SUM(H80:R80)</f>
        <v>16</v>
      </c>
      <c r="T80" s="49">
        <f t="shared" si="3"/>
        <v>2</v>
      </c>
      <c r="U80" s="8">
        <f>G80/S80</f>
        <v>25</v>
      </c>
      <c r="V80" s="8">
        <f t="shared" si="5"/>
        <v>200</v>
      </c>
    </row>
    <row r="81" spans="1:22" ht="30">
      <c r="A81" s="5" t="s">
        <v>167</v>
      </c>
      <c r="B81" s="6" t="s">
        <v>174</v>
      </c>
      <c r="C81" s="5" t="s">
        <v>159</v>
      </c>
      <c r="D81" s="6" t="s">
        <v>175</v>
      </c>
      <c r="E81" s="8">
        <f>Resources!$E$3*I81 + Resources!$E$4*J81 + Resources!$E$5*K81 + Resources!$E$6*L81 + Resources!$E$7*M81*2 + Resources!$E$8*N81 + Resources!$E$9*O81 + Resources!$E$11*R81 + Resources!$E$12*P81</f>
        <v>944</v>
      </c>
      <c r="F81" s="8">
        <f>Resources!$E$2*H81</f>
        <v>544</v>
      </c>
      <c r="G81" s="8">
        <f t="shared" si="4"/>
        <v>1488</v>
      </c>
      <c r="H81" s="5">
        <v>8</v>
      </c>
      <c r="M81" s="5">
        <v>8</v>
      </c>
      <c r="N81" s="5">
        <v>8</v>
      </c>
      <c r="Q81" s="5">
        <f>M81</f>
        <v>8</v>
      </c>
      <c r="S81" s="5">
        <f>SUM(H81:R81)</f>
        <v>32</v>
      </c>
      <c r="T81" s="49">
        <f t="shared" si="3"/>
        <v>4</v>
      </c>
      <c r="U81" s="8">
        <f>G81/S81</f>
        <v>46.5</v>
      </c>
      <c r="V81" s="8">
        <f t="shared" si="5"/>
        <v>372</v>
      </c>
    </row>
    <row r="82" spans="1:22">
      <c r="A82" s="5" t="s">
        <v>176</v>
      </c>
      <c r="B82" s="6" t="s">
        <v>156</v>
      </c>
      <c r="C82" s="5" t="s">
        <v>30</v>
      </c>
      <c r="D82" s="6" t="s">
        <v>163</v>
      </c>
      <c r="E82" s="8">
        <f>Resources!$E$3*I82 + Resources!$E$4*J82 + Resources!$E$5*K82 + Resources!$E$6*L82 + Resources!$E$7*M82*2 + Resources!$E$8*N82 + Resources!$E$9*O82 + Resources!$E$11*R82 + Resources!$E$12*P82</f>
        <v>14640</v>
      </c>
      <c r="F82" s="8">
        <f>Resources!$E$2*H82</f>
        <v>0</v>
      </c>
      <c r="G82" s="8">
        <f t="shared" si="4"/>
        <v>14640</v>
      </c>
      <c r="I82" s="5">
        <v>80</v>
      </c>
      <c r="J82" s="5">
        <v>80</v>
      </c>
      <c r="K82" s="5">
        <v>80</v>
      </c>
      <c r="S82" s="5">
        <f>SUM(H82:R82)</f>
        <v>240</v>
      </c>
      <c r="T82" s="49">
        <f t="shared" si="3"/>
        <v>30</v>
      </c>
      <c r="U82" s="8">
        <f>G82/S82</f>
        <v>61</v>
      </c>
      <c r="V82" s="8">
        <f t="shared" si="5"/>
        <v>488</v>
      </c>
    </row>
    <row r="83" spans="1:22" ht="30">
      <c r="A83" s="5" t="s">
        <v>177</v>
      </c>
      <c r="B83" s="6" t="s">
        <v>178</v>
      </c>
      <c r="C83" s="5" t="s">
        <v>55</v>
      </c>
      <c r="D83" s="6" t="s">
        <v>132</v>
      </c>
      <c r="E83" s="8">
        <f>Resources!$E$3*I83 + Resources!$E$4*J83 + Resources!$E$5*K83 + Resources!$E$6*L83 + Resources!$E$7*M83*2 + Resources!$E$8*N83 + Resources!$E$9*O83 + Resources!$E$11*R83 + Resources!$E$12*P83</f>
        <v>400</v>
      </c>
      <c r="F83" s="8">
        <f>Resources!$E$2*H83</f>
        <v>0</v>
      </c>
      <c r="G83" s="8">
        <f t="shared" si="4"/>
        <v>400</v>
      </c>
      <c r="M83" s="5">
        <v>8</v>
      </c>
      <c r="Q83" s="5">
        <f>M83</f>
        <v>8</v>
      </c>
      <c r="S83" s="5">
        <f>SUM(H83:R83)</f>
        <v>16</v>
      </c>
      <c r="T83" s="49">
        <f t="shared" si="3"/>
        <v>2</v>
      </c>
      <c r="U83" s="8">
        <f>G83/S83</f>
        <v>25</v>
      </c>
      <c r="V83" s="8">
        <f t="shared" si="5"/>
        <v>200</v>
      </c>
    </row>
    <row r="84" spans="1:22">
      <c r="A84" s="5" t="s">
        <v>179</v>
      </c>
      <c r="B84" s="6" t="s">
        <v>180</v>
      </c>
      <c r="C84" s="5" t="s">
        <v>55</v>
      </c>
      <c r="D84" s="6" t="s">
        <v>132</v>
      </c>
      <c r="E84" s="8">
        <f>Resources!$E$3*I84 + Resources!$E$4*J84 + Resources!$E$5*K84 + Resources!$E$6*L84 + Resources!$E$7*M84*2 + Resources!$E$8*N84 + Resources!$E$9*O84 + Resources!$E$11*R84 + Resources!$E$12*P84</f>
        <v>400</v>
      </c>
      <c r="F84" s="8">
        <f>Resources!$E$2*H84</f>
        <v>0</v>
      </c>
      <c r="G84" s="8">
        <f t="shared" si="4"/>
        <v>400</v>
      </c>
      <c r="M84" s="5">
        <v>8</v>
      </c>
      <c r="Q84" s="5">
        <f>M84</f>
        <v>8</v>
      </c>
      <c r="S84" s="5">
        <f>SUM(H84:R84)</f>
        <v>16</v>
      </c>
      <c r="T84" s="49">
        <f t="shared" si="3"/>
        <v>2</v>
      </c>
      <c r="U84" s="8">
        <f>G84/S84</f>
        <v>25</v>
      </c>
      <c r="V84" s="8">
        <f t="shared" si="5"/>
        <v>200</v>
      </c>
    </row>
    <row r="85" spans="1:22" ht="30">
      <c r="A85" s="5" t="s">
        <v>181</v>
      </c>
      <c r="B85" s="6" t="s">
        <v>182</v>
      </c>
      <c r="C85" s="5" t="s">
        <v>55</v>
      </c>
      <c r="D85" s="6" t="s">
        <v>132</v>
      </c>
      <c r="E85" s="8">
        <f>Resources!$E$3*I85 + Resources!$E$4*J85 + Resources!$E$5*K85 + Resources!$E$6*L85 + Resources!$E$7*M85*2 + Resources!$E$8*N85 + Resources!$E$9*O85 + Resources!$E$11*R85 + Resources!$E$12*P85</f>
        <v>400</v>
      </c>
      <c r="F85" s="8">
        <f>Resources!$E$2*H85</f>
        <v>0</v>
      </c>
      <c r="G85" s="8">
        <f t="shared" si="4"/>
        <v>400</v>
      </c>
      <c r="M85" s="5">
        <v>8</v>
      </c>
      <c r="Q85" s="5">
        <f>M85</f>
        <v>8</v>
      </c>
      <c r="S85" s="5">
        <f>SUM(H85:R85)</f>
        <v>16</v>
      </c>
      <c r="T85" s="49">
        <f t="shared" si="3"/>
        <v>2</v>
      </c>
      <c r="U85" s="8">
        <f>G85/S85</f>
        <v>25</v>
      </c>
      <c r="V85" s="8">
        <f t="shared" si="5"/>
        <v>200</v>
      </c>
    </row>
    <row r="86" spans="1:22" s="35" customFormat="1">
      <c r="B86" s="7" t="s">
        <v>183</v>
      </c>
      <c r="C86" s="5"/>
      <c r="D86" s="7"/>
      <c r="E86" s="8"/>
      <c r="F86" s="42"/>
      <c r="G86" s="42">
        <f>SUM(G87:G91)</f>
        <v>27488</v>
      </c>
      <c r="Q86" s="5"/>
      <c r="S86" s="35">
        <f>SUM(S87:S91)</f>
        <v>520</v>
      </c>
      <c r="T86" s="52">
        <f t="shared" si="3"/>
        <v>65</v>
      </c>
      <c r="U86" s="42">
        <f>G86/S86</f>
        <v>52.861538461538458</v>
      </c>
      <c r="V86" s="42">
        <f t="shared" si="5"/>
        <v>422.89230769230767</v>
      </c>
    </row>
    <row r="87" spans="1:22">
      <c r="A87" s="5" t="s">
        <v>184</v>
      </c>
      <c r="B87" s="6" t="s">
        <v>185</v>
      </c>
      <c r="C87" s="5" t="s">
        <v>55</v>
      </c>
      <c r="D87" s="6" t="s">
        <v>186</v>
      </c>
      <c r="E87" s="8">
        <f>Resources!$E$3*I87 + Resources!$E$4*J87 + Resources!$E$5*K87 + Resources!$E$6*L87 + Resources!$E$7*M87*2 + Resources!$E$8*N87 + Resources!$E$9*O87 + Resources!$E$11*R87 + Resources!$E$12*P87</f>
        <v>800</v>
      </c>
      <c r="F87" s="8">
        <f>Resources!$E$2*H87</f>
        <v>0</v>
      </c>
      <c r="G87" s="8">
        <f t="shared" si="4"/>
        <v>800</v>
      </c>
      <c r="M87" s="5">
        <v>16</v>
      </c>
      <c r="Q87" s="5">
        <f>M87</f>
        <v>16</v>
      </c>
      <c r="S87" s="5">
        <f>SUM(H87:R87)</f>
        <v>32</v>
      </c>
      <c r="T87" s="49">
        <f t="shared" si="3"/>
        <v>4</v>
      </c>
      <c r="U87" s="8">
        <f>G87/S87</f>
        <v>25</v>
      </c>
      <c r="V87" s="8">
        <f t="shared" si="5"/>
        <v>200</v>
      </c>
    </row>
    <row r="88" spans="1:22">
      <c r="A88" s="5" t="s">
        <v>187</v>
      </c>
      <c r="B88" s="6" t="s">
        <v>188</v>
      </c>
      <c r="C88" s="5" t="s">
        <v>55</v>
      </c>
      <c r="D88" s="6" t="s">
        <v>189</v>
      </c>
      <c r="E88" s="8">
        <f>Resources!$E$3*I88 + Resources!$E$4*J88 + Resources!$E$5*K88 + Resources!$E$6*L88 + Resources!$E$7*M88*2 + Resources!$E$8*N88 + Resources!$E$9*O88 + Resources!$E$11*R88 + Resources!$E$12*P88</f>
        <v>4720</v>
      </c>
      <c r="F88" s="8">
        <f>Resources!$E$2*H88</f>
        <v>2720</v>
      </c>
      <c r="G88" s="8">
        <f t="shared" si="4"/>
        <v>7440</v>
      </c>
      <c r="H88" s="5">
        <v>40</v>
      </c>
      <c r="I88" s="5">
        <v>40</v>
      </c>
      <c r="M88" s="5">
        <v>40</v>
      </c>
      <c r="Q88" s="5">
        <f>M88</f>
        <v>40</v>
      </c>
      <c r="S88" s="5">
        <f>SUM(H88:R88)</f>
        <v>160</v>
      </c>
      <c r="T88" s="49">
        <f t="shared" si="3"/>
        <v>20</v>
      </c>
      <c r="U88" s="8">
        <f>G88/S88</f>
        <v>46.5</v>
      </c>
      <c r="V88" s="8">
        <f t="shared" si="5"/>
        <v>372</v>
      </c>
    </row>
    <row r="89" spans="1:22" ht="30">
      <c r="A89" s="5" t="s">
        <v>190</v>
      </c>
      <c r="B89" s="6" t="s">
        <v>191</v>
      </c>
      <c r="C89" s="5" t="s">
        <v>55</v>
      </c>
      <c r="D89" s="6" t="s">
        <v>189</v>
      </c>
      <c r="E89" s="8">
        <f>Resources!$E$3*I89 + Resources!$E$4*J89 + Resources!$E$5*K89 + Resources!$E$6*L89 + Resources!$E$7*M89*2 + Resources!$E$8*N89 + Resources!$E$9*O89 + Resources!$E$11*R89 + Resources!$E$12*P89</f>
        <v>1088</v>
      </c>
      <c r="F89" s="8">
        <f>Resources!$E$2*H89</f>
        <v>544</v>
      </c>
      <c r="G89" s="8">
        <f t="shared" si="4"/>
        <v>1632</v>
      </c>
      <c r="H89" s="5">
        <v>8</v>
      </c>
      <c r="I89" s="5">
        <v>8</v>
      </c>
      <c r="N89" s="5">
        <v>8</v>
      </c>
      <c r="S89" s="5">
        <f>SUM(H89:R89)</f>
        <v>24</v>
      </c>
      <c r="T89" s="49">
        <f t="shared" si="3"/>
        <v>3</v>
      </c>
      <c r="U89" s="8">
        <f>G89/S89</f>
        <v>68</v>
      </c>
      <c r="V89" s="8">
        <f t="shared" si="5"/>
        <v>544</v>
      </c>
    </row>
    <row r="90" spans="1:22">
      <c r="A90" s="5" t="s">
        <v>192</v>
      </c>
      <c r="B90" s="6" t="s">
        <v>156</v>
      </c>
      <c r="C90" s="5" t="s">
        <v>55</v>
      </c>
      <c r="D90" s="6" t="s">
        <v>163</v>
      </c>
      <c r="E90" s="8">
        <f>Resources!$E$3*I90 + Resources!$E$4*J90 + Resources!$E$5*K90 + Resources!$E$6*L90 + Resources!$E$7*M90*2 + Resources!$E$8*N90 + Resources!$E$9*O90 + Resources!$E$11*R90 + Resources!$E$12*P90</f>
        <v>14640</v>
      </c>
      <c r="F90" s="8">
        <f>Resources!$E$2*H90</f>
        <v>0</v>
      </c>
      <c r="G90" s="8">
        <f t="shared" si="4"/>
        <v>14640</v>
      </c>
      <c r="I90" s="5">
        <v>80</v>
      </c>
      <c r="J90" s="5">
        <v>80</v>
      </c>
      <c r="K90" s="5">
        <v>80</v>
      </c>
      <c r="S90" s="5">
        <f>SUM(H90:R90)</f>
        <v>240</v>
      </c>
      <c r="T90" s="49">
        <f t="shared" si="3"/>
        <v>30</v>
      </c>
      <c r="U90" s="8">
        <f>G90/S90</f>
        <v>61</v>
      </c>
      <c r="V90" s="8">
        <f t="shared" si="5"/>
        <v>488</v>
      </c>
    </row>
    <row r="91" spans="1:22">
      <c r="A91" s="5" t="s">
        <v>193</v>
      </c>
      <c r="B91" s="6" t="s">
        <v>194</v>
      </c>
      <c r="C91" s="5" t="s">
        <v>55</v>
      </c>
      <c r="D91" s="6" t="s">
        <v>189</v>
      </c>
      <c r="E91" s="8">
        <f>Resources!$E$3*I91 + Resources!$E$4*J91 + Resources!$E$5*K91 + Resources!$E$6*L91 + Resources!$E$7*M91*2 + Resources!$E$8*N91 + Resources!$E$9*O91 + Resources!$E$11*R91 + Resources!$E$12*P91</f>
        <v>1888</v>
      </c>
      <c r="F91" s="8">
        <f>Resources!$E$2*H91</f>
        <v>1088</v>
      </c>
      <c r="G91" s="8">
        <f t="shared" si="4"/>
        <v>2976</v>
      </c>
      <c r="H91" s="5">
        <v>16</v>
      </c>
      <c r="I91" s="5">
        <v>16</v>
      </c>
      <c r="M91" s="5">
        <v>16</v>
      </c>
      <c r="Q91" s="5">
        <f>M91</f>
        <v>16</v>
      </c>
      <c r="S91" s="5">
        <f>SUM(H91:R91)</f>
        <v>64</v>
      </c>
      <c r="T91" s="49">
        <f t="shared" si="3"/>
        <v>8</v>
      </c>
      <c r="U91" s="8">
        <f>G91/S91</f>
        <v>46.5</v>
      </c>
      <c r="V91" s="8">
        <f t="shared" si="5"/>
        <v>372</v>
      </c>
    </row>
    <row r="92" spans="1:22" s="36" customFormat="1" ht="18.75">
      <c r="B92" s="9" t="s">
        <v>195</v>
      </c>
      <c r="D92" s="9"/>
      <c r="E92" s="8"/>
      <c r="F92" s="50"/>
      <c r="G92" s="50">
        <f>G93+G96+G99+G102</f>
        <v>13415</v>
      </c>
      <c r="S92" s="36">
        <f>S93+S96+S99+S102</f>
        <v>205</v>
      </c>
      <c r="T92" s="48">
        <f t="shared" si="3"/>
        <v>25.625</v>
      </c>
      <c r="U92" s="50">
        <f>G92/S92</f>
        <v>65.439024390243901</v>
      </c>
      <c r="V92" s="50">
        <f t="shared" si="5"/>
        <v>523.51219512195121</v>
      </c>
    </row>
    <row r="93" spans="1:22" s="35" customFormat="1">
      <c r="B93" s="7" t="s">
        <v>196</v>
      </c>
      <c r="D93" s="7"/>
      <c r="E93" s="8"/>
      <c r="F93" s="42"/>
      <c r="G93" s="42">
        <f>SUM(G94:G95)</f>
        <v>6328</v>
      </c>
      <c r="S93" s="35">
        <f>S94+S95</f>
        <v>96</v>
      </c>
      <c r="T93" s="52">
        <f t="shared" si="3"/>
        <v>12</v>
      </c>
      <c r="U93" s="42">
        <f>G93/S93</f>
        <v>65.916666666666671</v>
      </c>
      <c r="V93" s="42">
        <f t="shared" si="5"/>
        <v>527.33333333333337</v>
      </c>
    </row>
    <row r="94" spans="1:22">
      <c r="A94" s="5" t="s">
        <v>197</v>
      </c>
      <c r="B94" s="6" t="s">
        <v>198</v>
      </c>
      <c r="C94" s="5" t="s">
        <v>55</v>
      </c>
      <c r="D94" s="6" t="s">
        <v>199</v>
      </c>
      <c r="E94" s="8">
        <f>Resources!$E$3*I94 + Resources!$E$4*J94 + Resources!$E$5*K94 + Resources!$E$6*L94 + Resources!$E$7*M94*2 + Resources!$E$8*N94 + Resources!$E$9*O94 + Resources!$E$11*R94 + Resources!$E$12*P94</f>
        <v>2520</v>
      </c>
      <c r="F94" s="8">
        <f>Resources!$E$2*H94</f>
        <v>2720</v>
      </c>
      <c r="G94" s="8">
        <f t="shared" si="4"/>
        <v>5240</v>
      </c>
      <c r="H94" s="5">
        <v>40</v>
      </c>
      <c r="O94" s="5">
        <v>40</v>
      </c>
      <c r="S94" s="5">
        <f>SUM(H94:R94)</f>
        <v>80</v>
      </c>
      <c r="T94" s="49">
        <f t="shared" si="3"/>
        <v>10</v>
      </c>
      <c r="U94" s="8">
        <f>G94/S94</f>
        <v>65.5</v>
      </c>
      <c r="V94" s="8">
        <f t="shared" si="5"/>
        <v>524</v>
      </c>
    </row>
    <row r="95" spans="1:22" ht="30">
      <c r="A95" s="5" t="s">
        <v>200</v>
      </c>
      <c r="B95" s="6" t="s">
        <v>201</v>
      </c>
      <c r="C95" s="5" t="s">
        <v>26</v>
      </c>
      <c r="D95" s="6" t="s">
        <v>27</v>
      </c>
      <c r="E95" s="8">
        <f>Resources!$E$3*I95 + Resources!$E$4*J95 + Resources!$E$5*K95 + Resources!$E$6*L95 + Resources!$E$7*M95*2 + Resources!$E$8*N95 + Resources!$E$9*O95 + Resources!$E$11*R95 + Resources!$E$12*P95</f>
        <v>0</v>
      </c>
      <c r="F95" s="8">
        <f>Resources!$E$2*H95</f>
        <v>1088</v>
      </c>
      <c r="G95" s="8">
        <f t="shared" si="4"/>
        <v>1088</v>
      </c>
      <c r="H95" s="5">
        <v>16</v>
      </c>
      <c r="S95" s="5">
        <f>SUM(H95:R95)</f>
        <v>16</v>
      </c>
      <c r="T95" s="49">
        <f t="shared" si="3"/>
        <v>2</v>
      </c>
      <c r="U95" s="8">
        <f>G95/S95</f>
        <v>68</v>
      </c>
      <c r="V95" s="8">
        <f t="shared" si="5"/>
        <v>544</v>
      </c>
    </row>
    <row r="96" spans="1:22" s="35" customFormat="1">
      <c r="B96" s="7" t="s">
        <v>202</v>
      </c>
      <c r="D96" s="7"/>
      <c r="E96" s="8"/>
      <c r="F96" s="42"/>
      <c r="G96" s="42">
        <f>SUM(G97:G98)</f>
        <v>2520</v>
      </c>
      <c r="S96" s="35">
        <f>S97+S98</f>
        <v>40</v>
      </c>
      <c r="T96" s="52">
        <f t="shared" si="3"/>
        <v>5</v>
      </c>
      <c r="U96" s="42">
        <f>G96/S96</f>
        <v>63</v>
      </c>
      <c r="V96" s="42">
        <f t="shared" si="5"/>
        <v>504</v>
      </c>
    </row>
    <row r="97" spans="1:22">
      <c r="A97" s="5" t="s">
        <v>200</v>
      </c>
      <c r="B97" s="17" t="s">
        <v>203</v>
      </c>
      <c r="C97" s="5" t="s">
        <v>26</v>
      </c>
      <c r="D97" s="6" t="s">
        <v>204</v>
      </c>
      <c r="E97" s="8">
        <f>Resources!$E$3*I97 + Resources!$E$4*J97 + Resources!$E$5*K97 + Resources!$E$6*L97 + Resources!$E$7*M97*2 + Resources!$E$8*N97 + Resources!$E$9*O97 + Resources!$E$11*R97 + Resources!$E$12*P97</f>
        <v>1008</v>
      </c>
      <c r="F97" s="8">
        <f>Resources!$E$2*H97</f>
        <v>0</v>
      </c>
      <c r="G97" s="8">
        <f t="shared" si="4"/>
        <v>1008</v>
      </c>
      <c r="O97" s="5">
        <v>16</v>
      </c>
      <c r="S97" s="5">
        <f>SUM(H97:R97)</f>
        <v>16</v>
      </c>
      <c r="T97" s="49">
        <f t="shared" si="3"/>
        <v>2</v>
      </c>
      <c r="U97" s="8">
        <f>G97/S97</f>
        <v>63</v>
      </c>
      <c r="V97" s="8">
        <f t="shared" si="5"/>
        <v>504</v>
      </c>
    </row>
    <row r="98" spans="1:22">
      <c r="A98" s="5" t="s">
        <v>205</v>
      </c>
      <c r="B98" s="17" t="s">
        <v>206</v>
      </c>
      <c r="C98" s="5" t="s">
        <v>26</v>
      </c>
      <c r="D98" s="6" t="s">
        <v>204</v>
      </c>
      <c r="E98" s="8">
        <f>Resources!$E$3*I98 + Resources!$E$4*J98 + Resources!$E$5*K98 + Resources!$E$6*L98 + Resources!$E$7*M98*2 + Resources!$E$8*N98 + Resources!$E$9*O98 + Resources!$E$11*R98 + Resources!$E$12*P98</f>
        <v>1512</v>
      </c>
      <c r="F98" s="8">
        <f>Resources!$E$2*H98</f>
        <v>0</v>
      </c>
      <c r="G98" s="8">
        <f t="shared" si="4"/>
        <v>1512</v>
      </c>
      <c r="O98" s="5">
        <v>24</v>
      </c>
      <c r="S98" s="5">
        <f>SUM(H98:R98)</f>
        <v>24</v>
      </c>
      <c r="T98" s="49">
        <f t="shared" si="3"/>
        <v>3</v>
      </c>
      <c r="U98" s="8">
        <f>G98/S98</f>
        <v>63</v>
      </c>
      <c r="V98" s="8">
        <f t="shared" si="5"/>
        <v>504</v>
      </c>
    </row>
    <row r="99" spans="1:22" s="35" customFormat="1">
      <c r="B99" s="18" t="s">
        <v>207</v>
      </c>
      <c r="D99" s="7"/>
      <c r="E99" s="8">
        <f>Resources!$E$3*I99 + Resources!$E$4*J99 + Resources!$E$5*K99 + Resources!$E$6*L99 + Resources!$E$7*M99*2 + Resources!$E$8*N99 + Resources!$E$9*O99 + Resources!$E$11*R99 + Resources!$E$12*P99</f>
        <v>0</v>
      </c>
      <c r="F99" s="42"/>
      <c r="G99" s="42">
        <f>SUM(G100:G101)</f>
        <v>2992</v>
      </c>
      <c r="S99" s="35">
        <f>S100+S101</f>
        <v>44</v>
      </c>
      <c r="T99" s="52">
        <f t="shared" si="3"/>
        <v>5.5</v>
      </c>
      <c r="U99" s="42">
        <f>G99/S99</f>
        <v>68</v>
      </c>
      <c r="V99" s="42">
        <f t="shared" si="5"/>
        <v>544</v>
      </c>
    </row>
    <row r="100" spans="1:22">
      <c r="A100" s="5" t="s">
        <v>208</v>
      </c>
      <c r="B100" s="17" t="s">
        <v>209</v>
      </c>
      <c r="C100" s="5" t="s">
        <v>26</v>
      </c>
      <c r="D100" s="6" t="s">
        <v>210</v>
      </c>
      <c r="E100" s="8">
        <f>Resources!$E$3*I100 + Resources!$E$4*J100 + Resources!$E$5*K100 + Resources!$E$6*L100 + Resources!$E$7*M100*2 + Resources!$E$8*N100 + Resources!$E$9*O100 + Resources!$E$11*R100 + Resources!$E$12*P100</f>
        <v>272</v>
      </c>
      <c r="F100" s="8">
        <f>Resources!$E$2*H100</f>
        <v>0</v>
      </c>
      <c r="G100" s="8">
        <f t="shared" si="4"/>
        <v>272</v>
      </c>
      <c r="I100" s="5">
        <v>4</v>
      </c>
      <c r="S100" s="5">
        <f>SUM(H100:R100)</f>
        <v>4</v>
      </c>
      <c r="T100" s="49">
        <f t="shared" si="3"/>
        <v>0.5</v>
      </c>
      <c r="U100" s="8">
        <f>G100/S100</f>
        <v>68</v>
      </c>
      <c r="V100" s="8">
        <f t="shared" si="5"/>
        <v>544</v>
      </c>
    </row>
    <row r="101" spans="1:22">
      <c r="A101" s="5" t="s">
        <v>211</v>
      </c>
      <c r="B101" s="17" t="s">
        <v>212</v>
      </c>
      <c r="C101" s="5" t="s">
        <v>26</v>
      </c>
      <c r="D101" s="6" t="s">
        <v>210</v>
      </c>
      <c r="E101" s="8">
        <f>Resources!$E$3*I101 + Resources!$E$4*J101 + Resources!$E$5*K101 + Resources!$E$6*L101 + Resources!$E$7*M101*2 + Resources!$E$8*N101 + Resources!$E$9*O101 + Resources!$E$11*R101 + Resources!$E$12*P101</f>
        <v>2720</v>
      </c>
      <c r="F101" s="8">
        <f>Resources!$E$2*H101</f>
        <v>0</v>
      </c>
      <c r="G101" s="8">
        <f t="shared" si="4"/>
        <v>2720</v>
      </c>
      <c r="I101" s="5">
        <v>40</v>
      </c>
      <c r="S101" s="5">
        <f>SUM(H101:R101)</f>
        <v>40</v>
      </c>
      <c r="T101" s="49">
        <f t="shared" si="3"/>
        <v>5</v>
      </c>
      <c r="U101" s="8">
        <f>G101/S101</f>
        <v>68</v>
      </c>
      <c r="V101" s="8">
        <f t="shared" si="5"/>
        <v>544</v>
      </c>
    </row>
    <row r="102" spans="1:22" s="35" customFormat="1">
      <c r="B102" s="19" t="s">
        <v>213</v>
      </c>
      <c r="D102" s="7"/>
      <c r="E102" s="8"/>
      <c r="F102" s="42"/>
      <c r="G102" s="42">
        <f>SUM(G103:G106)</f>
        <v>1575</v>
      </c>
      <c r="S102" s="35">
        <f>SUM(S103:S106)</f>
        <v>25</v>
      </c>
      <c r="T102" s="52">
        <f t="shared" si="3"/>
        <v>3.125</v>
      </c>
      <c r="U102" s="42">
        <f>G102/S102</f>
        <v>63</v>
      </c>
      <c r="V102" s="42">
        <f t="shared" si="5"/>
        <v>504</v>
      </c>
    </row>
    <row r="103" spans="1:22">
      <c r="A103" s="5" t="s">
        <v>214</v>
      </c>
      <c r="B103" s="17" t="s">
        <v>215</v>
      </c>
      <c r="C103" s="5" t="s">
        <v>26</v>
      </c>
      <c r="D103" s="6" t="s">
        <v>204</v>
      </c>
      <c r="E103" s="8">
        <f>Resources!$E$3*I103 + Resources!$E$4*J103 + Resources!$E$5*K103 + Resources!$E$6*L103 + Resources!$E$7*M103*2 + Resources!$E$8*N103 + Resources!$E$9*O103 + Resources!$E$11*R103 + Resources!$E$12*P103</f>
        <v>252</v>
      </c>
      <c r="F103" s="8">
        <f>Resources!$E$2*H103</f>
        <v>0</v>
      </c>
      <c r="G103" s="8">
        <f t="shared" si="4"/>
        <v>252</v>
      </c>
      <c r="O103" s="5">
        <v>4</v>
      </c>
      <c r="S103" s="5">
        <f>SUM(H103:R103)</f>
        <v>4</v>
      </c>
      <c r="T103" s="49">
        <f t="shared" si="3"/>
        <v>0.5</v>
      </c>
      <c r="U103" s="8">
        <f>G103/S103</f>
        <v>63</v>
      </c>
      <c r="V103" s="8">
        <f t="shared" si="5"/>
        <v>504</v>
      </c>
    </row>
    <row r="104" spans="1:22">
      <c r="A104" s="5" t="s">
        <v>216</v>
      </c>
      <c r="B104" s="6" t="s">
        <v>217</v>
      </c>
      <c r="C104" s="5" t="s">
        <v>26</v>
      </c>
      <c r="D104" s="6" t="s">
        <v>204</v>
      </c>
      <c r="E104" s="8">
        <f>Resources!$E$3*I104 + Resources!$E$4*J104 + Resources!$E$5*K104 + Resources!$E$6*L104 + Resources!$E$7*M104*2 + Resources!$E$8*N104 + Resources!$E$9*O104 + Resources!$E$11*R104 + Resources!$E$12*P104</f>
        <v>63</v>
      </c>
      <c r="F104" s="8">
        <f>Resources!$E$2*H104</f>
        <v>0</v>
      </c>
      <c r="G104" s="8">
        <f t="shared" si="4"/>
        <v>63</v>
      </c>
      <c r="O104" s="5">
        <v>1</v>
      </c>
      <c r="S104" s="5">
        <f>SUM(H104:R104)</f>
        <v>1</v>
      </c>
      <c r="T104" s="49">
        <f t="shared" si="3"/>
        <v>0.125</v>
      </c>
      <c r="U104" s="8">
        <f>G104/S104</f>
        <v>63</v>
      </c>
      <c r="V104" s="8">
        <f t="shared" si="5"/>
        <v>504</v>
      </c>
    </row>
    <row r="105" spans="1:22">
      <c r="A105" s="5" t="s">
        <v>218</v>
      </c>
      <c r="B105" s="6" t="s">
        <v>219</v>
      </c>
      <c r="C105" s="5" t="s">
        <v>26</v>
      </c>
      <c r="D105" s="6" t="s">
        <v>204</v>
      </c>
      <c r="E105" s="8">
        <f>Resources!$E$3*I105 + Resources!$E$4*J105 + Resources!$E$5*K105 + Resources!$E$6*L105 + Resources!$E$7*M105*2 + Resources!$E$8*N105 + Resources!$E$9*O105 + Resources!$E$11*R105 + Resources!$E$12*P105</f>
        <v>1008</v>
      </c>
      <c r="F105" s="8">
        <f>Resources!$E$2*H105</f>
        <v>0</v>
      </c>
      <c r="G105" s="8">
        <f t="shared" si="4"/>
        <v>1008</v>
      </c>
      <c r="O105" s="5">
        <v>16</v>
      </c>
      <c r="S105" s="5">
        <f>SUM(H105:R105)</f>
        <v>16</v>
      </c>
      <c r="T105" s="49">
        <f t="shared" si="3"/>
        <v>2</v>
      </c>
      <c r="U105" s="8">
        <f>G105/S105</f>
        <v>63</v>
      </c>
      <c r="V105" s="8">
        <f t="shared" si="5"/>
        <v>504</v>
      </c>
    </row>
    <row r="106" spans="1:22">
      <c r="A106" s="5" t="s">
        <v>220</v>
      </c>
      <c r="B106" s="6" t="s">
        <v>221</v>
      </c>
      <c r="C106" s="5" t="s">
        <v>26</v>
      </c>
      <c r="D106" s="6" t="s">
        <v>204</v>
      </c>
      <c r="E106" s="8">
        <f>Resources!$E$3*I106 + Resources!$E$4*J106 + Resources!$E$5*K106 + Resources!$E$6*L106 + Resources!$E$7*M106*2 + Resources!$E$8*N106 + Resources!$E$9*O106 + Resources!$E$11*R106 + Resources!$E$12*P106</f>
        <v>252</v>
      </c>
      <c r="F106" s="8">
        <f>Resources!$E$2*H106</f>
        <v>0</v>
      </c>
      <c r="G106" s="8">
        <f t="shared" si="4"/>
        <v>252</v>
      </c>
      <c r="O106" s="5">
        <v>4</v>
      </c>
      <c r="S106" s="5">
        <f>SUM(H106:R106)</f>
        <v>4</v>
      </c>
      <c r="T106" s="49">
        <f t="shared" si="3"/>
        <v>0.5</v>
      </c>
      <c r="U106" s="8">
        <f>G106/S106</f>
        <v>63</v>
      </c>
      <c r="V106" s="8">
        <f t="shared" si="5"/>
        <v>504</v>
      </c>
    </row>
    <row r="107" spans="1:22" s="54" customFormat="1" ht="21">
      <c r="A107" s="38"/>
      <c r="B107" s="53" t="s">
        <v>222</v>
      </c>
      <c r="C107" s="38"/>
      <c r="D107" s="53"/>
      <c r="E107" s="22"/>
      <c r="F107" s="46"/>
      <c r="G107" s="46">
        <f>G108+G111+G120+G126+G135+G133+G172</f>
        <v>72235</v>
      </c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>
        <f>S108+S111+S120+S126+S133+S135+S172</f>
        <v>1432</v>
      </c>
      <c r="T107" s="47">
        <f>S107/8</f>
        <v>179</v>
      </c>
      <c r="U107" s="46">
        <f>G107/S107</f>
        <v>50.443435754189942</v>
      </c>
      <c r="V107" s="46">
        <f>U107*8</f>
        <v>403.54748603351953</v>
      </c>
    </row>
    <row r="108" spans="1:22" s="56" customFormat="1" ht="37.5">
      <c r="A108" s="36"/>
      <c r="B108" s="9" t="s">
        <v>223</v>
      </c>
      <c r="C108" s="36"/>
      <c r="D108" s="9"/>
      <c r="E108" s="8"/>
      <c r="F108" s="50"/>
      <c r="G108" s="50">
        <f>G109+G110</f>
        <v>2176</v>
      </c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>
        <f>S109+S110</f>
        <v>32</v>
      </c>
      <c r="T108" s="48">
        <f t="shared" si="3"/>
        <v>4</v>
      </c>
      <c r="U108" s="50">
        <f>G108/S108</f>
        <v>68</v>
      </c>
      <c r="V108" s="50">
        <f t="shared" si="5"/>
        <v>544</v>
      </c>
    </row>
    <row r="109" spans="1:22" ht="21" customHeight="1">
      <c r="A109" s="5" t="s">
        <v>224</v>
      </c>
      <c r="B109" s="6" t="s">
        <v>225</v>
      </c>
      <c r="C109" s="5" t="s">
        <v>55</v>
      </c>
      <c r="D109" s="6" t="s">
        <v>226</v>
      </c>
      <c r="E109" s="8">
        <f>Resources!$E$3*I109 + Resources!$E$4*J109 + Resources!$E$5*K109 + Resources!$E$6*L109 + Resources!$E$7*M109*2 + Resources!$E$8*N109 + Resources!$E$9*O109 + Resources!$E$11*R109 + Resources!$E$12*P109</f>
        <v>544</v>
      </c>
      <c r="F109" s="8">
        <f>Resources!$E$2*H109</f>
        <v>544</v>
      </c>
      <c r="G109" s="8">
        <f t="shared" si="4"/>
        <v>1088</v>
      </c>
      <c r="H109" s="5">
        <v>8</v>
      </c>
      <c r="I109" s="5">
        <v>8</v>
      </c>
      <c r="S109" s="5">
        <f>SUM(H109:R109)</f>
        <v>16</v>
      </c>
      <c r="T109" s="49">
        <f t="shared" si="3"/>
        <v>2</v>
      </c>
      <c r="U109" s="8">
        <f>G109/S109</f>
        <v>68</v>
      </c>
      <c r="V109" s="8">
        <f t="shared" si="5"/>
        <v>544</v>
      </c>
    </row>
    <row r="110" spans="1:22" ht="18" customHeight="1">
      <c r="A110" s="5" t="s">
        <v>227</v>
      </c>
      <c r="B110" s="6" t="s">
        <v>228</v>
      </c>
      <c r="C110" s="5" t="s">
        <v>55</v>
      </c>
      <c r="D110" s="6" t="s">
        <v>226</v>
      </c>
      <c r="E110" s="8">
        <f>Resources!$E$3*I110 + Resources!$E$4*J110 + Resources!$E$5*K110 + Resources!$E$6*L110 + Resources!$E$7*M110*2 + Resources!$E$8*N110 + Resources!$E$9*O110 + Resources!$E$11*R110 + Resources!$E$12*P110</f>
        <v>544</v>
      </c>
      <c r="F110" s="8">
        <f>Resources!$E$2*H110</f>
        <v>544</v>
      </c>
      <c r="G110" s="8">
        <f t="shared" si="4"/>
        <v>1088</v>
      </c>
      <c r="H110" s="5">
        <v>8</v>
      </c>
      <c r="I110" s="5">
        <v>8</v>
      </c>
      <c r="S110" s="5">
        <f>SUM(H110:R110)</f>
        <v>16</v>
      </c>
      <c r="T110" s="49">
        <f t="shared" si="3"/>
        <v>2</v>
      </c>
      <c r="U110" s="8">
        <f>G110/S110</f>
        <v>68</v>
      </c>
      <c r="V110" s="8">
        <f t="shared" si="5"/>
        <v>544</v>
      </c>
    </row>
    <row r="111" spans="1:22" s="36" customFormat="1" ht="18.75">
      <c r="B111" s="9" t="s">
        <v>229</v>
      </c>
      <c r="D111" s="9"/>
      <c r="E111" s="8"/>
      <c r="F111" s="50"/>
      <c r="G111" s="50">
        <f>G112+G115+G117</f>
        <v>1994</v>
      </c>
      <c r="S111" s="36">
        <f>S112+S115+S117</f>
        <v>53</v>
      </c>
      <c r="T111" s="48">
        <f t="shared" si="3"/>
        <v>6.625</v>
      </c>
      <c r="U111" s="50">
        <f>G111/S111</f>
        <v>37.622641509433961</v>
      </c>
      <c r="V111" s="50">
        <f t="shared" si="5"/>
        <v>300.98113207547169</v>
      </c>
    </row>
    <row r="112" spans="1:22" s="35" customFormat="1">
      <c r="B112" s="7" t="s">
        <v>230</v>
      </c>
      <c r="D112" s="7"/>
      <c r="E112" s="8"/>
      <c r="F112" s="42"/>
      <c r="G112" s="42">
        <f>G113+G114</f>
        <v>1178</v>
      </c>
      <c r="S112" s="35">
        <f>S113+S114</f>
        <v>29</v>
      </c>
      <c r="T112" s="52">
        <f t="shared" si="3"/>
        <v>3.625</v>
      </c>
      <c r="U112" s="42">
        <f>G112/S112</f>
        <v>40.620689655172413</v>
      </c>
      <c r="V112" s="42">
        <f t="shared" si="5"/>
        <v>324.9655172413793</v>
      </c>
    </row>
    <row r="113" spans="1:22" ht="30">
      <c r="A113" s="5" t="s">
        <v>231</v>
      </c>
      <c r="B113" s="6" t="s">
        <v>232</v>
      </c>
      <c r="C113" s="5" t="s">
        <v>55</v>
      </c>
      <c r="D113" s="6" t="s">
        <v>88</v>
      </c>
      <c r="E113" s="8">
        <f>Resources!$E$3*I113 + Resources!$E$4*J113 + Resources!$E$5*K113 + Resources!$E$6*L113 + Resources!$E$7*M113*2 + Resources!$E$8*N113 + Resources!$E$9*O113 + Resources!$E$11*R113 + Resources!$E$12*P113</f>
        <v>824</v>
      </c>
      <c r="F113" s="8">
        <f>Resources!$E$2*H113</f>
        <v>0</v>
      </c>
      <c r="G113" s="8">
        <f t="shared" si="4"/>
        <v>824</v>
      </c>
      <c r="J113" s="5">
        <v>4</v>
      </c>
      <c r="R113" s="5">
        <v>16</v>
      </c>
      <c r="S113" s="5">
        <f>SUM(H113:R113)</f>
        <v>20</v>
      </c>
      <c r="T113" s="49">
        <f t="shared" si="3"/>
        <v>2.5</v>
      </c>
      <c r="U113" s="8">
        <f>G113/S113</f>
        <v>41.2</v>
      </c>
      <c r="V113" s="8">
        <f t="shared" si="5"/>
        <v>329.6</v>
      </c>
    </row>
    <row r="114" spans="1:22">
      <c r="A114" s="5" t="s">
        <v>233</v>
      </c>
      <c r="B114" s="6" t="s">
        <v>234</v>
      </c>
      <c r="C114" s="5" t="s">
        <v>55</v>
      </c>
      <c r="D114" s="6" t="s">
        <v>88</v>
      </c>
      <c r="E114" s="8">
        <f>Resources!$E$3*I114 + Resources!$E$4*J114 + Resources!$E$5*K114 + Resources!$E$6*L114 + Resources!$E$7*M114*2 + Resources!$E$8*N114 + Resources!$E$9*O114 + Resources!$E$11*R114 + Resources!$E$12*P114</f>
        <v>354</v>
      </c>
      <c r="F114" s="8">
        <f>Resources!$E$2*H114</f>
        <v>0</v>
      </c>
      <c r="G114" s="8">
        <f t="shared" si="4"/>
        <v>354</v>
      </c>
      <c r="J114" s="5">
        <v>1</v>
      </c>
      <c r="R114" s="5">
        <v>8</v>
      </c>
      <c r="S114" s="5">
        <f>SUM(H114:R114)</f>
        <v>9</v>
      </c>
      <c r="T114" s="49">
        <f t="shared" si="3"/>
        <v>1.125</v>
      </c>
      <c r="U114" s="8">
        <f>G114/S114</f>
        <v>39.333333333333336</v>
      </c>
      <c r="V114" s="8">
        <f t="shared" si="5"/>
        <v>314.66666666666669</v>
      </c>
    </row>
    <row r="115" spans="1:22" s="35" customFormat="1">
      <c r="B115" s="7" t="s">
        <v>235</v>
      </c>
      <c r="D115" s="7"/>
      <c r="E115" s="8"/>
      <c r="F115" s="42"/>
      <c r="G115" s="42">
        <f>G116</f>
        <v>272</v>
      </c>
      <c r="S115" s="35">
        <f>S116</f>
        <v>8</v>
      </c>
      <c r="T115" s="52">
        <f t="shared" si="3"/>
        <v>1</v>
      </c>
      <c r="U115" s="42">
        <f>G115/S115</f>
        <v>34</v>
      </c>
      <c r="V115" s="42">
        <f t="shared" si="5"/>
        <v>272</v>
      </c>
    </row>
    <row r="116" spans="1:22" ht="90">
      <c r="A116" s="5" t="s">
        <v>236</v>
      </c>
      <c r="B116" s="6" t="s">
        <v>237</v>
      </c>
      <c r="C116" s="5" t="s">
        <v>26</v>
      </c>
      <c r="D116" s="6" t="s">
        <v>70</v>
      </c>
      <c r="E116" s="8">
        <f>Resources!$E$3*I116 + Resources!$E$4*J116 + Resources!$E$5*K116 + Resources!$E$6*L116 + Resources!$E$7*M116*2 + Resources!$E$8*N116 + Resources!$E$9*O116 + Resources!$E$11*R116 + Resources!$E$12*P116</f>
        <v>272</v>
      </c>
      <c r="F116" s="8">
        <f>Resources!$E$2*H116</f>
        <v>0</v>
      </c>
      <c r="G116" s="8">
        <f t="shared" si="4"/>
        <v>272</v>
      </c>
      <c r="L116" s="5">
        <v>8</v>
      </c>
      <c r="S116" s="5">
        <f>SUM(H116:P116)</f>
        <v>8</v>
      </c>
      <c r="T116" s="49">
        <f t="shared" si="3"/>
        <v>1</v>
      </c>
      <c r="U116" s="8">
        <f>G116/S116</f>
        <v>34</v>
      </c>
      <c r="V116" s="8">
        <f t="shared" si="5"/>
        <v>272</v>
      </c>
    </row>
    <row r="117" spans="1:22" s="35" customFormat="1">
      <c r="B117" s="7" t="s">
        <v>238</v>
      </c>
      <c r="D117" s="7"/>
      <c r="E117" s="8"/>
      <c r="F117" s="42"/>
      <c r="G117" s="42">
        <f>G118+G119</f>
        <v>544</v>
      </c>
      <c r="S117" s="35">
        <f>S118+S119</f>
        <v>16</v>
      </c>
      <c r="T117" s="52">
        <f t="shared" si="3"/>
        <v>2</v>
      </c>
      <c r="U117" s="42">
        <f>G117/S117</f>
        <v>34</v>
      </c>
      <c r="V117" s="42">
        <f t="shared" si="5"/>
        <v>272</v>
      </c>
    </row>
    <row r="118" spans="1:22" ht="75">
      <c r="A118" s="5" t="s">
        <v>239</v>
      </c>
      <c r="B118" s="6" t="s">
        <v>240</v>
      </c>
      <c r="C118" s="5" t="s">
        <v>26</v>
      </c>
      <c r="D118" s="6" t="s">
        <v>70</v>
      </c>
      <c r="E118" s="8">
        <f>Resources!$E$3*I118 + Resources!$E$4*J118 + Resources!$E$5*K118 + Resources!$E$6*L118 + Resources!$E$7*M118*2 + Resources!$E$8*N118 + Resources!$E$9*O118 + Resources!$E$11*R118 + Resources!$E$12*P118</f>
        <v>272</v>
      </c>
      <c r="F118" s="8">
        <f>Resources!$E$2*H118</f>
        <v>0</v>
      </c>
      <c r="G118" s="8">
        <f t="shared" si="4"/>
        <v>272</v>
      </c>
      <c r="L118" s="5">
        <v>8</v>
      </c>
      <c r="S118" s="5">
        <f>SUM(H118:R118)</f>
        <v>8</v>
      </c>
      <c r="T118" s="49">
        <f t="shared" si="3"/>
        <v>1</v>
      </c>
      <c r="U118" s="8">
        <f>G118/S118</f>
        <v>34</v>
      </c>
      <c r="V118" s="8">
        <f t="shared" si="5"/>
        <v>272</v>
      </c>
    </row>
    <row r="119" spans="1:22" ht="30">
      <c r="A119" s="5" t="s">
        <v>241</v>
      </c>
      <c r="B119" s="6" t="s">
        <v>242</v>
      </c>
      <c r="C119" s="5" t="s">
        <v>26</v>
      </c>
      <c r="D119" s="6" t="s">
        <v>70</v>
      </c>
      <c r="E119" s="8">
        <f>Resources!$E$3*I119 + Resources!$E$4*J119 + Resources!$E$5*K119 + Resources!$E$6*L119 + Resources!$E$7*M119*2 + Resources!$E$8*N119 + Resources!$E$9*O119 + Resources!$E$11*R119 + Resources!$E$12*P119</f>
        <v>272</v>
      </c>
      <c r="F119" s="8">
        <f>Resources!$E$2*H119</f>
        <v>0</v>
      </c>
      <c r="G119" s="8">
        <f>E119+F119</f>
        <v>272</v>
      </c>
      <c r="L119" s="5">
        <v>8</v>
      </c>
      <c r="S119" s="5">
        <f>SUM(H119:R119)</f>
        <v>8</v>
      </c>
      <c r="T119" s="49">
        <f t="shared" si="3"/>
        <v>1</v>
      </c>
      <c r="U119" s="8">
        <f>G119/S119</f>
        <v>34</v>
      </c>
      <c r="V119" s="8">
        <f t="shared" si="5"/>
        <v>272</v>
      </c>
    </row>
    <row r="120" spans="1:22" s="36" customFormat="1" ht="18.75">
      <c r="B120" s="9" t="s">
        <v>243</v>
      </c>
      <c r="D120" s="9"/>
      <c r="E120" s="8"/>
      <c r="F120" s="50"/>
      <c r="G120" s="50">
        <f>SUM(G121:G125)</f>
        <v>6416</v>
      </c>
      <c r="S120" s="36">
        <f>SUM(S121:S125)</f>
        <v>128</v>
      </c>
      <c r="T120" s="48">
        <f t="shared" si="3"/>
        <v>16</v>
      </c>
      <c r="U120" s="50">
        <f>G120/S120</f>
        <v>50.125</v>
      </c>
      <c r="V120" s="50">
        <f t="shared" si="5"/>
        <v>401</v>
      </c>
    </row>
    <row r="121" spans="1:22" ht="30">
      <c r="A121" s="5" t="s">
        <v>244</v>
      </c>
      <c r="B121" s="6" t="s">
        <v>245</v>
      </c>
      <c r="C121" s="5" t="s">
        <v>55</v>
      </c>
      <c r="D121" s="6" t="s">
        <v>88</v>
      </c>
      <c r="E121" s="8">
        <f>Resources!$E$3*I121 + Resources!$E$4*J121 + Resources!$E$5*K121 + Resources!$E$6*L121 + Resources!$E$7*M121*2 + Resources!$E$8*N121 + Resources!$E$9*O121 + Resources!$E$11*R121 + Resources!$E$12*P121</f>
        <v>760</v>
      </c>
      <c r="F121" s="8">
        <f>Resources!$E$2*H121</f>
        <v>0</v>
      </c>
      <c r="G121" s="8">
        <f t="shared" si="4"/>
        <v>760</v>
      </c>
      <c r="J121" s="5">
        <v>8</v>
      </c>
      <c r="R121" s="5">
        <v>8</v>
      </c>
      <c r="S121" s="5">
        <f>SUM(H121:R121)</f>
        <v>16</v>
      </c>
      <c r="T121" s="49">
        <f t="shared" si="3"/>
        <v>2</v>
      </c>
      <c r="U121" s="8">
        <f>G121/S121</f>
        <v>47.5</v>
      </c>
      <c r="V121" s="8">
        <f t="shared" si="5"/>
        <v>380</v>
      </c>
    </row>
    <row r="122" spans="1:22" ht="45">
      <c r="A122" s="5" t="s">
        <v>246</v>
      </c>
      <c r="B122" s="6" t="s">
        <v>247</v>
      </c>
      <c r="C122" s="5" t="s">
        <v>55</v>
      </c>
      <c r="D122" s="6" t="s">
        <v>88</v>
      </c>
      <c r="E122" s="8">
        <f>Resources!$E$3*I122 + Resources!$E$4*J122 + Resources!$E$5*K122 + Resources!$E$6*L122 + Resources!$E$7*M122*2 + Resources!$E$8*N122 + Resources!$E$9*O122 + Resources!$E$11*R122 + Resources!$E$12*P122</f>
        <v>760</v>
      </c>
      <c r="F122" s="8">
        <f>Resources!$E$2*H122</f>
        <v>0</v>
      </c>
      <c r="G122" s="8">
        <f t="shared" si="4"/>
        <v>760</v>
      </c>
      <c r="J122" s="5">
        <v>8</v>
      </c>
      <c r="R122" s="5">
        <v>8</v>
      </c>
      <c r="S122" s="5">
        <f>SUM(H122:R122)</f>
        <v>16</v>
      </c>
      <c r="T122" s="49">
        <f t="shared" si="3"/>
        <v>2</v>
      </c>
      <c r="U122" s="8">
        <f>G122/S122</f>
        <v>47.5</v>
      </c>
      <c r="V122" s="8">
        <f t="shared" si="5"/>
        <v>380</v>
      </c>
    </row>
    <row r="123" spans="1:22" ht="30">
      <c r="A123" s="5" t="s">
        <v>248</v>
      </c>
      <c r="B123" s="6" t="s">
        <v>249</v>
      </c>
      <c r="C123" s="5" t="s">
        <v>55</v>
      </c>
      <c r="D123" s="6" t="s">
        <v>88</v>
      </c>
      <c r="E123" s="8">
        <f>Resources!$E$3*I123 + Resources!$E$4*J123 + Resources!$E$5*K123 + Resources!$E$6*L123 + Resources!$E$7*M123*2 + Resources!$E$8*N123 + Resources!$E$9*O123 + Resources!$E$11*R123 + Resources!$E$12*P123</f>
        <v>760</v>
      </c>
      <c r="F123" s="8">
        <f>Resources!$E$2*H123</f>
        <v>0</v>
      </c>
      <c r="G123" s="8">
        <f t="shared" si="4"/>
        <v>760</v>
      </c>
      <c r="J123" s="5">
        <v>8</v>
      </c>
      <c r="R123" s="5">
        <v>8</v>
      </c>
      <c r="S123" s="5">
        <f>SUM(H123:R123)</f>
        <v>16</v>
      </c>
      <c r="T123" s="49">
        <f t="shared" si="3"/>
        <v>2</v>
      </c>
      <c r="U123" s="8">
        <f>G123/S123</f>
        <v>47.5</v>
      </c>
      <c r="V123" s="8">
        <f t="shared" si="5"/>
        <v>380</v>
      </c>
    </row>
    <row r="124" spans="1:22" ht="30">
      <c r="A124" s="5" t="s">
        <v>250</v>
      </c>
      <c r="B124" s="6" t="s">
        <v>251</v>
      </c>
      <c r="C124" s="5" t="s">
        <v>55</v>
      </c>
      <c r="D124" s="6" t="s">
        <v>88</v>
      </c>
      <c r="E124" s="8">
        <f>Resources!$E$3*I124 + Resources!$E$4*J124 + Resources!$E$5*K124 + Resources!$E$6*L124 + Resources!$E$7*M124*2 + Resources!$E$8*N124 + Resources!$E$9*O124 + Resources!$E$11*R124 + Resources!$E$12*P124</f>
        <v>2912</v>
      </c>
      <c r="F124" s="8">
        <f>Resources!$E$2*H124</f>
        <v>0</v>
      </c>
      <c r="G124" s="8">
        <f t="shared" si="4"/>
        <v>2912</v>
      </c>
      <c r="J124" s="5">
        <v>40</v>
      </c>
      <c r="R124" s="5">
        <v>16</v>
      </c>
      <c r="S124" s="5">
        <f>SUM(H124:R124)</f>
        <v>56</v>
      </c>
      <c r="T124" s="49">
        <f t="shared" si="3"/>
        <v>7</v>
      </c>
      <c r="U124" s="8">
        <f>G124/S124</f>
        <v>52</v>
      </c>
      <c r="V124" s="8">
        <f t="shared" si="5"/>
        <v>416</v>
      </c>
    </row>
    <row r="125" spans="1:22">
      <c r="A125" s="5" t="s">
        <v>252</v>
      </c>
      <c r="B125" s="6" t="s">
        <v>96</v>
      </c>
      <c r="C125" s="5" t="s">
        <v>55</v>
      </c>
      <c r="D125" s="6" t="s">
        <v>88</v>
      </c>
      <c r="E125" s="8">
        <f>Resources!$E$3*I125 + Resources!$E$4*J125 + Resources!$E$5*K125 + Resources!$E$6*L125 + Resources!$E$7*M125*2 + Resources!$E$8*N125 + Resources!$E$9*O125 + Resources!$E$11*R125 + Resources!$E$12*P125</f>
        <v>1224</v>
      </c>
      <c r="F125" s="8">
        <f>Resources!$E$2*H125</f>
        <v>0</v>
      </c>
      <c r="G125" s="8">
        <f t="shared" si="4"/>
        <v>1224</v>
      </c>
      <c r="J125" s="5">
        <v>16</v>
      </c>
      <c r="R125" s="5">
        <v>8</v>
      </c>
      <c r="S125" s="5">
        <f>SUM(H125:R125)</f>
        <v>24</v>
      </c>
      <c r="T125" s="49">
        <f t="shared" si="3"/>
        <v>3</v>
      </c>
      <c r="U125" s="8">
        <f>G125/S125</f>
        <v>51</v>
      </c>
      <c r="V125" s="8">
        <f t="shared" si="5"/>
        <v>408</v>
      </c>
    </row>
    <row r="126" spans="1:22" s="36" customFormat="1" ht="18.75">
      <c r="B126" s="9" t="s">
        <v>253</v>
      </c>
      <c r="D126" s="9"/>
      <c r="E126" s="8"/>
      <c r="F126" s="50"/>
      <c r="G126" s="50">
        <f>G127+G130</f>
        <v>6928</v>
      </c>
      <c r="S126" s="36">
        <f>S127+S130</f>
        <v>144</v>
      </c>
      <c r="T126" s="48">
        <f t="shared" si="3"/>
        <v>18</v>
      </c>
      <c r="U126" s="50">
        <f>G126/S126</f>
        <v>48.111111111111114</v>
      </c>
      <c r="V126" s="50">
        <f t="shared" si="5"/>
        <v>384.88888888888891</v>
      </c>
    </row>
    <row r="127" spans="1:22" s="35" customFormat="1">
      <c r="B127" s="7" t="s">
        <v>254</v>
      </c>
      <c r="D127" s="7"/>
      <c r="E127" s="8"/>
      <c r="F127" s="42"/>
      <c r="G127" s="42">
        <f>SUM(G128:G129)</f>
        <v>3008</v>
      </c>
      <c r="S127" s="35">
        <f>S128+S129</f>
        <v>64</v>
      </c>
      <c r="T127" s="52">
        <f t="shared" si="3"/>
        <v>8</v>
      </c>
      <c r="U127" s="42">
        <f>G127/S127</f>
        <v>47</v>
      </c>
      <c r="V127" s="42">
        <f t="shared" si="5"/>
        <v>376</v>
      </c>
    </row>
    <row r="128" spans="1:22" ht="30">
      <c r="A128" s="5" t="s">
        <v>255</v>
      </c>
      <c r="B128" s="6" t="s">
        <v>256</v>
      </c>
      <c r="C128" s="5" t="s">
        <v>55</v>
      </c>
      <c r="D128" s="6" t="s">
        <v>56</v>
      </c>
      <c r="E128" s="8">
        <f>Resources!$E$3*I128 + Resources!$E$4*J128 + Resources!$E$5*K128 + Resources!$E$6*L128 + Resources!$E$7*M128*2 + Resources!$E$8*N128 + Resources!$E$9*O128 + Resources!$E$11*R128 + Resources!$E$12*P128</f>
        <v>2256</v>
      </c>
      <c r="F128" s="8">
        <f>Resources!$E$2*H128</f>
        <v>0</v>
      </c>
      <c r="G128" s="8">
        <f t="shared" si="4"/>
        <v>2256</v>
      </c>
      <c r="K128" s="5">
        <v>24</v>
      </c>
      <c r="R128" s="5">
        <v>24</v>
      </c>
      <c r="S128" s="5">
        <f>SUM(H128:R128)</f>
        <v>48</v>
      </c>
      <c r="T128" s="49">
        <f t="shared" si="3"/>
        <v>6</v>
      </c>
      <c r="U128" s="8">
        <f>G128/S128</f>
        <v>47</v>
      </c>
      <c r="V128" s="8">
        <f t="shared" si="5"/>
        <v>376</v>
      </c>
    </row>
    <row r="129" spans="1:22" ht="30">
      <c r="A129" s="5" t="s">
        <v>257</v>
      </c>
      <c r="B129" s="6" t="s">
        <v>258</v>
      </c>
      <c r="C129" s="5" t="s">
        <v>55</v>
      </c>
      <c r="D129" s="6" t="s">
        <v>56</v>
      </c>
      <c r="E129" s="8">
        <f>Resources!$E$3*I129 + Resources!$E$4*J129 + Resources!$E$5*K129 + Resources!$E$6*L129 + Resources!$E$7*M129*2 + Resources!$E$8*N129 + Resources!$E$9*O129 + Resources!$E$11*R129 + Resources!$E$12*P129</f>
        <v>752</v>
      </c>
      <c r="F129" s="8">
        <f>Resources!$E$2*H129</f>
        <v>0</v>
      </c>
      <c r="G129" s="8">
        <f t="shared" si="4"/>
        <v>752</v>
      </c>
      <c r="K129" s="5">
        <v>8</v>
      </c>
      <c r="R129" s="5">
        <v>8</v>
      </c>
      <c r="S129" s="5">
        <f>SUM(H129:R129)</f>
        <v>16</v>
      </c>
      <c r="T129" s="49">
        <f t="shared" si="3"/>
        <v>2</v>
      </c>
      <c r="U129" s="8">
        <f>G129/S129</f>
        <v>47</v>
      </c>
      <c r="V129" s="8">
        <f t="shared" si="5"/>
        <v>376</v>
      </c>
    </row>
    <row r="130" spans="1:22" s="35" customFormat="1">
      <c r="B130" s="7" t="s">
        <v>259</v>
      </c>
      <c r="D130" s="7"/>
      <c r="E130" s="8"/>
      <c r="F130" s="42"/>
      <c r="G130" s="42">
        <f>SUM(G131:G132)</f>
        <v>3920</v>
      </c>
      <c r="S130" s="35">
        <f>S131+S132</f>
        <v>80</v>
      </c>
      <c r="T130" s="52">
        <f t="shared" si="3"/>
        <v>10</v>
      </c>
      <c r="U130" s="42">
        <f>G130/S130</f>
        <v>49</v>
      </c>
      <c r="V130" s="42">
        <f t="shared" si="5"/>
        <v>392</v>
      </c>
    </row>
    <row r="131" spans="1:22" ht="45">
      <c r="A131" s="5" t="s">
        <v>260</v>
      </c>
      <c r="B131" s="6" t="s">
        <v>261</v>
      </c>
      <c r="C131" s="5" t="s">
        <v>55</v>
      </c>
      <c r="D131" s="6" t="s">
        <v>56</v>
      </c>
      <c r="E131" s="8">
        <f>Resources!$E$3*I131 + Resources!$E$4*J131 + Resources!$E$5*K131 + Resources!$E$6*L131 + Resources!$E$7*M131*2 + Resources!$E$8*N131 + Resources!$E$9*O131 + Resources!$E$11*R131 + Resources!$E$12*P131</f>
        <v>2416</v>
      </c>
      <c r="F131" s="8">
        <f>Resources!$E$2*H131</f>
        <v>0</v>
      </c>
      <c r="G131" s="8">
        <f t="shared" si="4"/>
        <v>2416</v>
      </c>
      <c r="K131" s="5">
        <v>32</v>
      </c>
      <c r="R131" s="5">
        <v>16</v>
      </c>
      <c r="S131" s="5">
        <f>SUM(H131:R131)</f>
        <v>48</v>
      </c>
      <c r="T131" s="49">
        <f t="shared" ref="T131:T194" si="6">S131/8</f>
        <v>6</v>
      </c>
      <c r="U131" s="8">
        <f>G131/S131</f>
        <v>50.333333333333336</v>
      </c>
      <c r="V131" s="8">
        <f t="shared" si="5"/>
        <v>402.66666666666669</v>
      </c>
    </row>
    <row r="132" spans="1:22" ht="30">
      <c r="A132" s="5" t="s">
        <v>262</v>
      </c>
      <c r="B132" s="6" t="s">
        <v>263</v>
      </c>
      <c r="C132" s="5" t="s">
        <v>55</v>
      </c>
      <c r="D132" s="6" t="s">
        <v>56</v>
      </c>
      <c r="E132" s="8">
        <f>Resources!$E$3*I132 + Resources!$E$4*J132 + Resources!$E$5*K132 + Resources!$E$6*L132 + Resources!$E$7*M132*2 + Resources!$E$8*N132 + Resources!$E$9*O132 + Resources!$E$11*R132 + Resources!$E$12*P132</f>
        <v>1504</v>
      </c>
      <c r="F132" s="8">
        <f>Resources!$E$2*H132</f>
        <v>0</v>
      </c>
      <c r="G132" s="8">
        <f t="shared" si="4"/>
        <v>1504</v>
      </c>
      <c r="K132" s="5">
        <v>16</v>
      </c>
      <c r="R132" s="5">
        <v>16</v>
      </c>
      <c r="S132" s="5">
        <f>SUM(H132:R132)</f>
        <v>32</v>
      </c>
      <c r="T132" s="49">
        <f t="shared" si="6"/>
        <v>4</v>
      </c>
      <c r="U132" s="8">
        <f>G132/S132</f>
        <v>47</v>
      </c>
      <c r="V132" s="8">
        <f t="shared" si="5"/>
        <v>376</v>
      </c>
    </row>
    <row r="133" spans="1:22" s="36" customFormat="1" ht="18.75">
      <c r="B133" s="9" t="s">
        <v>124</v>
      </c>
      <c r="D133" s="9"/>
      <c r="E133" s="8">
        <f>Resources!$E$3*I133 + Resources!$E$4*J133 + Resources!$E$5*K133 + Resources!$E$6*L133 + Resources!$E$7*M133*2 + Resources!$E$8*N133 + Resources!$E$9*O133 + Resources!$E$11*R133 + Resources!$E$12*P133</f>
        <v>0</v>
      </c>
      <c r="F133" s="50"/>
      <c r="G133" s="50">
        <f>G134</f>
        <v>2720</v>
      </c>
      <c r="S133" s="36">
        <f>S134</f>
        <v>40</v>
      </c>
      <c r="T133" s="48">
        <f t="shared" si="6"/>
        <v>5</v>
      </c>
      <c r="U133" s="50">
        <f>G133/S133</f>
        <v>68</v>
      </c>
      <c r="V133" s="50">
        <f t="shared" ref="V133:V196" si="7">U133*8</f>
        <v>544</v>
      </c>
    </row>
    <row r="134" spans="1:22">
      <c r="A134" s="5" t="s">
        <v>264</v>
      </c>
      <c r="B134" s="6" t="s">
        <v>265</v>
      </c>
      <c r="C134" s="5" t="s">
        <v>55</v>
      </c>
      <c r="D134" s="6" t="s">
        <v>127</v>
      </c>
      <c r="E134" s="8">
        <f>Resources!$E$3*I134 + Resources!$E$4*J134 + Resources!$E$5*K134 + Resources!$E$6*L134 + Resources!$E$7*M134*2 + Resources!$E$8*N134 + Resources!$E$9*O134 + Resources!$E$11*R134 + Resources!$E$12*P134</f>
        <v>2720</v>
      </c>
      <c r="F134" s="8">
        <f>Resources!$E$2*H134</f>
        <v>0</v>
      </c>
      <c r="G134" s="8">
        <f t="shared" ref="G134:G196" si="8">E134+F134</f>
        <v>2720</v>
      </c>
      <c r="I134" s="5">
        <v>20</v>
      </c>
      <c r="N134" s="5">
        <v>20</v>
      </c>
      <c r="S134" s="5">
        <f>SUM(H134:P134)</f>
        <v>40</v>
      </c>
      <c r="T134" s="49">
        <f t="shared" si="6"/>
        <v>5</v>
      </c>
      <c r="U134" s="8">
        <f>G134/S134</f>
        <v>68</v>
      </c>
      <c r="V134" s="8">
        <f t="shared" si="7"/>
        <v>544</v>
      </c>
    </row>
    <row r="135" spans="1:22" s="36" customFormat="1" ht="18.75">
      <c r="B135" s="9" t="s">
        <v>266</v>
      </c>
      <c r="D135" s="9"/>
      <c r="E135" s="8"/>
      <c r="F135" s="50"/>
      <c r="G135" s="50">
        <f>G136+G151+G166</f>
        <v>42678</v>
      </c>
      <c r="S135" s="36">
        <f>S136+S151+S166</f>
        <v>894</v>
      </c>
      <c r="T135" s="48">
        <f t="shared" si="6"/>
        <v>111.75</v>
      </c>
      <c r="U135" s="50">
        <f>G135/S135</f>
        <v>47.738255033557046</v>
      </c>
      <c r="V135" s="50">
        <f t="shared" si="7"/>
        <v>381.90604026845637</v>
      </c>
    </row>
    <row r="136" spans="1:22" s="35" customFormat="1">
      <c r="B136" s="7" t="s">
        <v>129</v>
      </c>
      <c r="D136" s="7"/>
      <c r="E136" s="8"/>
      <c r="F136" s="42"/>
      <c r="G136" s="42">
        <f>SUM(G137:G150)</f>
        <v>13496</v>
      </c>
      <c r="S136" s="35">
        <f>SUM(S137:S150)</f>
        <v>304</v>
      </c>
      <c r="T136" s="52">
        <f t="shared" si="6"/>
        <v>38</v>
      </c>
      <c r="U136" s="42">
        <f>G136/S136</f>
        <v>44.39473684210526</v>
      </c>
      <c r="V136" s="42">
        <f t="shared" si="7"/>
        <v>355.15789473684208</v>
      </c>
    </row>
    <row r="137" spans="1:22">
      <c r="A137" s="5" t="s">
        <v>267</v>
      </c>
      <c r="B137" s="17" t="s">
        <v>268</v>
      </c>
      <c r="C137" s="5" t="s">
        <v>55</v>
      </c>
      <c r="D137" s="6" t="s">
        <v>132</v>
      </c>
      <c r="E137" s="8">
        <f>Resources!$E$3*I137 + Resources!$E$4*J137 + Resources!$E$5*K137 + Resources!$E$6*L137 + Resources!$E$7*M137*2 + Resources!$E$8*N137 + Resources!$E$9*O137 + Resources!$E$11*R137 + Resources!$E$12*P137</f>
        <v>400</v>
      </c>
      <c r="F137" s="8">
        <f>Resources!$E$2*H137</f>
        <v>0</v>
      </c>
      <c r="G137" s="8">
        <f t="shared" si="8"/>
        <v>400</v>
      </c>
      <c r="M137" s="5">
        <v>8</v>
      </c>
      <c r="S137" s="5">
        <f>SUM(H137:R137)</f>
        <v>8</v>
      </c>
      <c r="T137" s="49">
        <f t="shared" si="6"/>
        <v>1</v>
      </c>
      <c r="U137" s="8">
        <f>G137/S137</f>
        <v>50</v>
      </c>
      <c r="V137" s="8">
        <f t="shared" si="7"/>
        <v>400</v>
      </c>
    </row>
    <row r="138" spans="1:22" ht="30">
      <c r="A138" s="5" t="s">
        <v>269</v>
      </c>
      <c r="B138" s="6" t="s">
        <v>270</v>
      </c>
      <c r="C138" s="5" t="s">
        <v>55</v>
      </c>
      <c r="D138" s="6" t="s">
        <v>132</v>
      </c>
      <c r="E138" s="8">
        <f>Resources!$E$3*I138 + Resources!$E$4*J138 + Resources!$E$5*K138 + Resources!$E$6*L138 + Resources!$E$7*M138*2 + Resources!$E$8*N138 + Resources!$E$9*O138 + Resources!$E$11*R138 + Resources!$E$12*P138</f>
        <v>200</v>
      </c>
      <c r="F138" s="8">
        <f>Resources!$E$2*H138</f>
        <v>0</v>
      </c>
      <c r="G138" s="8">
        <f t="shared" si="8"/>
        <v>200</v>
      </c>
      <c r="M138" s="5">
        <v>4</v>
      </c>
      <c r="Q138" s="5">
        <f>M138</f>
        <v>4</v>
      </c>
      <c r="S138" s="5">
        <f>SUM(H138:R138)</f>
        <v>8</v>
      </c>
      <c r="T138" s="49">
        <f t="shared" si="6"/>
        <v>1</v>
      </c>
      <c r="U138" s="8">
        <f>G138/S138</f>
        <v>25</v>
      </c>
      <c r="V138" s="8">
        <f t="shared" si="7"/>
        <v>200</v>
      </c>
    </row>
    <row r="139" spans="1:22" ht="45">
      <c r="A139" s="5" t="s">
        <v>271</v>
      </c>
      <c r="B139" s="6" t="s">
        <v>272</v>
      </c>
      <c r="C139" s="5" t="s">
        <v>55</v>
      </c>
      <c r="D139" s="6" t="s">
        <v>132</v>
      </c>
      <c r="E139" s="8">
        <f>Resources!$E$3*I139 + Resources!$E$4*J139 + Resources!$E$5*K139 + Resources!$E$6*L139 + Resources!$E$7*M139*2 + Resources!$E$8*N139 + Resources!$E$9*O139 + Resources!$E$11*R139 + Resources!$E$12*P139</f>
        <v>200</v>
      </c>
      <c r="F139" s="8">
        <f>Resources!$E$2*H139</f>
        <v>0</v>
      </c>
      <c r="G139" s="8">
        <f t="shared" si="8"/>
        <v>200</v>
      </c>
      <c r="M139" s="5">
        <v>4</v>
      </c>
      <c r="Q139" s="5">
        <f>M139</f>
        <v>4</v>
      </c>
      <c r="S139" s="5">
        <f>SUM(H139:R139)</f>
        <v>8</v>
      </c>
      <c r="T139" s="49">
        <f t="shared" si="6"/>
        <v>1</v>
      </c>
      <c r="U139" s="8">
        <f>G139/S139</f>
        <v>25</v>
      </c>
      <c r="V139" s="8">
        <f t="shared" si="7"/>
        <v>200</v>
      </c>
    </row>
    <row r="140" spans="1:22">
      <c r="A140" s="5" t="s">
        <v>273</v>
      </c>
      <c r="B140" s="6" t="s">
        <v>138</v>
      </c>
      <c r="C140" s="5" t="s">
        <v>55</v>
      </c>
      <c r="D140" s="6" t="s">
        <v>132</v>
      </c>
      <c r="E140" s="8">
        <f>Resources!$E$3*I140 + Resources!$E$4*J140 + Resources!$E$5*K140 + Resources!$E$6*L140 + Resources!$E$7*M140*2 + Resources!$E$8*N140 + Resources!$E$9*O140 + Resources!$E$11*R140 + Resources!$E$12*P140</f>
        <v>100</v>
      </c>
      <c r="F140" s="8">
        <f>Resources!$E$2*H140</f>
        <v>0</v>
      </c>
      <c r="G140" s="8">
        <f t="shared" si="8"/>
        <v>100</v>
      </c>
      <c r="M140" s="5">
        <v>2</v>
      </c>
      <c r="Q140" s="5">
        <f>M140</f>
        <v>2</v>
      </c>
      <c r="S140" s="5">
        <f>SUM(H140:R140)</f>
        <v>4</v>
      </c>
      <c r="T140" s="49">
        <f t="shared" si="6"/>
        <v>0.5</v>
      </c>
      <c r="U140" s="8">
        <f>G140/S140</f>
        <v>25</v>
      </c>
      <c r="V140" s="8">
        <f t="shared" si="7"/>
        <v>200</v>
      </c>
    </row>
    <row r="141" spans="1:22" ht="30">
      <c r="A141" s="5" t="s">
        <v>274</v>
      </c>
      <c r="B141" s="6" t="s">
        <v>275</v>
      </c>
      <c r="C141" s="5" t="s">
        <v>55</v>
      </c>
      <c r="D141" s="6" t="s">
        <v>132</v>
      </c>
      <c r="E141" s="8">
        <f>Resources!$E$3*I141 + Resources!$E$4*J141 + Resources!$E$5*K141 + Resources!$E$6*L141 + Resources!$E$7*M141*2 + Resources!$E$8*N141 + Resources!$E$9*O141 + Resources!$E$11*R141 + Resources!$E$12*P141</f>
        <v>200</v>
      </c>
      <c r="F141" s="8">
        <f>Resources!$E$2*H141</f>
        <v>0</v>
      </c>
      <c r="G141" s="8">
        <f t="shared" si="8"/>
        <v>200</v>
      </c>
      <c r="M141" s="5">
        <v>4</v>
      </c>
      <c r="Q141" s="5">
        <f>M141</f>
        <v>4</v>
      </c>
      <c r="S141" s="5">
        <f>SUM(H141:R141)</f>
        <v>8</v>
      </c>
      <c r="T141" s="49">
        <f t="shared" si="6"/>
        <v>1</v>
      </c>
      <c r="U141" s="8">
        <f>G141/S141</f>
        <v>25</v>
      </c>
      <c r="V141" s="8">
        <f t="shared" si="7"/>
        <v>200</v>
      </c>
    </row>
    <row r="142" spans="1:22" ht="30">
      <c r="A142" s="5" t="s">
        <v>276</v>
      </c>
      <c r="B142" s="6" t="s">
        <v>277</v>
      </c>
      <c r="C142" s="5" t="s">
        <v>55</v>
      </c>
      <c r="D142" s="6" t="s">
        <v>132</v>
      </c>
      <c r="E142" s="8">
        <f>Resources!$E$3*I142 + Resources!$E$4*J142 + Resources!$E$5*K142 + Resources!$E$6*L142 + Resources!$E$7*M142*2 + Resources!$E$8*N142 + Resources!$E$9*O142 + Resources!$E$11*R142 + Resources!$E$12*P142</f>
        <v>400</v>
      </c>
      <c r="F142" s="8">
        <f>Resources!$E$2*H142</f>
        <v>0</v>
      </c>
      <c r="G142" s="8">
        <f t="shared" si="8"/>
        <v>400</v>
      </c>
      <c r="M142" s="5">
        <v>8</v>
      </c>
      <c r="Q142" s="5">
        <f>M142</f>
        <v>8</v>
      </c>
      <c r="S142" s="5">
        <f>SUM(H142:R142)</f>
        <v>16</v>
      </c>
      <c r="T142" s="49">
        <f t="shared" si="6"/>
        <v>2</v>
      </c>
      <c r="U142" s="8">
        <f>G142/S142</f>
        <v>25</v>
      </c>
      <c r="V142" s="8">
        <f t="shared" si="7"/>
        <v>200</v>
      </c>
    </row>
    <row r="143" spans="1:22" ht="30">
      <c r="A143" s="5" t="s">
        <v>278</v>
      </c>
      <c r="B143" s="6" t="s">
        <v>279</v>
      </c>
      <c r="C143" s="5" t="s">
        <v>55</v>
      </c>
      <c r="D143" s="6" t="s">
        <v>132</v>
      </c>
      <c r="E143" s="8">
        <f>Resources!$E$3*I143 + Resources!$E$4*J143 + Resources!$E$5*K143 + Resources!$E$6*L143 + Resources!$E$7*M143*2 + Resources!$E$8*N143 + Resources!$E$9*O143 + Resources!$E$11*R143 + Resources!$E$12*P143</f>
        <v>200</v>
      </c>
      <c r="F143" s="8">
        <f>Resources!$E$2*H143</f>
        <v>0</v>
      </c>
      <c r="G143" s="8">
        <f t="shared" si="8"/>
        <v>200</v>
      </c>
      <c r="M143" s="5">
        <v>4</v>
      </c>
      <c r="Q143" s="5">
        <f>M143</f>
        <v>4</v>
      </c>
      <c r="S143" s="5">
        <f>SUM(H143:R143)</f>
        <v>8</v>
      </c>
      <c r="T143" s="49">
        <f t="shared" si="6"/>
        <v>1</v>
      </c>
      <c r="U143" s="8">
        <f>G143/S143</f>
        <v>25</v>
      </c>
      <c r="V143" s="8">
        <f t="shared" si="7"/>
        <v>200</v>
      </c>
    </row>
    <row r="144" spans="1:22">
      <c r="A144" s="5" t="s">
        <v>280</v>
      </c>
      <c r="B144" s="6" t="s">
        <v>146</v>
      </c>
      <c r="C144" s="5" t="s">
        <v>55</v>
      </c>
      <c r="D144" s="6" t="s">
        <v>132</v>
      </c>
      <c r="E144" s="8">
        <f>Resources!$E$3*I144 + Resources!$E$4*J144 + Resources!$E$5*K144 + Resources!$E$6*L144 + Resources!$E$7*M144*2 + Resources!$E$8*N144 + Resources!$E$9*O144 + Resources!$E$11*R144 + Resources!$E$12*P144</f>
        <v>100</v>
      </c>
      <c r="F144" s="8">
        <f>Resources!$E$2*H144</f>
        <v>0</v>
      </c>
      <c r="G144" s="8">
        <f t="shared" si="8"/>
        <v>100</v>
      </c>
      <c r="M144" s="5">
        <v>2</v>
      </c>
      <c r="Q144" s="5">
        <f>M144</f>
        <v>2</v>
      </c>
      <c r="S144" s="5">
        <f>SUM(H144:R144)</f>
        <v>4</v>
      </c>
      <c r="T144" s="49">
        <f t="shared" si="6"/>
        <v>0.5</v>
      </c>
      <c r="U144" s="8">
        <f>G144/S144</f>
        <v>25</v>
      </c>
      <c r="V144" s="8">
        <f t="shared" si="7"/>
        <v>200</v>
      </c>
    </row>
    <row r="145" spans="1:22">
      <c r="A145" s="5" t="s">
        <v>281</v>
      </c>
      <c r="B145" s="6" t="s">
        <v>150</v>
      </c>
      <c r="C145" s="5" t="s">
        <v>55</v>
      </c>
      <c r="D145" s="6" t="s">
        <v>132</v>
      </c>
      <c r="E145" s="8">
        <f>Resources!$E$3*I145 + Resources!$E$4*J145 + Resources!$E$5*K145 + Resources!$E$6*L145 + Resources!$E$7*M145*2 + Resources!$E$8*N145 + Resources!$E$9*O145 + Resources!$E$11*R145 + Resources!$E$12*P145</f>
        <v>400</v>
      </c>
      <c r="F145" s="8">
        <f>Resources!$E$2*H145</f>
        <v>0</v>
      </c>
      <c r="G145" s="8">
        <f t="shared" si="8"/>
        <v>400</v>
      </c>
      <c r="M145" s="5">
        <v>8</v>
      </c>
      <c r="Q145" s="5">
        <f>M145</f>
        <v>8</v>
      </c>
      <c r="S145" s="5">
        <f>SUM(H145:R145)</f>
        <v>16</v>
      </c>
      <c r="T145" s="49">
        <f t="shared" si="6"/>
        <v>2</v>
      </c>
      <c r="U145" s="8">
        <f>G145/S145</f>
        <v>25</v>
      </c>
      <c r="V145" s="8">
        <f t="shared" si="7"/>
        <v>200</v>
      </c>
    </row>
    <row r="146" spans="1:22">
      <c r="A146" s="5" t="s">
        <v>282</v>
      </c>
      <c r="B146" s="6" t="s">
        <v>152</v>
      </c>
      <c r="C146" s="5" t="s">
        <v>55</v>
      </c>
      <c r="D146" s="6" t="s">
        <v>132</v>
      </c>
      <c r="E146" s="8">
        <f>Resources!$E$3*I146 + Resources!$E$4*J146 + Resources!$E$5*K146 + Resources!$E$6*L146 + Resources!$E$7*M146*2 + Resources!$E$8*N146 + Resources!$E$9*O146 + Resources!$E$11*R146 + Resources!$E$12*P146</f>
        <v>400</v>
      </c>
      <c r="F146" s="8">
        <f>Resources!$E$2*H146</f>
        <v>0</v>
      </c>
      <c r="G146" s="8">
        <f t="shared" si="8"/>
        <v>400</v>
      </c>
      <c r="M146" s="5">
        <v>8</v>
      </c>
      <c r="Q146" s="5">
        <f>M146</f>
        <v>8</v>
      </c>
      <c r="S146" s="5">
        <f>SUM(H146:R146)</f>
        <v>16</v>
      </c>
      <c r="T146" s="49">
        <f t="shared" si="6"/>
        <v>2</v>
      </c>
      <c r="U146" s="8">
        <f>G146/S146</f>
        <v>25</v>
      </c>
      <c r="V146" s="8">
        <f t="shared" si="7"/>
        <v>200</v>
      </c>
    </row>
    <row r="147" spans="1:22" ht="30">
      <c r="A147" s="5" t="s">
        <v>283</v>
      </c>
      <c r="B147" s="6" t="s">
        <v>154</v>
      </c>
      <c r="C147" s="5" t="s">
        <v>159</v>
      </c>
      <c r="D147" s="6" t="s">
        <v>160</v>
      </c>
      <c r="E147" s="8">
        <f>Resources!$E$3*I147 + Resources!$E$4*J147 + Resources!$E$5*K147 + Resources!$E$6*L147 + Resources!$E$7*M147*2 + Resources!$E$8*N147 + Resources!$E$9*O147 + Resources!$E$11*R147 + Resources!$E$12*P147</f>
        <v>2976</v>
      </c>
      <c r="F147" s="8">
        <f>Resources!$E$2*H147</f>
        <v>0</v>
      </c>
      <c r="G147" s="8">
        <f t="shared" si="8"/>
        <v>2976</v>
      </c>
      <c r="I147" s="5">
        <v>16</v>
      </c>
      <c r="M147" s="5">
        <v>16</v>
      </c>
      <c r="N147" s="5">
        <v>16</v>
      </c>
      <c r="Q147" s="5">
        <f>M147</f>
        <v>16</v>
      </c>
      <c r="S147" s="5">
        <f>SUM(H147:R147)</f>
        <v>64</v>
      </c>
      <c r="T147" s="49">
        <f t="shared" si="6"/>
        <v>8</v>
      </c>
      <c r="U147" s="8">
        <f>G147/S147</f>
        <v>46.5</v>
      </c>
      <c r="V147" s="8">
        <f t="shared" si="7"/>
        <v>372</v>
      </c>
    </row>
    <row r="148" spans="1:22">
      <c r="A148" s="5" t="s">
        <v>284</v>
      </c>
      <c r="B148" s="6" t="s">
        <v>156</v>
      </c>
      <c r="C148" s="5" t="s">
        <v>30</v>
      </c>
      <c r="D148" s="6" t="s">
        <v>163</v>
      </c>
      <c r="E148" s="8">
        <f>Resources!$E$3*I148 + Resources!$E$4*J148 + Resources!$E$5*K148 + Resources!$E$6*L148 + Resources!$E$7*M148*2 + Resources!$E$8*N148 + Resources!$E$9*O148 + Resources!$E$11*R148 + Resources!$E$12*P148</f>
        <v>7320</v>
      </c>
      <c r="F148" s="8">
        <f>Resources!$E$2*H148</f>
        <v>0</v>
      </c>
      <c r="G148" s="8">
        <f t="shared" si="8"/>
        <v>7320</v>
      </c>
      <c r="I148" s="5">
        <v>40</v>
      </c>
      <c r="J148" s="5">
        <v>40</v>
      </c>
      <c r="K148" s="5">
        <v>40</v>
      </c>
      <c r="S148" s="5">
        <f>SUM(H148:R148)</f>
        <v>120</v>
      </c>
      <c r="T148" s="49">
        <f t="shared" si="6"/>
        <v>15</v>
      </c>
      <c r="U148" s="8">
        <f>G148/S148</f>
        <v>61</v>
      </c>
      <c r="V148" s="8">
        <f t="shared" si="7"/>
        <v>488</v>
      </c>
    </row>
    <row r="149" spans="1:22">
      <c r="A149" s="5" t="s">
        <v>285</v>
      </c>
      <c r="B149" s="6" t="s">
        <v>158</v>
      </c>
      <c r="C149" s="5" t="s">
        <v>55</v>
      </c>
      <c r="D149" s="6" t="s">
        <v>132</v>
      </c>
      <c r="E149" s="8">
        <f>Resources!$E$3*I149 + Resources!$E$4*J149 + Resources!$E$5*K149 + Resources!$E$6*L149 + Resources!$E$7*M149*2 + Resources!$E$8*N149 + Resources!$E$9*O149 + Resources!$E$11*R149 + Resources!$E$12*P149</f>
        <v>200</v>
      </c>
      <c r="F149" s="8">
        <f>Resources!$E$2*H149</f>
        <v>0</v>
      </c>
      <c r="G149" s="8">
        <f t="shared" si="8"/>
        <v>200</v>
      </c>
      <c r="M149" s="5">
        <v>4</v>
      </c>
      <c r="Q149" s="5">
        <f>M149</f>
        <v>4</v>
      </c>
      <c r="S149" s="5">
        <f>SUM(H149:R149)</f>
        <v>8</v>
      </c>
      <c r="T149" s="49">
        <f t="shared" si="6"/>
        <v>1</v>
      </c>
      <c r="U149" s="8">
        <f>G149/S149</f>
        <v>25</v>
      </c>
      <c r="V149" s="8">
        <f t="shared" si="7"/>
        <v>200</v>
      </c>
    </row>
    <row r="150" spans="1:22">
      <c r="A150" s="5" t="s">
        <v>286</v>
      </c>
      <c r="B150" s="6" t="s">
        <v>162</v>
      </c>
      <c r="C150" s="5" t="s">
        <v>55</v>
      </c>
      <c r="D150" s="6" t="s">
        <v>132</v>
      </c>
      <c r="E150" s="8">
        <f>Resources!$E$3*I150 + Resources!$E$4*J150 + Resources!$E$5*K150 + Resources!$E$6*L150 + Resources!$E$7*M150*2 + Resources!$E$8*N150 + Resources!$E$9*O150 + Resources!$E$11*R150 + Resources!$E$12*P150</f>
        <v>400</v>
      </c>
      <c r="F150" s="8">
        <f>Resources!$E$2*H150</f>
        <v>0</v>
      </c>
      <c r="G150" s="8">
        <f t="shared" si="8"/>
        <v>400</v>
      </c>
      <c r="M150" s="5">
        <v>8</v>
      </c>
      <c r="Q150" s="5">
        <f>M150</f>
        <v>8</v>
      </c>
      <c r="S150" s="5">
        <f>SUM(H150:R150)</f>
        <v>16</v>
      </c>
      <c r="T150" s="49">
        <f t="shared" si="6"/>
        <v>2</v>
      </c>
      <c r="U150" s="8">
        <f>G150/S150</f>
        <v>25</v>
      </c>
      <c r="V150" s="8">
        <f t="shared" si="7"/>
        <v>200</v>
      </c>
    </row>
    <row r="151" spans="1:22" s="35" customFormat="1">
      <c r="B151" s="7" t="s">
        <v>166</v>
      </c>
      <c r="D151" s="7"/>
      <c r="E151" s="8"/>
      <c r="F151" s="42"/>
      <c r="G151" s="42">
        <f>SUM(G152:G165)</f>
        <v>13878</v>
      </c>
      <c r="Q151" s="5"/>
      <c r="R151" s="5"/>
      <c r="S151" s="35">
        <f>SUM(S152:S165)</f>
        <v>294</v>
      </c>
      <c r="T151" s="52">
        <f t="shared" si="6"/>
        <v>36.75</v>
      </c>
      <c r="U151" s="42">
        <f>G151/S151</f>
        <v>47.204081632653065</v>
      </c>
      <c r="V151" s="42">
        <f t="shared" si="7"/>
        <v>377.63265306122452</v>
      </c>
    </row>
    <row r="152" spans="1:22" ht="30">
      <c r="A152" s="5" t="s">
        <v>287</v>
      </c>
      <c r="B152" s="6" t="s">
        <v>288</v>
      </c>
      <c r="C152" s="5" t="s">
        <v>55</v>
      </c>
      <c r="D152" s="6" t="s">
        <v>132</v>
      </c>
      <c r="E152" s="8">
        <f>Resources!$E$3*I152 + Resources!$E$4*J152 + Resources!$E$5*K152 + Resources!$E$6*L152 + Resources!$E$7*M152*2 + Resources!$E$8*N152 + Resources!$E$9*O152 + Resources!$E$11*R152 + Resources!$E$12*P152</f>
        <v>200</v>
      </c>
      <c r="F152" s="8">
        <f>Resources!$E$2*H152</f>
        <v>0</v>
      </c>
      <c r="G152" s="8">
        <f t="shared" si="8"/>
        <v>200</v>
      </c>
      <c r="M152" s="5">
        <v>4</v>
      </c>
      <c r="Q152" s="5">
        <f>M152</f>
        <v>4</v>
      </c>
      <c r="S152" s="5">
        <f>SUM(H152:R152)</f>
        <v>8</v>
      </c>
      <c r="T152" s="49">
        <f t="shared" si="6"/>
        <v>1</v>
      </c>
      <c r="U152" s="8">
        <f>G152/S152</f>
        <v>25</v>
      </c>
      <c r="V152" s="8">
        <f t="shared" si="7"/>
        <v>200</v>
      </c>
    </row>
    <row r="153" spans="1:22" ht="30">
      <c r="A153" s="5" t="s">
        <v>289</v>
      </c>
      <c r="B153" s="6" t="s">
        <v>290</v>
      </c>
      <c r="C153" s="5" t="s">
        <v>55</v>
      </c>
      <c r="D153" s="6" t="s">
        <v>132</v>
      </c>
      <c r="E153" s="8">
        <f>Resources!$E$3*I153 + Resources!$E$4*J153 + Resources!$E$5*K153 + Resources!$E$6*L153 + Resources!$E$7*M153*2 + Resources!$E$8*N153 + Resources!$E$9*O153 + Resources!$E$11*R153 + Resources!$E$12*P153</f>
        <v>200</v>
      </c>
      <c r="F153" s="8">
        <f>Resources!$E$2*H153</f>
        <v>0</v>
      </c>
      <c r="G153" s="8">
        <f t="shared" si="8"/>
        <v>200</v>
      </c>
      <c r="M153" s="5">
        <v>4</v>
      </c>
      <c r="Q153" s="5">
        <f>M153</f>
        <v>4</v>
      </c>
      <c r="S153" s="5">
        <f>SUM(H153:R153)</f>
        <v>8</v>
      </c>
      <c r="T153" s="49">
        <f t="shared" si="6"/>
        <v>1</v>
      </c>
      <c r="U153" s="8">
        <f>G153/S153</f>
        <v>25</v>
      </c>
      <c r="V153" s="8">
        <f t="shared" si="7"/>
        <v>200</v>
      </c>
    </row>
    <row r="154" spans="1:22" ht="30">
      <c r="A154" s="5" t="s">
        <v>291</v>
      </c>
      <c r="B154" s="6" t="s">
        <v>292</v>
      </c>
      <c r="C154" s="5" t="s">
        <v>55</v>
      </c>
      <c r="D154" s="6" t="s">
        <v>132</v>
      </c>
      <c r="E154" s="8">
        <f>Resources!$E$3*I154 + Resources!$E$4*J154 + Resources!$E$5*K154 + Resources!$E$6*L154 + Resources!$E$7*M154*2 + Resources!$E$8*N154 + Resources!$E$9*O154 + Resources!$E$11*R154 + Resources!$E$12*P154</f>
        <v>100</v>
      </c>
      <c r="F154" s="8">
        <f>Resources!$E$2*H154</f>
        <v>0</v>
      </c>
      <c r="G154" s="8">
        <f t="shared" si="8"/>
        <v>100</v>
      </c>
      <c r="M154" s="5">
        <v>2</v>
      </c>
      <c r="Q154" s="5">
        <f>M154</f>
        <v>2</v>
      </c>
      <c r="S154" s="5">
        <f>SUM(H154:R154)</f>
        <v>4</v>
      </c>
      <c r="T154" s="49">
        <f t="shared" si="6"/>
        <v>0.5</v>
      </c>
      <c r="U154" s="8">
        <f>G154/S154</f>
        <v>25</v>
      </c>
      <c r="V154" s="8">
        <f t="shared" si="7"/>
        <v>200</v>
      </c>
    </row>
    <row r="155" spans="1:22" ht="30">
      <c r="A155" s="5" t="s">
        <v>293</v>
      </c>
      <c r="B155" s="6" t="s">
        <v>294</v>
      </c>
      <c r="C155" s="5" t="s">
        <v>55</v>
      </c>
      <c r="D155" s="6" t="s">
        <v>132</v>
      </c>
      <c r="E155" s="8">
        <f>Resources!$E$3*I155 + Resources!$E$4*J155 + Resources!$E$5*K155 + Resources!$E$6*L155 + Resources!$E$7*M155*2 + Resources!$E$8*N155 + Resources!$E$9*O155 + Resources!$E$11*R155 + Resources!$E$12*P155</f>
        <v>200</v>
      </c>
      <c r="F155" s="8">
        <f>Resources!$E$2*H155</f>
        <v>0</v>
      </c>
      <c r="G155" s="8">
        <f t="shared" si="8"/>
        <v>200</v>
      </c>
      <c r="M155" s="5">
        <v>4</v>
      </c>
      <c r="Q155" s="5">
        <f>M155</f>
        <v>4</v>
      </c>
      <c r="S155" s="5">
        <f>SUM(H155:R155)</f>
        <v>8</v>
      </c>
      <c r="T155" s="49">
        <f t="shared" si="6"/>
        <v>1</v>
      </c>
      <c r="U155" s="8">
        <f>G155/S155</f>
        <v>25</v>
      </c>
      <c r="V155" s="8">
        <f t="shared" si="7"/>
        <v>200</v>
      </c>
    </row>
    <row r="156" spans="1:22" ht="30">
      <c r="A156" s="5" t="s">
        <v>295</v>
      </c>
      <c r="B156" s="6" t="s">
        <v>296</v>
      </c>
      <c r="C156" s="5" t="s">
        <v>55</v>
      </c>
      <c r="D156" s="6" t="s">
        <v>132</v>
      </c>
      <c r="E156" s="8">
        <f>Resources!$E$3*I156 + Resources!$E$4*J156 + Resources!$E$5*K156 + Resources!$E$6*L156 + Resources!$E$7*M156*2 + Resources!$E$8*N156 + Resources!$E$9*O156 + Resources!$E$11*R156 + Resources!$E$12*P156</f>
        <v>200</v>
      </c>
      <c r="F156" s="8">
        <f>Resources!$E$2*H156</f>
        <v>0</v>
      </c>
      <c r="G156" s="8">
        <f t="shared" si="8"/>
        <v>200</v>
      </c>
      <c r="M156" s="5">
        <v>4</v>
      </c>
      <c r="Q156" s="5">
        <f>M156</f>
        <v>4</v>
      </c>
      <c r="S156" s="5">
        <f>SUM(H156:R156)</f>
        <v>8</v>
      </c>
      <c r="T156" s="49">
        <f t="shared" si="6"/>
        <v>1</v>
      </c>
      <c r="U156" s="8">
        <f>G156/S156</f>
        <v>25</v>
      </c>
      <c r="V156" s="8">
        <f t="shared" si="7"/>
        <v>200</v>
      </c>
    </row>
    <row r="157" spans="1:22" ht="30">
      <c r="A157" s="5" t="s">
        <v>297</v>
      </c>
      <c r="B157" s="6" t="s">
        <v>170</v>
      </c>
      <c r="C157" s="5" t="s">
        <v>55</v>
      </c>
      <c r="D157" s="6" t="s">
        <v>132</v>
      </c>
      <c r="E157" s="8">
        <f>Resources!$E$3*I157 + Resources!$E$4*J157 + Resources!$E$5*K157 + Resources!$E$6*L157 + Resources!$E$7*M157*2 + Resources!$E$8*N157 + Resources!$E$9*O157 + Resources!$E$11*R157 + Resources!$E$12*P157</f>
        <v>50</v>
      </c>
      <c r="F157" s="8">
        <f>Resources!$E$2*H157</f>
        <v>0</v>
      </c>
      <c r="G157" s="8">
        <f t="shared" si="8"/>
        <v>50</v>
      </c>
      <c r="M157" s="5">
        <v>1</v>
      </c>
      <c r="Q157" s="5">
        <f>M157</f>
        <v>1</v>
      </c>
      <c r="S157" s="5">
        <f>SUM(H157:R157)</f>
        <v>2</v>
      </c>
      <c r="T157" s="49">
        <f t="shared" si="6"/>
        <v>0.25</v>
      </c>
      <c r="U157" s="8">
        <f>G157/S157</f>
        <v>25</v>
      </c>
      <c r="V157" s="8">
        <f t="shared" si="7"/>
        <v>200</v>
      </c>
    </row>
    <row r="158" spans="1:22" ht="30">
      <c r="A158" s="5" t="s">
        <v>298</v>
      </c>
      <c r="B158" s="6" t="s">
        <v>171</v>
      </c>
      <c r="C158" s="5" t="s">
        <v>55</v>
      </c>
      <c r="D158" s="6" t="s">
        <v>132</v>
      </c>
      <c r="E158" s="8">
        <f>Resources!$E$3*I158 + Resources!$E$4*J158 + Resources!$E$5*K158 + Resources!$E$6*L158 + Resources!$E$7*M158*2 + Resources!$E$8*N158 + Resources!$E$9*O158 + Resources!$E$11*R158 + Resources!$E$12*P158</f>
        <v>200</v>
      </c>
      <c r="F158" s="8">
        <f>Resources!$E$2*H158</f>
        <v>0</v>
      </c>
      <c r="G158" s="8">
        <f t="shared" si="8"/>
        <v>200</v>
      </c>
      <c r="M158" s="5">
        <v>4</v>
      </c>
      <c r="Q158" s="5">
        <f>M158</f>
        <v>4</v>
      </c>
      <c r="S158" s="5">
        <f>SUM(H158:R158)</f>
        <v>8</v>
      </c>
      <c r="T158" s="49">
        <f t="shared" si="6"/>
        <v>1</v>
      </c>
      <c r="U158" s="8">
        <f>G158/S158</f>
        <v>25</v>
      </c>
      <c r="V158" s="8">
        <f t="shared" si="7"/>
        <v>200</v>
      </c>
    </row>
    <row r="159" spans="1:22" ht="30">
      <c r="A159" s="5" t="s">
        <v>299</v>
      </c>
      <c r="B159" s="6" t="s">
        <v>172</v>
      </c>
      <c r="C159" s="5" t="s">
        <v>55</v>
      </c>
      <c r="D159" s="6" t="s">
        <v>132</v>
      </c>
      <c r="E159" s="8">
        <f>Resources!$E$3*I159 + Resources!$E$4*J159 + Resources!$E$5*K159 + Resources!$E$6*L159 + Resources!$E$7*M159*2 + Resources!$E$8*N159 + Resources!$E$9*O159 + Resources!$E$11*R159 + Resources!$E$12*P159</f>
        <v>200</v>
      </c>
      <c r="F159" s="8">
        <f>Resources!$E$2*H159</f>
        <v>0</v>
      </c>
      <c r="G159" s="8">
        <f t="shared" si="8"/>
        <v>200</v>
      </c>
      <c r="M159" s="5">
        <v>4</v>
      </c>
      <c r="Q159" s="5">
        <f>M159</f>
        <v>4</v>
      </c>
      <c r="S159" s="5">
        <f>SUM(H159:R159)</f>
        <v>8</v>
      </c>
      <c r="T159" s="49">
        <f t="shared" si="6"/>
        <v>1</v>
      </c>
      <c r="U159" s="8">
        <f>G159/S159</f>
        <v>25</v>
      </c>
      <c r="V159" s="8">
        <f t="shared" si="7"/>
        <v>200</v>
      </c>
    </row>
    <row r="160" spans="1:22" ht="30">
      <c r="A160" s="5" t="s">
        <v>300</v>
      </c>
      <c r="B160" s="6" t="s">
        <v>173</v>
      </c>
      <c r="C160" s="5" t="s">
        <v>55</v>
      </c>
      <c r="D160" s="6" t="s">
        <v>132</v>
      </c>
      <c r="E160" s="8">
        <f>Resources!$E$3*I160 + Resources!$E$4*J160 + Resources!$E$5*K160 + Resources!$E$6*L160 + Resources!$E$7*M160*2 + Resources!$E$8*N160 + Resources!$E$9*O160 + Resources!$E$11*R160 + Resources!$E$12*P160</f>
        <v>200</v>
      </c>
      <c r="F160" s="8">
        <f>Resources!$E$2*H160</f>
        <v>0</v>
      </c>
      <c r="G160" s="8">
        <f t="shared" si="8"/>
        <v>200</v>
      </c>
      <c r="M160" s="5">
        <v>4</v>
      </c>
      <c r="Q160" s="5">
        <f>M160</f>
        <v>4</v>
      </c>
      <c r="S160" s="5">
        <f>SUM(H160:R160)</f>
        <v>8</v>
      </c>
      <c r="T160" s="49">
        <f t="shared" si="6"/>
        <v>1</v>
      </c>
      <c r="U160" s="8">
        <f>G160/S160</f>
        <v>25</v>
      </c>
      <c r="V160" s="8">
        <f t="shared" si="7"/>
        <v>200</v>
      </c>
    </row>
    <row r="161" spans="1:22" ht="30">
      <c r="A161" s="5" t="s">
        <v>301</v>
      </c>
      <c r="B161" s="6" t="s">
        <v>174</v>
      </c>
      <c r="C161" s="5" t="s">
        <v>159</v>
      </c>
      <c r="D161" s="6" t="s">
        <v>160</v>
      </c>
      <c r="E161" s="8">
        <f>Resources!$E$3*I161 + Resources!$E$4*J161 + Resources!$E$5*K161 + Resources!$E$6*L161 + Resources!$E$7*M161*2 + Resources!$E$8*N161 + Resources!$E$9*O161 + Resources!$E$11*R161 + Resources!$E$12*P161</f>
        <v>1488</v>
      </c>
      <c r="F161" s="8">
        <f>Resources!$E$2*H161</f>
        <v>0</v>
      </c>
      <c r="G161" s="8">
        <f t="shared" si="8"/>
        <v>1488</v>
      </c>
      <c r="I161" s="5">
        <v>8</v>
      </c>
      <c r="M161" s="5">
        <v>8</v>
      </c>
      <c r="N161" s="5">
        <v>8</v>
      </c>
      <c r="Q161" s="5">
        <f>M161</f>
        <v>8</v>
      </c>
      <c r="S161" s="5">
        <f>SUM(H161:R161)</f>
        <v>32</v>
      </c>
      <c r="T161" s="49">
        <f t="shared" si="6"/>
        <v>4</v>
      </c>
      <c r="U161" s="8">
        <f>G161/S161</f>
        <v>46.5</v>
      </c>
      <c r="V161" s="8">
        <f t="shared" si="7"/>
        <v>372</v>
      </c>
    </row>
    <row r="162" spans="1:22">
      <c r="A162" s="5" t="s">
        <v>302</v>
      </c>
      <c r="B162" s="6" t="s">
        <v>156</v>
      </c>
      <c r="C162" s="5" t="s">
        <v>30</v>
      </c>
      <c r="D162" s="6" t="s">
        <v>163</v>
      </c>
      <c r="E162" s="8">
        <f>Resources!$E$3*I162 + Resources!$E$4*J162 + Resources!$E$5*K162 + Resources!$E$6*L162 + Resources!$E$7*M162*2 + Resources!$E$8*N162 + Resources!$E$9*O162 + Resources!$E$11*R162 + Resources!$E$12*P162</f>
        <v>9840</v>
      </c>
      <c r="F162" s="8">
        <f>Resources!$E$2*H162</f>
        <v>0</v>
      </c>
      <c r="G162" s="8">
        <f t="shared" si="8"/>
        <v>9840</v>
      </c>
      <c r="I162" s="5">
        <v>60</v>
      </c>
      <c r="J162" s="5">
        <v>60</v>
      </c>
      <c r="K162" s="5">
        <v>40</v>
      </c>
      <c r="Q162" s="5">
        <f>M162</f>
        <v>0</v>
      </c>
      <c r="S162" s="5">
        <f>SUM(H162:R162)</f>
        <v>160</v>
      </c>
      <c r="T162" s="49">
        <f t="shared" si="6"/>
        <v>20</v>
      </c>
      <c r="U162" s="8">
        <f>G162/S162</f>
        <v>61.5</v>
      </c>
      <c r="V162" s="8">
        <f t="shared" si="7"/>
        <v>492</v>
      </c>
    </row>
    <row r="163" spans="1:22" ht="30">
      <c r="A163" s="5" t="s">
        <v>303</v>
      </c>
      <c r="B163" s="6" t="s">
        <v>178</v>
      </c>
      <c r="C163" s="5" t="s">
        <v>26</v>
      </c>
      <c r="D163" s="6" t="s">
        <v>186</v>
      </c>
      <c r="E163" s="8">
        <f>Resources!$E$3*I163 + Resources!$E$4*J163 + Resources!$E$5*K163 + Resources!$E$6*L163 + Resources!$E$7*M163*2 + Resources!$E$8*N163 + Resources!$E$9*O163 + Resources!$E$11*R163 + Resources!$E$12*P163</f>
        <v>400</v>
      </c>
      <c r="F163" s="8">
        <f>Resources!$E$2*H163</f>
        <v>0</v>
      </c>
      <c r="G163" s="8">
        <f t="shared" si="8"/>
        <v>400</v>
      </c>
      <c r="M163" s="5">
        <v>8</v>
      </c>
      <c r="Q163" s="5">
        <f>M163</f>
        <v>8</v>
      </c>
      <c r="S163" s="5">
        <f>SUM(H163:R163)</f>
        <v>16</v>
      </c>
      <c r="T163" s="49">
        <f t="shared" si="6"/>
        <v>2</v>
      </c>
      <c r="U163" s="8">
        <f>G163/S163</f>
        <v>25</v>
      </c>
      <c r="V163" s="8">
        <f t="shared" si="7"/>
        <v>200</v>
      </c>
    </row>
    <row r="164" spans="1:22">
      <c r="A164" s="5" t="s">
        <v>304</v>
      </c>
      <c r="B164" s="6" t="s">
        <v>180</v>
      </c>
      <c r="C164" s="5" t="s">
        <v>26</v>
      </c>
      <c r="D164" s="6" t="s">
        <v>186</v>
      </c>
      <c r="E164" s="8">
        <f>Resources!$E$3*I164 + Resources!$E$4*J164 + Resources!$E$5*K164 + Resources!$E$6*L164 + Resources!$E$7*M164*2 + Resources!$E$8*N164 + Resources!$E$9*O164 + Resources!$E$11*R164 + Resources!$E$12*P164</f>
        <v>400</v>
      </c>
      <c r="F164" s="8">
        <f>Resources!$E$2*H164</f>
        <v>0</v>
      </c>
      <c r="G164" s="8">
        <f t="shared" si="8"/>
        <v>400</v>
      </c>
      <c r="M164" s="5">
        <v>8</v>
      </c>
      <c r="Q164" s="5">
        <f>M164</f>
        <v>8</v>
      </c>
      <c r="S164" s="5">
        <f>SUM(H164:R164)</f>
        <v>16</v>
      </c>
      <c r="T164" s="49">
        <f t="shared" si="6"/>
        <v>2</v>
      </c>
      <c r="U164" s="8">
        <f>G164/S164</f>
        <v>25</v>
      </c>
      <c r="V164" s="8">
        <f t="shared" si="7"/>
        <v>200</v>
      </c>
    </row>
    <row r="165" spans="1:22" ht="30">
      <c r="A165" s="5" t="s">
        <v>305</v>
      </c>
      <c r="B165" s="6" t="s">
        <v>182</v>
      </c>
      <c r="C165" s="5" t="s">
        <v>55</v>
      </c>
      <c r="D165" s="6" t="s">
        <v>132</v>
      </c>
      <c r="E165" s="8">
        <f>Resources!$E$3*I165 + Resources!$E$4*J165 + Resources!$E$5*K165 + Resources!$E$6*L165 + Resources!$E$7*M165*2 + Resources!$E$8*N165 + Resources!$E$9*O165 + Resources!$E$11*R165 + Resources!$E$12*P165</f>
        <v>200</v>
      </c>
      <c r="F165" s="8">
        <f>Resources!$E$2*H165</f>
        <v>0</v>
      </c>
      <c r="G165" s="8">
        <f t="shared" si="8"/>
        <v>200</v>
      </c>
      <c r="M165" s="5">
        <v>4</v>
      </c>
      <c r="Q165" s="5">
        <f>M165</f>
        <v>4</v>
      </c>
      <c r="S165" s="5">
        <f>SUM(H165:R165)</f>
        <v>8</v>
      </c>
      <c r="T165" s="49">
        <f t="shared" si="6"/>
        <v>1</v>
      </c>
      <c r="U165" s="8">
        <f>G165/S165</f>
        <v>25</v>
      </c>
      <c r="V165" s="8">
        <f t="shared" si="7"/>
        <v>200</v>
      </c>
    </row>
    <row r="166" spans="1:22" s="35" customFormat="1">
      <c r="B166" s="7" t="s">
        <v>183</v>
      </c>
      <c r="D166" s="7"/>
      <c r="E166" s="8"/>
      <c r="F166" s="42"/>
      <c r="G166" s="42">
        <f>SUM(G167:G171)</f>
        <v>15304</v>
      </c>
      <c r="Q166" s="5"/>
      <c r="R166" s="5"/>
      <c r="S166" s="35">
        <f>SUM(S167:S171)</f>
        <v>296</v>
      </c>
      <c r="T166" s="52">
        <f t="shared" si="6"/>
        <v>37</v>
      </c>
      <c r="U166" s="42">
        <f>G166/S166</f>
        <v>51.702702702702702</v>
      </c>
      <c r="V166" s="42">
        <f t="shared" si="7"/>
        <v>413.62162162162161</v>
      </c>
    </row>
    <row r="167" spans="1:22">
      <c r="A167" s="5" t="s">
        <v>306</v>
      </c>
      <c r="B167" s="6" t="s">
        <v>307</v>
      </c>
      <c r="C167" s="5" t="s">
        <v>55</v>
      </c>
      <c r="D167" s="6" t="s">
        <v>132</v>
      </c>
      <c r="E167" s="8">
        <f>Resources!$E$3*I167 + Resources!$E$4*J167 + Resources!$E$5*K167 + Resources!$E$6*L167 + Resources!$E$7*M167*2 + Resources!$E$8*N167 + Resources!$E$9*O167 + Resources!$E$11*R167 + Resources!$E$12*P167</f>
        <v>400</v>
      </c>
      <c r="F167" s="8">
        <f>Resources!$E$2*H167</f>
        <v>0</v>
      </c>
      <c r="G167" s="8">
        <f t="shared" si="8"/>
        <v>400</v>
      </c>
      <c r="M167" s="5">
        <v>8</v>
      </c>
      <c r="Q167" s="5">
        <f>M167</f>
        <v>8</v>
      </c>
      <c r="S167" s="5">
        <f>SUM(H167:R167)</f>
        <v>16</v>
      </c>
      <c r="T167" s="49">
        <f t="shared" si="6"/>
        <v>2</v>
      </c>
      <c r="U167" s="8">
        <f>G167/S167</f>
        <v>25</v>
      </c>
      <c r="V167" s="8">
        <f t="shared" si="7"/>
        <v>200</v>
      </c>
    </row>
    <row r="168" spans="1:22" ht="30">
      <c r="A168" s="5" t="s">
        <v>308</v>
      </c>
      <c r="B168" s="6" t="s">
        <v>309</v>
      </c>
      <c r="C168" s="5" t="s">
        <v>159</v>
      </c>
      <c r="D168" s="6" t="s">
        <v>310</v>
      </c>
      <c r="E168" s="8">
        <f>Resources!$E$3*I168 + Resources!$E$4*J168 + Resources!$E$5*K168 + Resources!$E$6*L168 + Resources!$E$7*M168*2 + Resources!$E$8*N168 + Resources!$E$9*O168 + Resources!$E$11*R168 + Resources!$E$12*P168</f>
        <v>800</v>
      </c>
      <c r="F168" s="8">
        <f>Resources!$E$2*H168</f>
        <v>0</v>
      </c>
      <c r="G168" s="8">
        <f t="shared" si="8"/>
        <v>800</v>
      </c>
      <c r="M168" s="5">
        <v>16</v>
      </c>
      <c r="Q168" s="5">
        <f>M168</f>
        <v>16</v>
      </c>
      <c r="S168" s="5">
        <f>SUM(H168:R168)</f>
        <v>32</v>
      </c>
      <c r="T168" s="49">
        <f t="shared" si="6"/>
        <v>4</v>
      </c>
      <c r="U168" s="8">
        <f>G168/S168</f>
        <v>25</v>
      </c>
      <c r="V168" s="8">
        <f t="shared" si="7"/>
        <v>200</v>
      </c>
    </row>
    <row r="169" spans="1:22" ht="30">
      <c r="A169" s="5" t="s">
        <v>311</v>
      </c>
      <c r="B169" s="6" t="s">
        <v>191</v>
      </c>
      <c r="C169" s="5" t="s">
        <v>159</v>
      </c>
      <c r="D169" s="6" t="s">
        <v>310</v>
      </c>
      <c r="E169" s="8">
        <f>Resources!$E$3*I169 + Resources!$E$4*J169 + Resources!$E$5*K169 + Resources!$E$6*L169 + Resources!$E$7*M169*2 + Resources!$E$8*N169 + Resources!$E$9*O169 + Resources!$E$11*R169 + Resources!$E$12*P169</f>
        <v>944</v>
      </c>
      <c r="F169" s="8">
        <f>Resources!$E$2*H169</f>
        <v>544</v>
      </c>
      <c r="G169" s="8">
        <f t="shared" si="8"/>
        <v>1488</v>
      </c>
      <c r="H169" s="5">
        <v>8</v>
      </c>
      <c r="I169" s="5">
        <v>8</v>
      </c>
      <c r="M169" s="5">
        <v>8</v>
      </c>
      <c r="Q169" s="5">
        <f>M169</f>
        <v>8</v>
      </c>
      <c r="S169" s="5">
        <f>SUM(H169:R169)</f>
        <v>32</v>
      </c>
      <c r="T169" s="49">
        <f t="shared" si="6"/>
        <v>4</v>
      </c>
      <c r="U169" s="8">
        <f>G169/S169</f>
        <v>46.5</v>
      </c>
      <c r="V169" s="8">
        <f t="shared" si="7"/>
        <v>372</v>
      </c>
    </row>
    <row r="170" spans="1:22">
      <c r="A170" s="5" t="s">
        <v>312</v>
      </c>
      <c r="B170" s="6" t="s">
        <v>156</v>
      </c>
      <c r="C170" s="5" t="s">
        <v>30</v>
      </c>
      <c r="D170" s="6" t="s">
        <v>163</v>
      </c>
      <c r="E170" s="8">
        <f>Resources!$E$3*I170 + Resources!$E$4*J170 + Resources!$E$5*K170 + Resources!$E$6*L170 + Resources!$E$7*M170*2 + Resources!$E$8*N170 + Resources!$E$9*O170 + Resources!$E$11*R170 + Resources!$E$12*P170</f>
        <v>9840</v>
      </c>
      <c r="F170" s="8">
        <f>Resources!$E$2*H170</f>
        <v>0</v>
      </c>
      <c r="G170" s="8">
        <f t="shared" si="8"/>
        <v>9840</v>
      </c>
      <c r="I170" s="5">
        <v>60</v>
      </c>
      <c r="J170" s="5">
        <v>60</v>
      </c>
      <c r="K170" s="5">
        <v>40</v>
      </c>
      <c r="S170" s="5">
        <f>SUM(H170:R170)</f>
        <v>160</v>
      </c>
      <c r="T170" s="49">
        <f t="shared" si="6"/>
        <v>20</v>
      </c>
      <c r="U170" s="8">
        <f>G170/S170</f>
        <v>61.5</v>
      </c>
      <c r="V170" s="8">
        <f t="shared" si="7"/>
        <v>492</v>
      </c>
    </row>
    <row r="171" spans="1:22" ht="30">
      <c r="A171" s="5" t="s">
        <v>313</v>
      </c>
      <c r="B171" s="6" t="s">
        <v>194</v>
      </c>
      <c r="C171" s="5" t="s">
        <v>159</v>
      </c>
      <c r="D171" s="6" t="s">
        <v>310</v>
      </c>
      <c r="E171" s="8">
        <f>Resources!$E$3*I171 + Resources!$E$4*J171 + Resources!$E$5*K171 + Resources!$E$6*L171 + Resources!$E$7*M171*2 + Resources!$E$8*N171 + Resources!$E$9*O171 + Resources!$E$11*R171 + Resources!$E$12*P171</f>
        <v>1688</v>
      </c>
      <c r="F171" s="8">
        <f>Resources!$E$2*H171</f>
        <v>1088</v>
      </c>
      <c r="G171" s="8">
        <f t="shared" si="8"/>
        <v>2776</v>
      </c>
      <c r="H171" s="5">
        <v>16</v>
      </c>
      <c r="I171" s="5">
        <v>16</v>
      </c>
      <c r="M171" s="5">
        <v>12</v>
      </c>
      <c r="Q171" s="5">
        <f>M171</f>
        <v>12</v>
      </c>
      <c r="S171" s="5">
        <f>SUM(H171:R171)</f>
        <v>56</v>
      </c>
      <c r="T171" s="49">
        <f t="shared" si="6"/>
        <v>7</v>
      </c>
      <c r="U171" s="8">
        <f>G171/S171</f>
        <v>49.571428571428569</v>
      </c>
      <c r="V171" s="8">
        <f t="shared" si="7"/>
        <v>396.57142857142856</v>
      </c>
    </row>
    <row r="172" spans="1:22" s="36" customFormat="1" ht="18.75">
      <c r="B172" s="9" t="s">
        <v>314</v>
      </c>
      <c r="D172" s="9"/>
      <c r="E172" s="8"/>
      <c r="F172" s="50"/>
      <c r="G172" s="50">
        <f>G173+G176+G178+G181</f>
        <v>9323</v>
      </c>
      <c r="S172" s="36">
        <f>S173+S176+S178+S181</f>
        <v>141</v>
      </c>
      <c r="T172" s="48">
        <f t="shared" si="6"/>
        <v>17.625</v>
      </c>
      <c r="U172" s="50">
        <f>G172/S172</f>
        <v>66.120567375886523</v>
      </c>
      <c r="V172" s="50">
        <f t="shared" si="7"/>
        <v>528.96453900709218</v>
      </c>
    </row>
    <row r="173" spans="1:22" s="35" customFormat="1">
      <c r="B173" s="7" t="s">
        <v>196</v>
      </c>
      <c r="D173" s="7"/>
      <c r="E173" s="8"/>
      <c r="F173" s="42"/>
      <c r="G173" s="42">
        <f>G174+G175</f>
        <v>3728</v>
      </c>
      <c r="S173" s="35">
        <f>S174+S175</f>
        <v>56</v>
      </c>
      <c r="T173" s="52">
        <f t="shared" si="6"/>
        <v>7</v>
      </c>
      <c r="U173" s="42">
        <f>G173/S173</f>
        <v>66.571428571428569</v>
      </c>
      <c r="V173" s="42">
        <f t="shared" si="7"/>
        <v>532.57142857142856</v>
      </c>
    </row>
    <row r="174" spans="1:22" ht="30">
      <c r="A174" s="5" t="s">
        <v>315</v>
      </c>
      <c r="B174" s="6" t="s">
        <v>316</v>
      </c>
      <c r="C174" s="5" t="s">
        <v>55</v>
      </c>
      <c r="D174" s="6" t="s">
        <v>199</v>
      </c>
      <c r="E174" s="8">
        <f>Resources!$E$3*I174 + Resources!$E$4*J174 + Resources!$E$5*K174 + Resources!$E$6*L174 + Resources!$E$7*M174*2 + Resources!$E$8*N174 + Resources!$E$9*O174 + Resources!$E$11*R174 + Resources!$E$12*P174</f>
        <v>1008</v>
      </c>
      <c r="F174" s="8">
        <f>Resources!$E$2*H174</f>
        <v>1088</v>
      </c>
      <c r="G174" s="8">
        <f t="shared" si="8"/>
        <v>2096</v>
      </c>
      <c r="H174" s="5">
        <v>16</v>
      </c>
      <c r="O174" s="5">
        <v>16</v>
      </c>
      <c r="S174" s="5">
        <f>SUM(H174:R174)</f>
        <v>32</v>
      </c>
      <c r="T174" s="49">
        <f t="shared" si="6"/>
        <v>4</v>
      </c>
      <c r="U174" s="8">
        <f>G174/S174</f>
        <v>65.5</v>
      </c>
      <c r="V174" s="8">
        <f t="shared" si="7"/>
        <v>524</v>
      </c>
    </row>
    <row r="175" spans="1:22" ht="45">
      <c r="A175" s="5" t="s">
        <v>317</v>
      </c>
      <c r="B175" s="6" t="s">
        <v>318</v>
      </c>
      <c r="C175" s="5" t="s">
        <v>26</v>
      </c>
      <c r="D175" s="6" t="s">
        <v>27</v>
      </c>
      <c r="F175" s="8">
        <f>Resources!$E$2*H175</f>
        <v>1632</v>
      </c>
      <c r="G175" s="8">
        <f t="shared" si="8"/>
        <v>1632</v>
      </c>
      <c r="H175" s="5">
        <v>24</v>
      </c>
      <c r="S175" s="5">
        <f>SUM(H175:R175)</f>
        <v>24</v>
      </c>
      <c r="T175" s="49">
        <f t="shared" si="6"/>
        <v>3</v>
      </c>
      <c r="U175" s="8">
        <f>G175/S175</f>
        <v>68</v>
      </c>
      <c r="V175" s="8">
        <f t="shared" si="7"/>
        <v>544</v>
      </c>
    </row>
    <row r="176" spans="1:22" s="35" customFormat="1">
      <c r="B176" s="7" t="s">
        <v>202</v>
      </c>
      <c r="D176" s="7"/>
      <c r="E176" s="8"/>
      <c r="F176" s="42"/>
      <c r="G176" s="42">
        <f>G177</f>
        <v>504</v>
      </c>
      <c r="S176" s="35">
        <f>S177</f>
        <v>8</v>
      </c>
      <c r="T176" s="52">
        <f t="shared" si="6"/>
        <v>1</v>
      </c>
      <c r="U176" s="42">
        <f>G176/S176</f>
        <v>63</v>
      </c>
      <c r="V176" s="42">
        <f t="shared" si="7"/>
        <v>504</v>
      </c>
    </row>
    <row r="177" spans="1:23" ht="30">
      <c r="A177" s="5" t="s">
        <v>319</v>
      </c>
      <c r="B177" s="17" t="s">
        <v>320</v>
      </c>
      <c r="C177" s="5" t="s">
        <v>26</v>
      </c>
      <c r="D177" s="6" t="s">
        <v>204</v>
      </c>
      <c r="E177" s="8">
        <f>Resources!$E$3*I177 + Resources!$E$4*J177 + Resources!$E$5*K177 + Resources!$E$6*L177 + Resources!$E$7*M177*2 + Resources!$E$8*N177 + Resources!$E$9*O177 + Resources!$E$11*R177 + Resources!$E$12*P177</f>
        <v>504</v>
      </c>
      <c r="F177" s="8">
        <f>Resources!$E$2*H177</f>
        <v>0</v>
      </c>
      <c r="G177" s="8">
        <f t="shared" si="8"/>
        <v>504</v>
      </c>
      <c r="O177" s="5">
        <v>8</v>
      </c>
      <c r="S177" s="5">
        <f>SUM(H177:P177)</f>
        <v>8</v>
      </c>
      <c r="T177" s="49">
        <f t="shared" si="6"/>
        <v>1</v>
      </c>
      <c r="U177" s="8">
        <f>G177/S177</f>
        <v>63</v>
      </c>
      <c r="V177" s="8">
        <f t="shared" si="7"/>
        <v>504</v>
      </c>
    </row>
    <row r="178" spans="1:23" s="35" customFormat="1">
      <c r="B178" s="18" t="s">
        <v>207</v>
      </c>
      <c r="D178" s="7"/>
      <c r="E178" s="8"/>
      <c r="F178" s="42"/>
      <c r="G178" s="42">
        <f>G179+G180</f>
        <v>3264</v>
      </c>
      <c r="S178" s="35">
        <f>S179+S180</f>
        <v>48</v>
      </c>
      <c r="T178" s="52">
        <f t="shared" si="6"/>
        <v>6</v>
      </c>
      <c r="U178" s="42">
        <f>G178/S178</f>
        <v>68</v>
      </c>
      <c r="V178" s="42">
        <f t="shared" si="7"/>
        <v>544</v>
      </c>
    </row>
    <row r="179" spans="1:23">
      <c r="A179" s="5" t="s">
        <v>321</v>
      </c>
      <c r="B179" s="17" t="s">
        <v>322</v>
      </c>
      <c r="C179" s="5" t="s">
        <v>26</v>
      </c>
      <c r="D179" s="6" t="s">
        <v>210</v>
      </c>
      <c r="E179" s="8">
        <f>Resources!$E$3*I179 + Resources!$E$4*J179 + Resources!$E$5*K179 + Resources!$E$6*L179 + Resources!$E$7*M179*2 + Resources!$E$8*N179 + Resources!$E$9*O179 + Resources!$E$11*R179 + Resources!$E$12*P179</f>
        <v>544</v>
      </c>
      <c r="F179" s="8">
        <f>Resources!$E$2*H179</f>
        <v>0</v>
      </c>
      <c r="G179" s="8">
        <f t="shared" si="8"/>
        <v>544</v>
      </c>
      <c r="I179" s="5">
        <v>8</v>
      </c>
      <c r="S179" s="5">
        <f>SUM(H179:P179)</f>
        <v>8</v>
      </c>
      <c r="T179" s="49">
        <f t="shared" si="6"/>
        <v>1</v>
      </c>
      <c r="U179" s="8">
        <f>G179/S179</f>
        <v>68</v>
      </c>
      <c r="V179" s="8">
        <f t="shared" si="7"/>
        <v>544</v>
      </c>
    </row>
    <row r="180" spans="1:23">
      <c r="A180" s="5" t="s">
        <v>323</v>
      </c>
      <c r="B180" s="17" t="s">
        <v>212</v>
      </c>
      <c r="C180" s="5" t="s">
        <v>26</v>
      </c>
      <c r="D180" s="6" t="s">
        <v>210</v>
      </c>
      <c r="E180" s="8">
        <f>Resources!$E$3*I180 + Resources!$E$4*J180 + Resources!$E$5*K180 + Resources!$E$6*L180 + Resources!$E$7*M180*2 + Resources!$E$8*N180 + Resources!$E$9*O180 + Resources!$E$11*R180 + Resources!$E$12*P180</f>
        <v>2720</v>
      </c>
      <c r="F180" s="8">
        <f>Resources!$E$2*H180</f>
        <v>0</v>
      </c>
      <c r="G180" s="8">
        <f t="shared" si="8"/>
        <v>2720</v>
      </c>
      <c r="I180" s="5">
        <v>40</v>
      </c>
      <c r="S180" s="5">
        <f>SUM(H180:P180)</f>
        <v>40</v>
      </c>
      <c r="T180" s="49">
        <f t="shared" si="6"/>
        <v>5</v>
      </c>
      <c r="U180" s="8">
        <f>G180/S180</f>
        <v>68</v>
      </c>
      <c r="V180" s="8">
        <f t="shared" si="7"/>
        <v>544</v>
      </c>
    </row>
    <row r="181" spans="1:23" s="35" customFormat="1">
      <c r="B181" s="19" t="s">
        <v>324</v>
      </c>
      <c r="D181" s="7"/>
      <c r="E181" s="8"/>
      <c r="F181" s="42"/>
      <c r="G181" s="42">
        <f>SUM(G182:G187)</f>
        <v>1827</v>
      </c>
      <c r="S181" s="35">
        <f>SUM(S182:S187)</f>
        <v>29</v>
      </c>
      <c r="T181" s="52">
        <f t="shared" si="6"/>
        <v>3.625</v>
      </c>
      <c r="U181" s="42">
        <f>G181/S181</f>
        <v>63</v>
      </c>
      <c r="V181" s="42">
        <f t="shared" si="7"/>
        <v>504</v>
      </c>
    </row>
    <row r="182" spans="1:23" ht="30">
      <c r="A182" s="34" t="s">
        <v>325</v>
      </c>
      <c r="B182" s="17" t="s">
        <v>326</v>
      </c>
      <c r="C182" s="5" t="s">
        <v>26</v>
      </c>
      <c r="D182" s="6" t="s">
        <v>204</v>
      </c>
      <c r="E182" s="8">
        <f>Resources!$E$3*I182 + Resources!$E$4*J182 + Resources!$E$5*K182 + Resources!$E$6*L182 + Resources!$E$7*M182*2 + Resources!$E$8*N182 + Resources!$E$9*O182 + Resources!$E$11*R182 + Resources!$E$12*P182</f>
        <v>126</v>
      </c>
      <c r="F182" s="8">
        <f>Resources!$E$2*H182</f>
        <v>0</v>
      </c>
      <c r="G182" s="8">
        <f t="shared" si="8"/>
        <v>126</v>
      </c>
      <c r="O182" s="5">
        <v>2</v>
      </c>
      <c r="S182" s="5">
        <f>SUM(H182:P182)</f>
        <v>2</v>
      </c>
      <c r="T182" s="49">
        <f t="shared" si="6"/>
        <v>0.25</v>
      </c>
      <c r="U182" s="8">
        <f>G182/S182</f>
        <v>63</v>
      </c>
      <c r="V182" s="8">
        <f t="shared" si="7"/>
        <v>504</v>
      </c>
    </row>
    <row r="183" spans="1:23" ht="30">
      <c r="A183" s="34" t="s">
        <v>327</v>
      </c>
      <c r="B183" s="6" t="s">
        <v>328</v>
      </c>
      <c r="C183" s="5" t="s">
        <v>26</v>
      </c>
      <c r="D183" s="6" t="s">
        <v>204</v>
      </c>
      <c r="E183" s="8">
        <f>Resources!$E$3*I183 + Resources!$E$4*J183 + Resources!$E$5*K183 + Resources!$E$6*L183 + Resources!$E$7*M183*2 + Resources!$E$8*N183 + Resources!$E$9*O183 + Resources!$E$11*R183 + Resources!$E$12*P183</f>
        <v>126</v>
      </c>
      <c r="F183" s="8">
        <f>Resources!$E$2*H183</f>
        <v>0</v>
      </c>
      <c r="G183" s="8">
        <f t="shared" si="8"/>
        <v>126</v>
      </c>
      <c r="O183" s="5">
        <v>2</v>
      </c>
      <c r="S183" s="5">
        <f>SUM(H183:P183)</f>
        <v>2</v>
      </c>
      <c r="T183" s="49">
        <f t="shared" si="6"/>
        <v>0.25</v>
      </c>
      <c r="U183" s="8">
        <f>G183/S183</f>
        <v>63</v>
      </c>
      <c r="V183" s="8">
        <f t="shared" si="7"/>
        <v>504</v>
      </c>
    </row>
    <row r="184" spans="1:23" ht="30">
      <c r="A184" s="34" t="s">
        <v>329</v>
      </c>
      <c r="B184" s="6" t="s">
        <v>330</v>
      </c>
      <c r="C184" s="5" t="s">
        <v>26</v>
      </c>
      <c r="D184" s="6" t="s">
        <v>204</v>
      </c>
      <c r="E184" s="8">
        <f>Resources!$E$3*I184 + Resources!$E$4*J184 + Resources!$E$5*K184 + Resources!$E$6*L184 + Resources!$E$7*M184*2 + Resources!$E$8*N184 + Resources!$E$9*O184 + Resources!$E$11*R184 + Resources!$E$12*P184</f>
        <v>252</v>
      </c>
      <c r="F184" s="8">
        <f>Resources!$E$2*H184</f>
        <v>0</v>
      </c>
      <c r="G184" s="8">
        <f t="shared" si="8"/>
        <v>252</v>
      </c>
      <c r="O184" s="5">
        <v>4</v>
      </c>
      <c r="S184" s="5">
        <f>SUM(H184:P184)</f>
        <v>4</v>
      </c>
      <c r="T184" s="49">
        <f t="shared" si="6"/>
        <v>0.5</v>
      </c>
      <c r="U184" s="8">
        <f>G184/S184</f>
        <v>63</v>
      </c>
      <c r="V184" s="8">
        <f t="shared" si="7"/>
        <v>504</v>
      </c>
    </row>
    <row r="185" spans="1:23">
      <c r="A185" s="34" t="s">
        <v>331</v>
      </c>
      <c r="B185" s="6" t="s">
        <v>332</v>
      </c>
      <c r="C185" s="5" t="s">
        <v>26</v>
      </c>
      <c r="D185" s="6" t="s">
        <v>204</v>
      </c>
      <c r="E185" s="8">
        <f>Resources!$E$3*I185 + Resources!$E$4*J185 + Resources!$E$5*K185 + Resources!$E$6*L185 + Resources!$E$7*M185*2 + Resources!$E$8*N185 + Resources!$E$9*O185 + Resources!$E$11*R185 + Resources!$E$12*P185</f>
        <v>63</v>
      </c>
      <c r="F185" s="8">
        <f>Resources!$E$2*H185</f>
        <v>0</v>
      </c>
      <c r="G185" s="8">
        <f t="shared" si="8"/>
        <v>63</v>
      </c>
      <c r="O185" s="5">
        <v>1</v>
      </c>
      <c r="S185" s="5">
        <f>SUM(H185:P185)</f>
        <v>1</v>
      </c>
      <c r="T185" s="49">
        <f t="shared" si="6"/>
        <v>0.125</v>
      </c>
      <c r="U185" s="8">
        <f>G185/S185</f>
        <v>63</v>
      </c>
      <c r="V185" s="8">
        <f t="shared" si="7"/>
        <v>504</v>
      </c>
    </row>
    <row r="186" spans="1:23">
      <c r="A186" s="34" t="s">
        <v>333</v>
      </c>
      <c r="B186" s="6" t="s">
        <v>334</v>
      </c>
      <c r="C186" s="5" t="s">
        <v>26</v>
      </c>
      <c r="D186" s="6" t="s">
        <v>204</v>
      </c>
      <c r="E186" s="8">
        <f>Resources!$E$3*I186 + Resources!$E$4*J186 + Resources!$E$5*K186 + Resources!$E$6*L186 + Resources!$E$7*M186*2 + Resources!$E$8*N186 + Resources!$E$9*O186 + Resources!$E$11*R186 + Resources!$E$12*P186</f>
        <v>1008</v>
      </c>
      <c r="F186" s="8">
        <f>Resources!$E$2*H186</f>
        <v>0</v>
      </c>
      <c r="G186" s="8">
        <f t="shared" si="8"/>
        <v>1008</v>
      </c>
      <c r="O186" s="5">
        <v>16</v>
      </c>
      <c r="S186" s="5">
        <f>SUM(H186:P186)</f>
        <v>16</v>
      </c>
      <c r="T186" s="49">
        <f t="shared" si="6"/>
        <v>2</v>
      </c>
      <c r="U186" s="8">
        <f>G186/S186</f>
        <v>63</v>
      </c>
      <c r="V186" s="8">
        <f t="shared" si="7"/>
        <v>504</v>
      </c>
    </row>
    <row r="187" spans="1:23">
      <c r="A187" s="34" t="s">
        <v>335</v>
      </c>
      <c r="B187" s="6" t="s">
        <v>336</v>
      </c>
      <c r="C187" s="5" t="s">
        <v>26</v>
      </c>
      <c r="D187" s="6" t="s">
        <v>204</v>
      </c>
      <c r="E187" s="8">
        <f>Resources!$E$3*I187 + Resources!$E$4*J187 + Resources!$E$5*K187 + Resources!$E$6*L187 + Resources!$E$7*M187*2 + Resources!$E$8*N187 + Resources!$E$9*O187 + Resources!$E$11*R187 + Resources!$E$12*P187</f>
        <v>252</v>
      </c>
      <c r="F187" s="8">
        <f>Resources!$E$2*H187</f>
        <v>0</v>
      </c>
      <c r="G187" s="8">
        <f t="shared" si="8"/>
        <v>252</v>
      </c>
      <c r="O187" s="5">
        <v>4</v>
      </c>
      <c r="S187" s="5">
        <f>SUM(H187:P187)</f>
        <v>4</v>
      </c>
      <c r="T187" s="49">
        <f t="shared" si="6"/>
        <v>0.5</v>
      </c>
      <c r="U187" s="8">
        <f>G187/S187</f>
        <v>63</v>
      </c>
      <c r="V187" s="8">
        <f t="shared" si="7"/>
        <v>504</v>
      </c>
    </row>
    <row r="188" spans="1:23" s="54" customFormat="1" ht="27" customHeight="1">
      <c r="A188" s="38"/>
      <c r="B188" s="53" t="s">
        <v>337</v>
      </c>
      <c r="C188" s="38"/>
      <c r="D188" s="53"/>
      <c r="E188" s="22"/>
      <c r="F188" s="46"/>
      <c r="G188" s="46">
        <f>G189+G192+G207+G215+G217+G255</f>
        <v>107408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38">
        <f>S189+S192+S207+S215+S217+S255</f>
        <v>2236</v>
      </c>
      <c r="T188" s="47">
        <f>S188/8</f>
        <v>279.5</v>
      </c>
      <c r="U188" s="46">
        <f>G188/S188</f>
        <v>48.035778175313062</v>
      </c>
      <c r="V188" s="46">
        <f>U188*8</f>
        <v>384.2862254025045</v>
      </c>
      <c r="W188" s="58"/>
    </row>
    <row r="189" spans="1:23" s="56" customFormat="1" ht="18.75">
      <c r="A189" s="36"/>
      <c r="B189" s="9" t="s">
        <v>338</v>
      </c>
      <c r="C189" s="36"/>
      <c r="D189" s="9"/>
      <c r="E189" s="8"/>
      <c r="F189" s="50"/>
      <c r="G189" s="50">
        <f>G190+G191</f>
        <v>2176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>
        <f>S190+S191</f>
        <v>32</v>
      </c>
      <c r="T189" s="48">
        <f t="shared" si="6"/>
        <v>4</v>
      </c>
      <c r="U189" s="50">
        <f>G189/S189</f>
        <v>68</v>
      </c>
      <c r="V189" s="50">
        <f t="shared" si="7"/>
        <v>544</v>
      </c>
    </row>
    <row r="190" spans="1:23">
      <c r="A190" s="5" t="s">
        <v>339</v>
      </c>
      <c r="B190" s="6" t="s">
        <v>225</v>
      </c>
      <c r="C190" s="5" t="s">
        <v>55</v>
      </c>
      <c r="D190" s="6" t="s">
        <v>226</v>
      </c>
      <c r="E190" s="8">
        <f>Resources!$E$3*I190 + Resources!$E$4*J190 + Resources!$E$5*K190 + Resources!$E$6*L190 + Resources!$E$7*M190*2 + Resources!$E$8*N190 + Resources!$E$9*O190 + Resources!$E$11*R190 + Resources!$E$12*P190</f>
        <v>544</v>
      </c>
      <c r="F190" s="8">
        <f>Resources!$E$2*H190</f>
        <v>544</v>
      </c>
      <c r="G190" s="8">
        <f t="shared" si="8"/>
        <v>1088</v>
      </c>
      <c r="H190" s="5">
        <v>8</v>
      </c>
      <c r="I190" s="5">
        <v>8</v>
      </c>
      <c r="S190" s="5">
        <f>SUM(H190:P190)</f>
        <v>16</v>
      </c>
      <c r="T190" s="49">
        <f t="shared" si="6"/>
        <v>2</v>
      </c>
      <c r="U190" s="8">
        <f>G190/S190</f>
        <v>68</v>
      </c>
      <c r="V190" s="8">
        <f t="shared" si="7"/>
        <v>544</v>
      </c>
    </row>
    <row r="191" spans="1:23" ht="30">
      <c r="A191" s="5" t="s">
        <v>340</v>
      </c>
      <c r="B191" s="6" t="s">
        <v>341</v>
      </c>
      <c r="C191" s="5" t="s">
        <v>55</v>
      </c>
      <c r="D191" s="6" t="s">
        <v>226</v>
      </c>
      <c r="E191" s="8">
        <f>Resources!$E$3*I191 + Resources!$E$4*J191 + Resources!$E$5*K191 + Resources!$E$6*L191 + Resources!$E$7*M191*2 + Resources!$E$8*N191 + Resources!$E$9*O191 + Resources!$E$11*R191 + Resources!$E$12*P191</f>
        <v>544</v>
      </c>
      <c r="F191" s="8">
        <f>Resources!$E$2*H191</f>
        <v>544</v>
      </c>
      <c r="G191" s="8">
        <f t="shared" si="8"/>
        <v>1088</v>
      </c>
      <c r="H191" s="5">
        <v>8</v>
      </c>
      <c r="I191" s="5">
        <v>8</v>
      </c>
      <c r="S191" s="5">
        <f>SUM(H191:P191)</f>
        <v>16</v>
      </c>
      <c r="T191" s="49">
        <f t="shared" si="6"/>
        <v>2</v>
      </c>
      <c r="U191" s="8">
        <f>G191/S191</f>
        <v>68</v>
      </c>
      <c r="V191" s="8">
        <f t="shared" si="7"/>
        <v>544</v>
      </c>
    </row>
    <row r="192" spans="1:23" s="36" customFormat="1" ht="18.75">
      <c r="B192" s="9" t="s">
        <v>342</v>
      </c>
      <c r="D192" s="9"/>
      <c r="E192" s="8"/>
      <c r="F192" s="50"/>
      <c r="G192" s="50">
        <f>G193+G199</f>
        <v>15096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36">
        <f>S193+S199</f>
        <v>320</v>
      </c>
      <c r="T192" s="48">
        <f t="shared" si="6"/>
        <v>40</v>
      </c>
      <c r="U192" s="50">
        <f>G192/S192</f>
        <v>47.174999999999997</v>
      </c>
      <c r="V192" s="50">
        <f t="shared" si="7"/>
        <v>377.4</v>
      </c>
    </row>
    <row r="193" spans="1:22" s="35" customFormat="1">
      <c r="B193" s="7" t="s">
        <v>343</v>
      </c>
      <c r="D193" s="7"/>
      <c r="E193" s="8"/>
      <c r="F193" s="42"/>
      <c r="G193" s="42">
        <f>SUM(G194:G198)</f>
        <v>3896</v>
      </c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5">
        <f>SUM(S194:S198)</f>
        <v>92</v>
      </c>
      <c r="T193" s="52">
        <f t="shared" si="6"/>
        <v>11.5</v>
      </c>
      <c r="U193" s="42">
        <f>G193/S193</f>
        <v>42.347826086956523</v>
      </c>
      <c r="V193" s="42">
        <f t="shared" si="7"/>
        <v>338.78260869565219</v>
      </c>
    </row>
    <row r="194" spans="1:22" ht="30">
      <c r="A194" s="5" t="s">
        <v>344</v>
      </c>
      <c r="B194" s="17" t="s">
        <v>345</v>
      </c>
      <c r="C194" s="5" t="s">
        <v>26</v>
      </c>
      <c r="D194" s="6" t="s">
        <v>70</v>
      </c>
      <c r="E194" s="8">
        <f>Resources!$E$3*I194 + Resources!$E$4*J194 + Resources!$E$5*K194 + Resources!$E$6*L194 + Resources!$E$7*M194*2 + Resources!$E$8*N194 + Resources!$E$9*O194 + Resources!$E$11*R194 + Resources!$E$12*P194</f>
        <v>544</v>
      </c>
      <c r="F194" s="8">
        <f>Resources!$E$2*H194</f>
        <v>0</v>
      </c>
      <c r="G194" s="8">
        <f t="shared" si="8"/>
        <v>544</v>
      </c>
      <c r="L194" s="5">
        <v>16</v>
      </c>
      <c r="S194" s="5">
        <f>SUM(H194:R194)</f>
        <v>16</v>
      </c>
      <c r="T194" s="49">
        <f t="shared" si="6"/>
        <v>2</v>
      </c>
      <c r="U194" s="8">
        <f>G194/S194</f>
        <v>34</v>
      </c>
      <c r="V194" s="8">
        <f t="shared" si="7"/>
        <v>272</v>
      </c>
    </row>
    <row r="195" spans="1:22" ht="30">
      <c r="A195" s="5" t="s">
        <v>346</v>
      </c>
      <c r="B195" s="17" t="s">
        <v>347</v>
      </c>
      <c r="C195" s="5" t="s">
        <v>26</v>
      </c>
      <c r="D195" s="6" t="s">
        <v>70</v>
      </c>
      <c r="E195" s="8">
        <f>Resources!$E$3*I195 + Resources!$E$4*J195 + Resources!$E$5*K195 + Resources!$E$6*L195 + Resources!$E$7*M195*2 + Resources!$E$8*N195 + Resources!$E$9*O195 + Resources!$E$11*R195 + Resources!$E$12*P195</f>
        <v>544</v>
      </c>
      <c r="F195" s="8">
        <f>Resources!$E$2*H195</f>
        <v>0</v>
      </c>
      <c r="G195" s="8">
        <f t="shared" si="8"/>
        <v>544</v>
      </c>
      <c r="L195" s="5">
        <v>16</v>
      </c>
      <c r="S195" s="5">
        <f>SUM(H195:R195)</f>
        <v>16</v>
      </c>
      <c r="T195" s="49">
        <f t="shared" ref="T195:T258" si="9">S195/8</f>
        <v>2</v>
      </c>
      <c r="U195" s="8">
        <f>G195/S195</f>
        <v>34</v>
      </c>
      <c r="V195" s="8">
        <f t="shared" si="7"/>
        <v>272</v>
      </c>
    </row>
    <row r="196" spans="1:22">
      <c r="A196" s="5" t="s">
        <v>348</v>
      </c>
      <c r="B196" s="17" t="s">
        <v>349</v>
      </c>
      <c r="C196" s="5" t="s">
        <v>55</v>
      </c>
      <c r="D196" s="6" t="s">
        <v>88</v>
      </c>
      <c r="E196" s="8">
        <f>Resources!$E$3*I196 + Resources!$E$4*J196 + Resources!$E$5*K196 + Resources!$E$6*L196 + Resources!$E$7*M196*2 + Resources!$E$8*N196 + Resources!$E$9*O196 + Resources!$E$11*R196 + Resources!$E$12*P196</f>
        <v>612</v>
      </c>
      <c r="F196" s="8">
        <f>Resources!$E$2*H196</f>
        <v>0</v>
      </c>
      <c r="G196" s="8">
        <f t="shared" si="8"/>
        <v>612</v>
      </c>
      <c r="J196" s="5">
        <v>8</v>
      </c>
      <c r="R196" s="5">
        <v>4</v>
      </c>
      <c r="S196" s="5">
        <f>SUM(H196:R196)</f>
        <v>12</v>
      </c>
      <c r="T196" s="49">
        <f t="shared" si="9"/>
        <v>1.5</v>
      </c>
      <c r="U196" s="8">
        <f>G196/S196</f>
        <v>51</v>
      </c>
      <c r="V196" s="8">
        <f t="shared" si="7"/>
        <v>408</v>
      </c>
    </row>
    <row r="197" spans="1:22">
      <c r="A197" s="5" t="s">
        <v>350</v>
      </c>
      <c r="B197" s="6" t="s">
        <v>351</v>
      </c>
      <c r="C197" s="5" t="s">
        <v>55</v>
      </c>
      <c r="D197" s="6" t="s">
        <v>88</v>
      </c>
      <c r="E197" s="8">
        <f>Resources!$E$3*I197 + Resources!$E$4*J197 + Resources!$E$5*K197 + Resources!$E$6*L197 + Resources!$E$7*M197*2 + Resources!$E$8*N197 + Resources!$E$9*O197 + Resources!$E$11*R197 + Resources!$E$12*P197</f>
        <v>612</v>
      </c>
      <c r="F197" s="8">
        <f>Resources!$E$2*H197</f>
        <v>0</v>
      </c>
      <c r="G197" s="8">
        <f t="shared" ref="G197:G260" si="10">E197+F197</f>
        <v>612</v>
      </c>
      <c r="J197" s="5">
        <v>8</v>
      </c>
      <c r="R197" s="5">
        <v>4</v>
      </c>
      <c r="S197" s="5">
        <f>SUM(H197:R197)</f>
        <v>12</v>
      </c>
      <c r="T197" s="49">
        <f t="shared" si="9"/>
        <v>1.5</v>
      </c>
      <c r="U197" s="8">
        <f>G197/S197</f>
        <v>51</v>
      </c>
      <c r="V197" s="8">
        <f t="shared" ref="V197:V260" si="11">U197*8</f>
        <v>408</v>
      </c>
    </row>
    <row r="198" spans="1:22" ht="30">
      <c r="A198" s="5" t="s">
        <v>352</v>
      </c>
      <c r="B198" s="6" t="s">
        <v>353</v>
      </c>
      <c r="C198" s="5" t="s">
        <v>55</v>
      </c>
      <c r="D198" s="6" t="s">
        <v>88</v>
      </c>
      <c r="E198" s="8">
        <f>Resources!$E$3*I198 + Resources!$E$4*J198 + Resources!$E$5*K198 + Resources!$E$6*L198 + Resources!$E$7*M198*2 + Resources!$E$8*N198 + Resources!$E$9*O198 + Resources!$E$11*R198 + Resources!$E$12*P198</f>
        <v>1584</v>
      </c>
      <c r="F198" s="8">
        <f>Resources!$E$2*H198</f>
        <v>0</v>
      </c>
      <c r="G198" s="8">
        <f t="shared" si="10"/>
        <v>1584</v>
      </c>
      <c r="J198" s="5">
        <v>12</v>
      </c>
      <c r="R198" s="5">
        <v>24</v>
      </c>
      <c r="S198" s="5">
        <f>SUM(H198:R198)</f>
        <v>36</v>
      </c>
      <c r="T198" s="49">
        <f t="shared" si="9"/>
        <v>4.5</v>
      </c>
      <c r="U198" s="8">
        <f>G198/S198</f>
        <v>44</v>
      </c>
      <c r="V198" s="8">
        <f t="shared" si="11"/>
        <v>352</v>
      </c>
    </row>
    <row r="199" spans="1:22" s="35" customFormat="1">
      <c r="B199" s="18" t="s">
        <v>354</v>
      </c>
      <c r="D199" s="7"/>
      <c r="E199" s="8"/>
      <c r="F199" s="42"/>
      <c r="G199" s="42">
        <f>SUM(G200:G206)</f>
        <v>11200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5">
        <f>SUM(S200:S206)</f>
        <v>228</v>
      </c>
      <c r="T199" s="52">
        <f t="shared" si="9"/>
        <v>28.5</v>
      </c>
      <c r="U199" s="42">
        <f>G199/S199</f>
        <v>49.122807017543863</v>
      </c>
      <c r="V199" s="42">
        <f t="shared" si="11"/>
        <v>392.98245614035091</v>
      </c>
    </row>
    <row r="200" spans="1:22">
      <c r="A200" s="5" t="s">
        <v>355</v>
      </c>
      <c r="B200" s="17" t="s">
        <v>356</v>
      </c>
      <c r="C200" s="5" t="s">
        <v>26</v>
      </c>
      <c r="D200" s="6" t="s">
        <v>27</v>
      </c>
      <c r="E200" s="8">
        <f>Resources!$E$3*I200 + Resources!$E$4*J200 + Resources!$E$5*K200 + Resources!$E$6*L200 + Resources!$E$7*M200*2 + Resources!$E$8*N200 + Resources!$E$9*O200 + Resources!$E$11*R200 + Resources!$E$12*P200</f>
        <v>0</v>
      </c>
      <c r="F200" s="8">
        <f>Resources!$E$2*H200</f>
        <v>2720</v>
      </c>
      <c r="G200" s="8">
        <f t="shared" si="10"/>
        <v>2720</v>
      </c>
      <c r="H200" s="5">
        <v>40</v>
      </c>
      <c r="S200" s="5">
        <f>SUM(H200:R200)</f>
        <v>40</v>
      </c>
      <c r="T200" s="49">
        <f t="shared" si="9"/>
        <v>5</v>
      </c>
      <c r="U200" s="8">
        <f>G200/S200</f>
        <v>68</v>
      </c>
      <c r="V200" s="8">
        <f t="shared" si="11"/>
        <v>544</v>
      </c>
    </row>
    <row r="201" spans="1:22">
      <c r="A201" s="5" t="s">
        <v>357</v>
      </c>
      <c r="B201" s="6" t="s">
        <v>358</v>
      </c>
      <c r="C201" s="5" t="s">
        <v>55</v>
      </c>
      <c r="D201" s="6" t="s">
        <v>359</v>
      </c>
      <c r="E201" s="8">
        <f>Resources!$E$3*I201 + Resources!$E$4*J201 + Resources!$E$5*K201 + Resources!$E$6*L201 + Resources!$E$7*M201*2 + Resources!$E$8*N201 + Resources!$E$9*O201 + Resources!$E$11*R201 + Resources!$E$12*P201</f>
        <v>2208</v>
      </c>
      <c r="F201" s="8">
        <f>Resources!$E$2*H201</f>
        <v>0</v>
      </c>
      <c r="G201" s="8">
        <f t="shared" si="10"/>
        <v>2208</v>
      </c>
      <c r="J201" s="5">
        <v>24</v>
      </c>
      <c r="L201" s="5">
        <v>24</v>
      </c>
      <c r="S201" s="5">
        <f>SUM(H201:R201)</f>
        <v>48</v>
      </c>
      <c r="T201" s="49">
        <f t="shared" si="9"/>
        <v>6</v>
      </c>
      <c r="U201" s="8">
        <f>G201/S201</f>
        <v>46</v>
      </c>
      <c r="V201" s="8">
        <f t="shared" si="11"/>
        <v>368</v>
      </c>
    </row>
    <row r="202" spans="1:22" ht="30">
      <c r="A202" s="5" t="s">
        <v>360</v>
      </c>
      <c r="B202" s="6" t="s">
        <v>361</v>
      </c>
      <c r="C202" s="5" t="s">
        <v>26</v>
      </c>
      <c r="D202" s="6" t="s">
        <v>70</v>
      </c>
      <c r="E202" s="8">
        <f>Resources!$E$3*I202 + Resources!$E$4*J202 + Resources!$E$5*K202 + Resources!$E$6*L202 + Resources!$E$7*M202*2 + Resources!$E$8*N202 + Resources!$E$9*O202 + Resources!$E$11*R202 + Resources!$E$12*P202</f>
        <v>1088</v>
      </c>
      <c r="F202" s="8">
        <f>Resources!$E$2*H202</f>
        <v>0</v>
      </c>
      <c r="G202" s="8">
        <f t="shared" si="10"/>
        <v>1088</v>
      </c>
      <c r="L202" s="5">
        <v>32</v>
      </c>
      <c r="S202" s="5">
        <f>SUM(H202:R202)</f>
        <v>32</v>
      </c>
      <c r="T202" s="49">
        <f t="shared" si="9"/>
        <v>4</v>
      </c>
      <c r="U202" s="8">
        <f>G202/S202</f>
        <v>34</v>
      </c>
      <c r="V202" s="8">
        <f t="shared" si="11"/>
        <v>272</v>
      </c>
    </row>
    <row r="203" spans="1:22">
      <c r="A203" s="5" t="s">
        <v>362</v>
      </c>
      <c r="B203" s="6" t="s">
        <v>363</v>
      </c>
      <c r="C203" s="5" t="s">
        <v>55</v>
      </c>
      <c r="D203" s="6" t="s">
        <v>88</v>
      </c>
      <c r="E203" s="8">
        <f>Resources!$E$3*I203 + Resources!$E$4*J203 + Resources!$E$5*K203 + Resources!$E$6*L203 + Resources!$E$7*M203*2 + Resources!$E$8*N203 + Resources!$E$9*O203 + Resources!$E$11*R203 + Resources!$E$12*P203</f>
        <v>992</v>
      </c>
      <c r="F203" s="8">
        <f>Resources!$E$2*H203</f>
        <v>0</v>
      </c>
      <c r="G203" s="8">
        <f t="shared" si="10"/>
        <v>992</v>
      </c>
      <c r="J203" s="5">
        <v>12</v>
      </c>
      <c r="R203" s="5">
        <v>8</v>
      </c>
      <c r="S203" s="5">
        <f>SUM(H203:R203)</f>
        <v>20</v>
      </c>
      <c r="T203" s="49">
        <f t="shared" si="9"/>
        <v>2.5</v>
      </c>
      <c r="U203" s="8">
        <f>G203/S203</f>
        <v>49.6</v>
      </c>
      <c r="V203" s="8">
        <f t="shared" si="11"/>
        <v>396.8</v>
      </c>
    </row>
    <row r="204" spans="1:22">
      <c r="A204" s="5" t="s">
        <v>364</v>
      </c>
      <c r="B204" s="6" t="s">
        <v>365</v>
      </c>
      <c r="C204" s="5" t="s">
        <v>55</v>
      </c>
      <c r="D204" s="6" t="s">
        <v>88</v>
      </c>
      <c r="E204" s="8">
        <f>Resources!$E$3*I204 + Resources!$E$4*J204 + Resources!$E$5*K204 + Resources!$E$6*L204 + Resources!$E$7*M204*2 + Resources!$E$8*N204 + Resources!$E$9*O204 + Resources!$E$11*R204 + Resources!$E$12*P204</f>
        <v>992</v>
      </c>
      <c r="F204" s="8">
        <f>Resources!$E$2*H204</f>
        <v>0</v>
      </c>
      <c r="G204" s="8">
        <f t="shared" si="10"/>
        <v>992</v>
      </c>
      <c r="J204" s="5">
        <v>12</v>
      </c>
      <c r="R204" s="5">
        <v>8</v>
      </c>
      <c r="S204" s="5">
        <f>SUM(H204:R204)</f>
        <v>20</v>
      </c>
      <c r="T204" s="49">
        <f t="shared" si="9"/>
        <v>2.5</v>
      </c>
      <c r="U204" s="8">
        <f>G204/S204</f>
        <v>49.6</v>
      </c>
      <c r="V204" s="8">
        <f t="shared" si="11"/>
        <v>396.8</v>
      </c>
    </row>
    <row r="205" spans="1:22" ht="30">
      <c r="A205" s="5" t="s">
        <v>366</v>
      </c>
      <c r="B205" s="6" t="s">
        <v>367</v>
      </c>
      <c r="C205" s="5" t="s">
        <v>55</v>
      </c>
      <c r="D205" s="6" t="s">
        <v>88</v>
      </c>
      <c r="E205" s="8">
        <f>Resources!$E$3*I205 + Resources!$E$4*J205 + Resources!$E$5*K205 + Resources!$E$6*L205 + Resources!$E$7*M205*2 + Resources!$E$8*N205 + Resources!$E$9*O205 + Resources!$E$11*R205 + Resources!$E$12*P205</f>
        <v>992</v>
      </c>
      <c r="F205" s="8">
        <f>Resources!$E$2*H205</f>
        <v>0</v>
      </c>
      <c r="G205" s="8">
        <f t="shared" si="10"/>
        <v>992</v>
      </c>
      <c r="J205" s="5">
        <v>12</v>
      </c>
      <c r="R205" s="5">
        <v>8</v>
      </c>
      <c r="S205" s="5">
        <f>SUM(H205:R205)</f>
        <v>20</v>
      </c>
      <c r="T205" s="49">
        <f t="shared" si="9"/>
        <v>2.5</v>
      </c>
      <c r="U205" s="8">
        <f>G205/S205</f>
        <v>49.6</v>
      </c>
      <c r="V205" s="8">
        <f t="shared" si="11"/>
        <v>396.8</v>
      </c>
    </row>
    <row r="206" spans="1:22">
      <c r="A206" s="5" t="s">
        <v>368</v>
      </c>
      <c r="B206" s="17" t="s">
        <v>369</v>
      </c>
      <c r="C206" s="5" t="s">
        <v>55</v>
      </c>
      <c r="D206" s="6" t="s">
        <v>359</v>
      </c>
      <c r="E206" s="8">
        <f>Resources!$E$3*I206 + Resources!$E$4*J206 + Resources!$E$5*K206 + Resources!$E$6*L206 + Resources!$E$7*M206*2 + Resources!$E$8*N206 + Resources!$E$9*O206 + Resources!$E$11*R206 + Resources!$E$12*P206</f>
        <v>2208</v>
      </c>
      <c r="F206" s="8">
        <f>Resources!$E$2*H206</f>
        <v>0</v>
      </c>
      <c r="G206" s="8">
        <f t="shared" si="10"/>
        <v>2208</v>
      </c>
      <c r="J206" s="5">
        <v>24</v>
      </c>
      <c r="L206" s="5">
        <v>24</v>
      </c>
      <c r="S206" s="5">
        <f>SUM(H206:R206)</f>
        <v>48</v>
      </c>
      <c r="T206" s="49">
        <f t="shared" si="9"/>
        <v>6</v>
      </c>
      <c r="U206" s="8">
        <f>G206/S206</f>
        <v>46</v>
      </c>
      <c r="V206" s="8">
        <f t="shared" si="11"/>
        <v>368</v>
      </c>
    </row>
    <row r="207" spans="1:22" s="36" customFormat="1" ht="18.75">
      <c r="B207" s="9" t="s">
        <v>370</v>
      </c>
      <c r="D207" s="9"/>
      <c r="E207" s="8"/>
      <c r="F207" s="50"/>
      <c r="G207" s="50">
        <f>SUM(G208:G214)</f>
        <v>19392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36">
        <f>SUM(S208:S214)</f>
        <v>332</v>
      </c>
      <c r="T207" s="48">
        <f t="shared" si="9"/>
        <v>41.5</v>
      </c>
      <c r="U207" s="50">
        <f>G207/S207</f>
        <v>58.409638554216869</v>
      </c>
      <c r="V207" s="50">
        <f t="shared" si="11"/>
        <v>467.27710843373495</v>
      </c>
    </row>
    <row r="208" spans="1:22" ht="30">
      <c r="A208" s="5" t="s">
        <v>371</v>
      </c>
      <c r="B208" s="17" t="s">
        <v>372</v>
      </c>
      <c r="C208" s="5" t="s">
        <v>55</v>
      </c>
      <c r="D208" s="6" t="s">
        <v>56</v>
      </c>
      <c r="E208" s="8">
        <f>Resources!$E$3*I208 + Resources!$E$4*J208 + Resources!$E$5*K208 + Resources!$E$6*L208 + Resources!$E$7*M208*2 + Resources!$E$8*N208 + Resources!$E$9*O208 + Resources!$E$11*R208 + Resources!$E$12*P208</f>
        <v>2872</v>
      </c>
      <c r="F208" s="8">
        <f>Resources!$E$2*H208</f>
        <v>0</v>
      </c>
      <c r="G208" s="8">
        <f t="shared" si="10"/>
        <v>2872</v>
      </c>
      <c r="K208" s="5">
        <v>40</v>
      </c>
      <c r="R208" s="5">
        <v>16</v>
      </c>
      <c r="S208" s="5">
        <f>SUM(H208:R208)</f>
        <v>56</v>
      </c>
      <c r="T208" s="49">
        <f t="shared" si="9"/>
        <v>7</v>
      </c>
      <c r="U208" s="8">
        <f>G208/S208</f>
        <v>51.285714285714285</v>
      </c>
      <c r="V208" s="8">
        <f t="shared" si="11"/>
        <v>410.28571428571428</v>
      </c>
    </row>
    <row r="209" spans="1:22" ht="30">
      <c r="A209" s="5" t="s">
        <v>373</v>
      </c>
      <c r="B209" s="6" t="s">
        <v>374</v>
      </c>
      <c r="C209" s="5" t="s">
        <v>55</v>
      </c>
      <c r="D209" s="6" t="s">
        <v>375</v>
      </c>
      <c r="E209" s="8">
        <f>Resources!$E$3*I209 + Resources!$E$4*J209 + Resources!$E$5*K209 + Resources!$E$6*L209 + Resources!$E$7*M209*2 + Resources!$E$8*N209 + Resources!$E$9*O209 + Resources!$E$11*R209 + Resources!$E$12*P209</f>
        <v>3000</v>
      </c>
      <c r="F209" s="8">
        <f>Resources!$E$2*H209</f>
        <v>0</v>
      </c>
      <c r="G209" s="8">
        <f t="shared" si="10"/>
        <v>3000</v>
      </c>
      <c r="I209" s="5">
        <v>24</v>
      </c>
      <c r="K209" s="5">
        <v>24</v>
      </c>
      <c r="S209" s="5">
        <f>SUM(H209:R209)</f>
        <v>48</v>
      </c>
      <c r="T209" s="49">
        <f t="shared" si="9"/>
        <v>6</v>
      </c>
      <c r="U209" s="8">
        <f>G209/S209</f>
        <v>62.5</v>
      </c>
      <c r="V209" s="8">
        <f t="shared" si="11"/>
        <v>500</v>
      </c>
    </row>
    <row r="210" spans="1:22" ht="30">
      <c r="A210" s="5" t="s">
        <v>376</v>
      </c>
      <c r="B210" s="17" t="s">
        <v>377</v>
      </c>
      <c r="C210" s="5" t="s">
        <v>55</v>
      </c>
      <c r="D210" s="6" t="s">
        <v>56</v>
      </c>
      <c r="E210" s="8">
        <f>Resources!$E$3*I210 + Resources!$E$4*J210 + Resources!$E$5*K210 + Resources!$E$6*L210 + Resources!$E$7*M210*2 + Resources!$E$8*N210 + Resources!$E$9*O210 + Resources!$E$11*R210 + Resources!$E$12*P210</f>
        <v>3020</v>
      </c>
      <c r="F210" s="8">
        <f>Resources!$E$2*H210</f>
        <v>0</v>
      </c>
      <c r="G210" s="8">
        <f t="shared" si="10"/>
        <v>3020</v>
      </c>
      <c r="K210" s="5">
        <v>40</v>
      </c>
      <c r="R210" s="5">
        <v>20</v>
      </c>
      <c r="S210" s="5">
        <f>SUM(H210:R210)</f>
        <v>60</v>
      </c>
      <c r="T210" s="49">
        <f t="shared" si="9"/>
        <v>7.5</v>
      </c>
      <c r="U210" s="8">
        <f>G210/S210</f>
        <v>50.333333333333336</v>
      </c>
      <c r="V210" s="8">
        <f t="shared" si="11"/>
        <v>402.66666666666669</v>
      </c>
    </row>
    <row r="211" spans="1:22" ht="30">
      <c r="A211" s="5" t="s">
        <v>378</v>
      </c>
      <c r="B211" s="6" t="s">
        <v>379</v>
      </c>
      <c r="C211" s="5" t="s">
        <v>55</v>
      </c>
      <c r="D211" s="6" t="s">
        <v>375</v>
      </c>
      <c r="E211" s="8">
        <f>Resources!$E$3*I211 + Resources!$E$4*J211 + Resources!$E$5*K211 + Resources!$E$6*L211 + Resources!$E$7*M211*2 + Resources!$E$8*N211 + Resources!$E$9*O211 + Resources!$E$11*R211 + Resources!$E$12*P211</f>
        <v>3000</v>
      </c>
      <c r="F211" s="8">
        <f>Resources!$E$2*H211</f>
        <v>0</v>
      </c>
      <c r="G211" s="8">
        <f t="shared" si="10"/>
        <v>3000</v>
      </c>
      <c r="I211" s="5">
        <v>24</v>
      </c>
      <c r="K211" s="5">
        <v>24</v>
      </c>
      <c r="S211" s="5">
        <f>SUM(H211:R211)</f>
        <v>48</v>
      </c>
      <c r="T211" s="49">
        <f t="shared" si="9"/>
        <v>6</v>
      </c>
      <c r="U211" s="8">
        <f>G211/S211</f>
        <v>62.5</v>
      </c>
      <c r="V211" s="8">
        <f t="shared" si="11"/>
        <v>500</v>
      </c>
    </row>
    <row r="212" spans="1:22" ht="30">
      <c r="A212" s="5" t="s">
        <v>380</v>
      </c>
      <c r="B212" s="6" t="s">
        <v>381</v>
      </c>
      <c r="C212" s="5" t="s">
        <v>55</v>
      </c>
      <c r="D212" s="6" t="s">
        <v>375</v>
      </c>
      <c r="E212" s="8">
        <f>Resources!$E$3*I212 + Resources!$E$4*J212 + Resources!$E$5*K212 + Resources!$E$6*L212 + Resources!$E$7*M212*2 + Resources!$E$8*N212 + Resources!$E$9*O212 + Resources!$E$11*R212 + Resources!$E$12*P212</f>
        <v>3000</v>
      </c>
      <c r="F212" s="8">
        <f>Resources!$E$2*H212</f>
        <v>0</v>
      </c>
      <c r="G212" s="8">
        <f t="shared" si="10"/>
        <v>3000</v>
      </c>
      <c r="I212" s="5">
        <v>24</v>
      </c>
      <c r="K212" s="5">
        <v>24</v>
      </c>
      <c r="S212" s="5">
        <f>SUM(H212:R212)</f>
        <v>48</v>
      </c>
      <c r="T212" s="49">
        <f t="shared" si="9"/>
        <v>6</v>
      </c>
      <c r="U212" s="8">
        <f>G212/S212</f>
        <v>62.5</v>
      </c>
      <c r="V212" s="8">
        <f t="shared" si="11"/>
        <v>500</v>
      </c>
    </row>
    <row r="213" spans="1:22" ht="30">
      <c r="A213" s="5" t="s">
        <v>382</v>
      </c>
      <c r="B213" s="6" t="s">
        <v>383</v>
      </c>
      <c r="C213" s="5" t="s">
        <v>55</v>
      </c>
      <c r="D213" s="6" t="s">
        <v>375</v>
      </c>
      <c r="E213" s="8">
        <f>Resources!$E$3*I213 + Resources!$E$4*J213 + Resources!$E$5*K213 + Resources!$E$6*L213 + Resources!$E$7*M213*2 + Resources!$E$8*N213 + Resources!$E$9*O213 + Resources!$E$11*R213 + Resources!$E$12*P213</f>
        <v>2000</v>
      </c>
      <c r="F213" s="8">
        <f>Resources!$E$2*H213</f>
        <v>0</v>
      </c>
      <c r="G213" s="8">
        <f t="shared" si="10"/>
        <v>2000</v>
      </c>
      <c r="I213" s="5">
        <v>16</v>
      </c>
      <c r="K213" s="5">
        <v>16</v>
      </c>
      <c r="S213" s="5">
        <f>SUM(H213:R213)</f>
        <v>32</v>
      </c>
      <c r="T213" s="49">
        <f t="shared" si="9"/>
        <v>4</v>
      </c>
      <c r="U213" s="8">
        <f>G213/S213</f>
        <v>62.5</v>
      </c>
      <c r="V213" s="8">
        <f t="shared" si="11"/>
        <v>500</v>
      </c>
    </row>
    <row r="214" spans="1:22">
      <c r="A214" s="5" t="s">
        <v>384</v>
      </c>
      <c r="B214" s="6" t="s">
        <v>385</v>
      </c>
      <c r="C214" s="5" t="s">
        <v>55</v>
      </c>
      <c r="D214" s="6" t="s">
        <v>375</v>
      </c>
      <c r="E214" s="8">
        <f>Resources!$E$3*I214 + Resources!$E$4*J214 + Resources!$E$5*K214 + Resources!$E$6*L214 + Resources!$E$7*M214*2 + Resources!$E$8*N214 + Resources!$E$9*O214 + Resources!$E$11*R214 + Resources!$E$12*P214</f>
        <v>2500</v>
      </c>
      <c r="F214" s="8">
        <f>Resources!$E$2*H214</f>
        <v>0</v>
      </c>
      <c r="G214" s="8">
        <f t="shared" si="10"/>
        <v>2500</v>
      </c>
      <c r="I214" s="5">
        <v>20</v>
      </c>
      <c r="K214" s="5">
        <v>20</v>
      </c>
      <c r="S214" s="5">
        <f>SUM(H214:R214)</f>
        <v>40</v>
      </c>
      <c r="T214" s="49">
        <f t="shared" si="9"/>
        <v>5</v>
      </c>
      <c r="U214" s="8">
        <f>G214/S214</f>
        <v>62.5</v>
      </c>
      <c r="V214" s="8">
        <f t="shared" si="11"/>
        <v>500</v>
      </c>
    </row>
    <row r="215" spans="1:22" s="36" customFormat="1" ht="18.75">
      <c r="B215" s="9" t="s">
        <v>124</v>
      </c>
      <c r="D215" s="9"/>
      <c r="E215" s="8"/>
      <c r="F215" s="50"/>
      <c r="G215" s="50">
        <f>G216</f>
        <v>5440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36">
        <f t="shared" ref="S215" si="12">S216</f>
        <v>80</v>
      </c>
      <c r="T215" s="48">
        <f t="shared" si="9"/>
        <v>10</v>
      </c>
      <c r="U215" s="50">
        <f>G215/S215</f>
        <v>68</v>
      </c>
      <c r="V215" s="50">
        <f t="shared" si="11"/>
        <v>544</v>
      </c>
    </row>
    <row r="216" spans="1:22">
      <c r="A216" s="5" t="s">
        <v>386</v>
      </c>
      <c r="B216" s="6" t="s">
        <v>387</v>
      </c>
      <c r="C216" s="5" t="s">
        <v>55</v>
      </c>
      <c r="D216" s="6" t="s">
        <v>127</v>
      </c>
      <c r="E216" s="8">
        <f>Resources!$E$3*I216 + Resources!$E$4*J216 + Resources!$E$5*K216 + Resources!$E$6*L216 + Resources!$E$7*M216*2 + Resources!$E$8*N216 + Resources!$E$9*O216 + Resources!$E$11*R216 + Resources!$E$12*P216</f>
        <v>5440</v>
      </c>
      <c r="F216" s="8">
        <f>Resources!$E$2*H216</f>
        <v>0</v>
      </c>
      <c r="G216" s="8">
        <f t="shared" si="10"/>
        <v>5440</v>
      </c>
      <c r="I216" s="5">
        <v>40</v>
      </c>
      <c r="N216" s="5">
        <v>40</v>
      </c>
      <c r="S216" s="5">
        <f>SUM(H216:P216)</f>
        <v>80</v>
      </c>
      <c r="T216" s="49">
        <f t="shared" si="9"/>
        <v>10</v>
      </c>
      <c r="U216" s="8">
        <f>G216/S216</f>
        <v>68</v>
      </c>
      <c r="V216" s="8">
        <f t="shared" si="11"/>
        <v>544</v>
      </c>
    </row>
    <row r="217" spans="1:22" s="36" customFormat="1" ht="18.75">
      <c r="B217" s="9" t="s">
        <v>388</v>
      </c>
      <c r="D217" s="9"/>
      <c r="E217" s="8"/>
      <c r="F217" s="50"/>
      <c r="G217" s="50">
        <f>G218+G234+G249</f>
        <v>55368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36">
        <f>S218+S234+S249</f>
        <v>1320</v>
      </c>
      <c r="T217" s="48">
        <f t="shared" si="9"/>
        <v>165</v>
      </c>
      <c r="U217" s="50">
        <f>G217/S217</f>
        <v>41.945454545454545</v>
      </c>
      <c r="V217" s="50">
        <f t="shared" si="11"/>
        <v>335.56363636363636</v>
      </c>
    </row>
    <row r="218" spans="1:22" s="35" customFormat="1">
      <c r="B218" s="7" t="s">
        <v>129</v>
      </c>
      <c r="D218" s="7"/>
      <c r="E218" s="8"/>
      <c r="F218" s="42"/>
      <c r="G218" s="42">
        <f>SUM(G219:G233)</f>
        <v>16584</v>
      </c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5">
        <f>SUM(S219:S233)</f>
        <v>456</v>
      </c>
      <c r="T218" s="52">
        <f t="shared" si="9"/>
        <v>57</v>
      </c>
      <c r="U218" s="42">
        <f>G218/S218</f>
        <v>36.368421052631582</v>
      </c>
      <c r="V218" s="42">
        <f t="shared" si="11"/>
        <v>290.94736842105266</v>
      </c>
    </row>
    <row r="219" spans="1:22" ht="30">
      <c r="A219" s="5" t="s">
        <v>389</v>
      </c>
      <c r="B219" s="17" t="s">
        <v>390</v>
      </c>
      <c r="C219" s="5" t="s">
        <v>55</v>
      </c>
      <c r="D219" s="6" t="s">
        <v>132</v>
      </c>
      <c r="E219" s="8">
        <f>Resources!$E$3*I219 + Resources!$E$4*J219 + Resources!$E$5*K219 + Resources!$E$6*L219 + Resources!$E$7*M219*2 + Resources!$E$8*N219 + Resources!$E$9*O219 + Resources!$E$11*R219 + Resources!$E$12*P219</f>
        <v>300</v>
      </c>
      <c r="F219" s="8">
        <f>Resources!$E$2*H219</f>
        <v>0</v>
      </c>
      <c r="G219" s="8">
        <f t="shared" si="10"/>
        <v>300</v>
      </c>
      <c r="M219" s="5">
        <v>6</v>
      </c>
      <c r="Q219" s="5">
        <f>M219</f>
        <v>6</v>
      </c>
      <c r="S219" s="5">
        <f>SUM(H219:R219)</f>
        <v>12</v>
      </c>
      <c r="T219" s="49">
        <f t="shared" si="9"/>
        <v>1.5</v>
      </c>
      <c r="U219" s="8">
        <f>G219/S219</f>
        <v>25</v>
      </c>
      <c r="V219" s="8">
        <f t="shared" si="11"/>
        <v>200</v>
      </c>
    </row>
    <row r="220" spans="1:22">
      <c r="A220" s="5" t="s">
        <v>391</v>
      </c>
      <c r="B220" s="17" t="s">
        <v>392</v>
      </c>
      <c r="C220" s="5" t="s">
        <v>55</v>
      </c>
      <c r="D220" s="6" t="s">
        <v>132</v>
      </c>
      <c r="E220" s="8">
        <f>Resources!$E$3*I220 + Resources!$E$4*J220 + Resources!$E$5*K220 + Resources!$E$6*L220 + Resources!$E$7*M220*2 + Resources!$E$8*N220 + Resources!$E$9*O220 + Resources!$E$11*R220 + Resources!$E$12*P220</f>
        <v>300</v>
      </c>
      <c r="F220" s="8">
        <f>Resources!$E$2*H220</f>
        <v>0</v>
      </c>
      <c r="G220" s="8">
        <f t="shared" si="10"/>
        <v>300</v>
      </c>
      <c r="M220" s="5">
        <v>6</v>
      </c>
      <c r="Q220" s="5">
        <f>M220</f>
        <v>6</v>
      </c>
      <c r="S220" s="5">
        <f>SUM(H220:R220)</f>
        <v>12</v>
      </c>
      <c r="T220" s="49">
        <f t="shared" si="9"/>
        <v>1.5</v>
      </c>
      <c r="U220" s="8">
        <f>G220/S220</f>
        <v>25</v>
      </c>
      <c r="V220" s="8">
        <f t="shared" si="11"/>
        <v>200</v>
      </c>
    </row>
    <row r="221" spans="1:22" ht="45">
      <c r="A221" s="5" t="s">
        <v>393</v>
      </c>
      <c r="B221" s="6" t="s">
        <v>394</v>
      </c>
      <c r="C221" s="5" t="s">
        <v>55</v>
      </c>
      <c r="D221" s="6" t="s">
        <v>132</v>
      </c>
      <c r="E221" s="8">
        <f>Resources!$E$3*I221 + Resources!$E$4*J221 + Resources!$E$5*K221 + Resources!$E$6*L221 + Resources!$E$7*M221*2 + Resources!$E$8*N221 + Resources!$E$9*O221 + Resources!$E$11*R221 + Resources!$E$12*P221</f>
        <v>300</v>
      </c>
      <c r="F221" s="8">
        <f>Resources!$E$2*H221</f>
        <v>0</v>
      </c>
      <c r="G221" s="8">
        <f t="shared" si="10"/>
        <v>300</v>
      </c>
      <c r="M221" s="5">
        <v>6</v>
      </c>
      <c r="Q221" s="5">
        <f>M221</f>
        <v>6</v>
      </c>
      <c r="S221" s="5">
        <f>SUM(H221:R221)</f>
        <v>12</v>
      </c>
      <c r="T221" s="49">
        <f t="shared" si="9"/>
        <v>1.5</v>
      </c>
      <c r="U221" s="8">
        <f>G221/S221</f>
        <v>25</v>
      </c>
      <c r="V221" s="8">
        <f t="shared" si="11"/>
        <v>200</v>
      </c>
    </row>
    <row r="222" spans="1:22" ht="30">
      <c r="A222" s="5" t="s">
        <v>395</v>
      </c>
      <c r="B222" s="6" t="s">
        <v>396</v>
      </c>
      <c r="C222" s="5" t="s">
        <v>55</v>
      </c>
      <c r="D222" s="6" t="s">
        <v>132</v>
      </c>
      <c r="E222" s="8">
        <f>Resources!$E$3*I222 + Resources!$E$4*J222 + Resources!$E$5*K222 + Resources!$E$6*L222 + Resources!$E$7*M222*2 + Resources!$E$8*N222 + Resources!$E$9*O222 + Resources!$E$11*R222 + Resources!$E$12*P222</f>
        <v>200</v>
      </c>
      <c r="F222" s="8">
        <f>Resources!$E$2*H222</f>
        <v>0</v>
      </c>
      <c r="G222" s="8">
        <f t="shared" si="10"/>
        <v>200</v>
      </c>
      <c r="M222" s="5">
        <v>4</v>
      </c>
      <c r="Q222" s="5">
        <f>M222</f>
        <v>4</v>
      </c>
      <c r="S222" s="5">
        <f>SUM(H222:R222)</f>
        <v>8</v>
      </c>
      <c r="T222" s="49">
        <f t="shared" si="9"/>
        <v>1</v>
      </c>
      <c r="U222" s="8">
        <f>G222/S222</f>
        <v>25</v>
      </c>
      <c r="V222" s="8">
        <f t="shared" si="11"/>
        <v>200</v>
      </c>
    </row>
    <row r="223" spans="1:22" ht="30">
      <c r="A223" s="5" t="s">
        <v>397</v>
      </c>
      <c r="B223" s="6" t="s">
        <v>398</v>
      </c>
      <c r="C223" s="5" t="s">
        <v>55</v>
      </c>
      <c r="D223" s="6" t="s">
        <v>132</v>
      </c>
      <c r="E223" s="8">
        <f>Resources!$E$3*I223 + Resources!$E$4*J223 + Resources!$E$5*K223 + Resources!$E$6*L223 + Resources!$E$7*M223*2 + Resources!$E$8*N223 + Resources!$E$9*O223 + Resources!$E$11*R223 + Resources!$E$12*P223</f>
        <v>200</v>
      </c>
      <c r="F223" s="8">
        <f>Resources!$E$2*H223</f>
        <v>0</v>
      </c>
      <c r="G223" s="8">
        <f t="shared" si="10"/>
        <v>200</v>
      </c>
      <c r="M223" s="5">
        <v>4</v>
      </c>
      <c r="Q223" s="5">
        <f>M223</f>
        <v>4</v>
      </c>
      <c r="S223" s="5">
        <f>SUM(H223:R223)</f>
        <v>8</v>
      </c>
      <c r="T223" s="49">
        <f t="shared" si="9"/>
        <v>1</v>
      </c>
      <c r="U223" s="8">
        <f>G223/S223</f>
        <v>25</v>
      </c>
      <c r="V223" s="8">
        <f t="shared" si="11"/>
        <v>200</v>
      </c>
    </row>
    <row r="224" spans="1:22" ht="30">
      <c r="A224" s="5" t="s">
        <v>399</v>
      </c>
      <c r="B224" s="6" t="s">
        <v>277</v>
      </c>
      <c r="C224" s="5" t="s">
        <v>55</v>
      </c>
      <c r="D224" s="6" t="s">
        <v>132</v>
      </c>
      <c r="E224" s="8">
        <f>Resources!$E$3*I224 + Resources!$E$4*J224 + Resources!$E$5*K224 + Resources!$E$6*L224 + Resources!$E$7*M224*2 + Resources!$E$8*N224 + Resources!$E$9*O224 + Resources!$E$11*R224 + Resources!$E$12*P224</f>
        <v>500</v>
      </c>
      <c r="F224" s="8">
        <f>Resources!$E$2*H224</f>
        <v>0</v>
      </c>
      <c r="G224" s="8">
        <f t="shared" si="10"/>
        <v>500</v>
      </c>
      <c r="M224" s="5">
        <v>10</v>
      </c>
      <c r="Q224" s="5">
        <f>M224</f>
        <v>10</v>
      </c>
      <c r="S224" s="5">
        <f>SUM(H224:R224)</f>
        <v>20</v>
      </c>
      <c r="T224" s="49">
        <f t="shared" si="9"/>
        <v>2.5</v>
      </c>
      <c r="U224" s="8">
        <f>G224/S224</f>
        <v>25</v>
      </c>
      <c r="V224" s="8">
        <f t="shared" si="11"/>
        <v>200</v>
      </c>
    </row>
    <row r="225" spans="1:22" ht="30">
      <c r="A225" s="5" t="s">
        <v>400</v>
      </c>
      <c r="B225" s="6" t="s">
        <v>401</v>
      </c>
      <c r="C225" s="5" t="s">
        <v>55</v>
      </c>
      <c r="D225" s="6" t="s">
        <v>132</v>
      </c>
      <c r="E225" s="8">
        <f>Resources!$E$3*I225 + Resources!$E$4*J225 + Resources!$E$5*K225 + Resources!$E$6*L225 + Resources!$E$7*M225*2 + Resources!$E$8*N225 + Resources!$E$9*O225 + Resources!$E$11*R225 + Resources!$E$12*P225</f>
        <v>400</v>
      </c>
      <c r="F225" s="8">
        <f>Resources!$E$2*H225</f>
        <v>0</v>
      </c>
      <c r="G225" s="8">
        <f t="shared" si="10"/>
        <v>400</v>
      </c>
      <c r="M225" s="5">
        <v>8</v>
      </c>
      <c r="Q225" s="5">
        <f>M225</f>
        <v>8</v>
      </c>
      <c r="S225" s="5">
        <f>SUM(H225:R225)</f>
        <v>16</v>
      </c>
      <c r="T225" s="49">
        <f t="shared" si="9"/>
        <v>2</v>
      </c>
      <c r="U225" s="8">
        <f>G225/S225</f>
        <v>25</v>
      </c>
      <c r="V225" s="8">
        <f t="shared" si="11"/>
        <v>200</v>
      </c>
    </row>
    <row r="226" spans="1:22" ht="30">
      <c r="A226" s="5" t="s">
        <v>402</v>
      </c>
      <c r="B226" s="6" t="s">
        <v>403</v>
      </c>
      <c r="C226" s="5" t="s">
        <v>55</v>
      </c>
      <c r="D226" s="6" t="s">
        <v>132</v>
      </c>
      <c r="E226" s="8">
        <f>Resources!$E$3*I226 + Resources!$E$4*J226 + Resources!$E$5*K226 + Resources!$E$6*L226 + Resources!$E$7*M226*2 + Resources!$E$8*N226 + Resources!$E$9*O226 + Resources!$E$11*R226 + Resources!$E$12*P226</f>
        <v>400</v>
      </c>
      <c r="F226" s="8">
        <f>Resources!$E$2*H226</f>
        <v>0</v>
      </c>
      <c r="G226" s="8">
        <f t="shared" si="10"/>
        <v>400</v>
      </c>
      <c r="M226" s="5">
        <v>8</v>
      </c>
      <c r="Q226" s="5">
        <f>M226</f>
        <v>8</v>
      </c>
      <c r="S226" s="5">
        <f>SUM(H226:R226)</f>
        <v>16</v>
      </c>
      <c r="T226" s="49">
        <f t="shared" si="9"/>
        <v>2</v>
      </c>
      <c r="U226" s="8">
        <f>G226/S226</f>
        <v>25</v>
      </c>
      <c r="V226" s="8">
        <f t="shared" si="11"/>
        <v>200</v>
      </c>
    </row>
    <row r="227" spans="1:22" ht="30">
      <c r="A227" s="5" t="s">
        <v>404</v>
      </c>
      <c r="B227" s="6" t="s">
        <v>405</v>
      </c>
      <c r="C227" s="5" t="s">
        <v>55</v>
      </c>
      <c r="D227" s="6" t="s">
        <v>132</v>
      </c>
      <c r="E227" s="8">
        <f>Resources!$E$3*I227 + Resources!$E$4*J227 + Resources!$E$5*K227 + Resources!$E$6*L227 + Resources!$E$7*M227*2 + Resources!$E$8*N227 + Resources!$E$9*O227 + Resources!$E$11*R227 + Resources!$E$12*P227</f>
        <v>800</v>
      </c>
      <c r="F227" s="8">
        <f>Resources!$E$2*H227</f>
        <v>0</v>
      </c>
      <c r="G227" s="8">
        <f t="shared" si="10"/>
        <v>800</v>
      </c>
      <c r="M227" s="5">
        <v>16</v>
      </c>
      <c r="Q227" s="5">
        <f>M227</f>
        <v>16</v>
      </c>
      <c r="S227" s="5">
        <f>SUM(H227:R227)</f>
        <v>32</v>
      </c>
      <c r="T227" s="49">
        <f t="shared" si="9"/>
        <v>4</v>
      </c>
      <c r="U227" s="8">
        <f>G227/S227</f>
        <v>25</v>
      </c>
      <c r="V227" s="8">
        <f t="shared" si="11"/>
        <v>200</v>
      </c>
    </row>
    <row r="228" spans="1:22">
      <c r="A228" s="5" t="s">
        <v>406</v>
      </c>
      <c r="B228" s="6" t="s">
        <v>150</v>
      </c>
      <c r="C228" s="5" t="s">
        <v>55</v>
      </c>
      <c r="D228" s="6" t="s">
        <v>132</v>
      </c>
      <c r="E228" s="8">
        <f>Resources!$E$3*I228 + Resources!$E$4*J228 + Resources!$E$5*K228 + Resources!$E$6*L228 + Resources!$E$7*M228*2 + Resources!$E$8*N228 + Resources!$E$9*O228 + Resources!$E$11*R228 + Resources!$E$12*P228</f>
        <v>1600</v>
      </c>
      <c r="F228" s="8">
        <f>Resources!$E$2*H228</f>
        <v>0</v>
      </c>
      <c r="G228" s="8">
        <f t="shared" si="10"/>
        <v>1600</v>
      </c>
      <c r="M228" s="5">
        <v>32</v>
      </c>
      <c r="Q228" s="5">
        <f>M228</f>
        <v>32</v>
      </c>
      <c r="S228" s="5">
        <f>SUM(H228:R228)</f>
        <v>64</v>
      </c>
      <c r="T228" s="49">
        <f t="shared" si="9"/>
        <v>8</v>
      </c>
      <c r="U228" s="8">
        <f>G228/S228</f>
        <v>25</v>
      </c>
      <c r="V228" s="8">
        <f t="shared" si="11"/>
        <v>200</v>
      </c>
    </row>
    <row r="229" spans="1:22">
      <c r="A229" s="5" t="s">
        <v>407</v>
      </c>
      <c r="B229" s="6" t="s">
        <v>152</v>
      </c>
      <c r="C229" s="5" t="s">
        <v>55</v>
      </c>
      <c r="D229" s="6" t="s">
        <v>132</v>
      </c>
      <c r="E229" s="8">
        <f>Resources!$E$3*I229 + Resources!$E$4*J229 + Resources!$E$5*K229 + Resources!$E$6*L229 + Resources!$E$7*M229*2 + Resources!$E$8*N229 + Resources!$E$9*O229 + Resources!$E$11*R229 + Resources!$E$12*P229</f>
        <v>1200</v>
      </c>
      <c r="F229" s="8">
        <f>Resources!$E$2*H229</f>
        <v>0</v>
      </c>
      <c r="G229" s="8">
        <f t="shared" si="10"/>
        <v>1200</v>
      </c>
      <c r="M229" s="5">
        <v>24</v>
      </c>
      <c r="Q229" s="5">
        <f>M229</f>
        <v>24</v>
      </c>
      <c r="S229" s="5">
        <f>SUM(H229:R229)</f>
        <v>48</v>
      </c>
      <c r="T229" s="49">
        <f t="shared" si="9"/>
        <v>6</v>
      </c>
      <c r="U229" s="8">
        <f>G229/S229</f>
        <v>25</v>
      </c>
      <c r="V229" s="8">
        <f t="shared" si="11"/>
        <v>200</v>
      </c>
    </row>
    <row r="230" spans="1:22" ht="30">
      <c r="A230" s="5" t="s">
        <v>408</v>
      </c>
      <c r="B230" s="6" t="s">
        <v>154</v>
      </c>
      <c r="C230" s="5" t="s">
        <v>159</v>
      </c>
      <c r="D230" s="6" t="s">
        <v>160</v>
      </c>
      <c r="E230" s="8">
        <f>Resources!$E$3*I230 + Resources!$E$4*J230 + Resources!$E$5*K230 + Resources!$E$6*L230 + Resources!$E$7*M230*2 + Resources!$E$8*N230 + Resources!$E$9*O230 + Resources!$E$11*R230 + Resources!$E$12*P230</f>
        <v>1864</v>
      </c>
      <c r="F230" s="8">
        <f>Resources!$E$2*H230</f>
        <v>0</v>
      </c>
      <c r="G230" s="8">
        <f t="shared" si="10"/>
        <v>1864</v>
      </c>
      <c r="I230" s="5">
        <v>8</v>
      </c>
      <c r="J230" s="5">
        <v>8</v>
      </c>
      <c r="K230" s="5">
        <v>8</v>
      </c>
      <c r="M230" s="5">
        <v>8</v>
      </c>
      <c r="Q230" s="5">
        <f>M230</f>
        <v>8</v>
      </c>
      <c r="S230" s="5">
        <f>SUM(H230:R230)</f>
        <v>40</v>
      </c>
      <c r="T230" s="49">
        <f t="shared" si="9"/>
        <v>5</v>
      </c>
      <c r="U230" s="8">
        <f>G230/S230</f>
        <v>46.6</v>
      </c>
      <c r="V230" s="8">
        <f t="shared" si="11"/>
        <v>372.8</v>
      </c>
    </row>
    <row r="231" spans="1:22">
      <c r="A231" s="5" t="s">
        <v>409</v>
      </c>
      <c r="B231" s="6" t="s">
        <v>156</v>
      </c>
      <c r="C231" s="5" t="s">
        <v>30</v>
      </c>
      <c r="D231" s="6" t="s">
        <v>163</v>
      </c>
      <c r="E231" s="8">
        <f>Resources!$E$3*I231 + Resources!$E$4*J231 + Resources!$E$5*K231 + Resources!$E$6*L231 + Resources!$E$7*M231*2 + Resources!$E$8*N231 + Resources!$E$9*O231 + Resources!$E$11*R231 + Resources!$E$12*P231</f>
        <v>7320</v>
      </c>
      <c r="F231" s="8">
        <f>Resources!$E$2*H231</f>
        <v>0</v>
      </c>
      <c r="G231" s="8">
        <f t="shared" si="10"/>
        <v>7320</v>
      </c>
      <c r="I231" s="5">
        <v>40</v>
      </c>
      <c r="J231" s="5">
        <v>40</v>
      </c>
      <c r="K231" s="5">
        <v>40</v>
      </c>
      <c r="Q231" s="5">
        <f>M231</f>
        <v>0</v>
      </c>
      <c r="S231" s="5">
        <f>SUM(H231:R231)</f>
        <v>120</v>
      </c>
      <c r="T231" s="49">
        <f t="shared" si="9"/>
        <v>15</v>
      </c>
      <c r="U231" s="8">
        <f>G231/S231</f>
        <v>61</v>
      </c>
      <c r="V231" s="8">
        <f t="shared" si="11"/>
        <v>488</v>
      </c>
    </row>
    <row r="232" spans="1:22">
      <c r="A232" s="5" t="s">
        <v>410</v>
      </c>
      <c r="B232" s="6" t="s">
        <v>158</v>
      </c>
      <c r="C232" s="5" t="s">
        <v>55</v>
      </c>
      <c r="D232" s="6" t="s">
        <v>132</v>
      </c>
      <c r="E232" s="8">
        <f>Resources!$E$3*I232 + Resources!$E$4*J232 + Resources!$E$5*K232 + Resources!$E$6*L232 + Resources!$E$7*M232*2 + Resources!$E$8*N232 + Resources!$E$9*O232 + Resources!$E$11*R232 + Resources!$E$12*P232</f>
        <v>600</v>
      </c>
      <c r="F232" s="8">
        <f>Resources!$E$2*H232</f>
        <v>0</v>
      </c>
      <c r="G232" s="8">
        <f t="shared" si="10"/>
        <v>600</v>
      </c>
      <c r="M232" s="5">
        <v>12</v>
      </c>
      <c r="Q232" s="5">
        <f>M232</f>
        <v>12</v>
      </c>
      <c r="S232" s="5">
        <f>SUM(H232:R232)</f>
        <v>24</v>
      </c>
      <c r="T232" s="49">
        <f t="shared" si="9"/>
        <v>3</v>
      </c>
      <c r="U232" s="8">
        <f>G232/S232</f>
        <v>25</v>
      </c>
      <c r="V232" s="8">
        <f t="shared" si="11"/>
        <v>200</v>
      </c>
    </row>
    <row r="233" spans="1:22">
      <c r="A233" s="5" t="s">
        <v>411</v>
      </c>
      <c r="B233" s="6" t="s">
        <v>162</v>
      </c>
      <c r="C233" s="5" t="s">
        <v>55</v>
      </c>
      <c r="D233" s="6" t="s">
        <v>132</v>
      </c>
      <c r="E233" s="8">
        <f>Resources!$E$3*I233 + Resources!$E$4*J233 + Resources!$E$5*K233 + Resources!$E$6*L233 + Resources!$E$7*M233*2 + Resources!$E$8*N233 + Resources!$E$9*O233 + Resources!$E$11*R233 + Resources!$E$12*P233</f>
        <v>600</v>
      </c>
      <c r="F233" s="8">
        <f>Resources!$E$2*H233</f>
        <v>0</v>
      </c>
      <c r="G233" s="8">
        <f t="shared" si="10"/>
        <v>600</v>
      </c>
      <c r="M233" s="5">
        <v>12</v>
      </c>
      <c r="Q233" s="5">
        <f>M233</f>
        <v>12</v>
      </c>
      <c r="S233" s="5">
        <f>SUM(H233:R233)</f>
        <v>24</v>
      </c>
      <c r="T233" s="49">
        <f t="shared" si="9"/>
        <v>3</v>
      </c>
      <c r="U233" s="8">
        <f>G233/S233</f>
        <v>25</v>
      </c>
      <c r="V233" s="8">
        <f t="shared" si="11"/>
        <v>200</v>
      </c>
    </row>
    <row r="234" spans="1:22" s="35" customFormat="1">
      <c r="B234" s="7" t="s">
        <v>166</v>
      </c>
      <c r="D234" s="7"/>
      <c r="E234" s="8"/>
      <c r="F234" s="42"/>
      <c r="G234" s="42">
        <f>SUM(G235:G248)</f>
        <v>17568</v>
      </c>
      <c r="H234" s="42"/>
      <c r="I234" s="42"/>
      <c r="J234" s="42"/>
      <c r="K234" s="42"/>
      <c r="L234" s="42"/>
      <c r="M234" s="42"/>
      <c r="N234" s="42"/>
      <c r="O234" s="42"/>
      <c r="P234" s="42"/>
      <c r="Q234" s="5"/>
      <c r="R234" s="42"/>
      <c r="S234" s="35">
        <f>SUM(S235:S248)</f>
        <v>416</v>
      </c>
      <c r="T234" s="52">
        <f t="shared" si="9"/>
        <v>52</v>
      </c>
      <c r="U234" s="42">
        <f>G234/S234</f>
        <v>42.230769230769234</v>
      </c>
      <c r="V234" s="42">
        <f t="shared" si="11"/>
        <v>337.84615384615387</v>
      </c>
    </row>
    <row r="235" spans="1:22" ht="30">
      <c r="A235" s="5" t="s">
        <v>412</v>
      </c>
      <c r="B235" s="6" t="s">
        <v>288</v>
      </c>
      <c r="C235" s="5" t="s">
        <v>55</v>
      </c>
      <c r="D235" s="6" t="s">
        <v>132</v>
      </c>
      <c r="E235" s="8">
        <f>Resources!$E$3*I235 + Resources!$E$4*J235 + Resources!$E$5*K235 + Resources!$E$6*L235 + Resources!$E$7*M235*2 + Resources!$E$8*N235 + Resources!$E$9*O235 + Resources!$E$11*R235 + Resources!$E$12*P235</f>
        <v>400</v>
      </c>
      <c r="F235" s="8">
        <f>Resources!$E$2*H235</f>
        <v>0</v>
      </c>
      <c r="G235" s="8">
        <f t="shared" si="10"/>
        <v>400</v>
      </c>
      <c r="M235" s="5">
        <v>8</v>
      </c>
      <c r="Q235" s="5">
        <f>M235</f>
        <v>8</v>
      </c>
      <c r="S235" s="5">
        <f>SUM(H235:R235)</f>
        <v>16</v>
      </c>
      <c r="T235" s="49">
        <f t="shared" si="9"/>
        <v>2</v>
      </c>
      <c r="U235" s="8">
        <f>G235/S235</f>
        <v>25</v>
      </c>
      <c r="V235" s="8">
        <f t="shared" si="11"/>
        <v>200</v>
      </c>
    </row>
    <row r="236" spans="1:22" ht="30">
      <c r="A236" s="5" t="s">
        <v>413</v>
      </c>
      <c r="B236" s="6" t="s">
        <v>290</v>
      </c>
      <c r="C236" s="5" t="s">
        <v>55</v>
      </c>
      <c r="D236" s="6" t="s">
        <v>132</v>
      </c>
      <c r="E236" s="8">
        <f>Resources!$E$3*I236 + Resources!$E$4*J236 + Resources!$E$5*K236 + Resources!$E$6*L236 + Resources!$E$7*M236*2 + Resources!$E$8*N236 + Resources!$E$9*O236 + Resources!$E$11*R236 + Resources!$E$12*P236</f>
        <v>400</v>
      </c>
      <c r="F236" s="8">
        <f>Resources!$E$2*H236</f>
        <v>0</v>
      </c>
      <c r="G236" s="8">
        <f t="shared" si="10"/>
        <v>400</v>
      </c>
      <c r="M236" s="5">
        <v>8</v>
      </c>
      <c r="Q236" s="5">
        <f>M236</f>
        <v>8</v>
      </c>
      <c r="S236" s="5">
        <f>SUM(H236:R236)</f>
        <v>16</v>
      </c>
      <c r="T236" s="49">
        <f t="shared" si="9"/>
        <v>2</v>
      </c>
      <c r="U236" s="8">
        <f>G236/S236</f>
        <v>25</v>
      </c>
      <c r="V236" s="8">
        <f t="shared" si="11"/>
        <v>200</v>
      </c>
    </row>
    <row r="237" spans="1:22" ht="30">
      <c r="A237" s="5" t="s">
        <v>414</v>
      </c>
      <c r="B237" s="6" t="s">
        <v>292</v>
      </c>
      <c r="C237" s="5" t="s">
        <v>55</v>
      </c>
      <c r="D237" s="6" t="s">
        <v>132</v>
      </c>
      <c r="E237" s="8">
        <f>Resources!$E$3*I237 + Resources!$E$4*J237 + Resources!$E$5*K237 + Resources!$E$6*L237 + Resources!$E$7*M237*2 + Resources!$E$8*N237 + Resources!$E$9*O237 + Resources!$E$11*R237 + Resources!$E$12*P237</f>
        <v>400</v>
      </c>
      <c r="F237" s="8">
        <f>Resources!$E$2*H237</f>
        <v>0</v>
      </c>
      <c r="G237" s="8">
        <f t="shared" si="10"/>
        <v>400</v>
      </c>
      <c r="M237" s="5">
        <v>8</v>
      </c>
      <c r="Q237" s="5">
        <f>M237</f>
        <v>8</v>
      </c>
      <c r="S237" s="5">
        <f>SUM(H237:R237)</f>
        <v>16</v>
      </c>
      <c r="T237" s="49">
        <f t="shared" si="9"/>
        <v>2</v>
      </c>
      <c r="U237" s="8">
        <f>G237/S237</f>
        <v>25</v>
      </c>
      <c r="V237" s="8">
        <f t="shared" si="11"/>
        <v>200</v>
      </c>
    </row>
    <row r="238" spans="1:22" ht="30">
      <c r="A238" s="5" t="s">
        <v>415</v>
      </c>
      <c r="B238" s="6" t="s">
        <v>294</v>
      </c>
      <c r="C238" s="5" t="s">
        <v>55</v>
      </c>
      <c r="D238" s="6" t="s">
        <v>132</v>
      </c>
      <c r="E238" s="8">
        <f>Resources!$E$3*I238 + Resources!$E$4*J238 + Resources!$E$5*K238 + Resources!$E$6*L238 + Resources!$E$7*M238*2 + Resources!$E$8*N238 + Resources!$E$9*O238 + Resources!$E$11*R238 + Resources!$E$12*P238</f>
        <v>600</v>
      </c>
      <c r="F238" s="8">
        <f>Resources!$E$2*H238</f>
        <v>0</v>
      </c>
      <c r="G238" s="8">
        <f t="shared" si="10"/>
        <v>600</v>
      </c>
      <c r="M238" s="5">
        <v>12</v>
      </c>
      <c r="Q238" s="5">
        <f>M238</f>
        <v>12</v>
      </c>
      <c r="S238" s="5">
        <f>SUM(H238:R238)</f>
        <v>24</v>
      </c>
      <c r="T238" s="49">
        <f t="shared" si="9"/>
        <v>3</v>
      </c>
      <c r="U238" s="8">
        <f>G238/S238</f>
        <v>25</v>
      </c>
      <c r="V238" s="8">
        <f t="shared" si="11"/>
        <v>200</v>
      </c>
    </row>
    <row r="239" spans="1:22" ht="30">
      <c r="A239" s="5" t="s">
        <v>416</v>
      </c>
      <c r="B239" s="6" t="s">
        <v>296</v>
      </c>
      <c r="C239" s="5" t="s">
        <v>55</v>
      </c>
      <c r="D239" s="6" t="s">
        <v>132</v>
      </c>
      <c r="E239" s="8">
        <f>Resources!$E$3*I239 + Resources!$E$4*J239 + Resources!$E$5*K239 + Resources!$E$6*L239 + Resources!$E$7*M239*2 + Resources!$E$8*N239 + Resources!$E$9*O239 + Resources!$E$11*R239 + Resources!$E$12*P239</f>
        <v>600</v>
      </c>
      <c r="F239" s="8">
        <f>Resources!$E$2*H239</f>
        <v>0</v>
      </c>
      <c r="G239" s="8">
        <f t="shared" si="10"/>
        <v>600</v>
      </c>
      <c r="M239" s="5">
        <v>12</v>
      </c>
      <c r="Q239" s="5">
        <f>M239</f>
        <v>12</v>
      </c>
      <c r="S239" s="5">
        <f>SUM(H239:R239)</f>
        <v>24</v>
      </c>
      <c r="T239" s="49">
        <f t="shared" si="9"/>
        <v>3</v>
      </c>
      <c r="U239" s="8">
        <f>G239/S239</f>
        <v>25</v>
      </c>
      <c r="V239" s="8">
        <f t="shared" si="11"/>
        <v>200</v>
      </c>
    </row>
    <row r="240" spans="1:22" ht="30">
      <c r="A240" s="5" t="s">
        <v>417</v>
      </c>
      <c r="B240" s="6" t="s">
        <v>170</v>
      </c>
      <c r="C240" s="5" t="s">
        <v>55</v>
      </c>
      <c r="D240" s="6" t="s">
        <v>132</v>
      </c>
      <c r="E240" s="8">
        <f>Resources!$E$3*I240 + Resources!$E$4*J240 + Resources!$E$5*K240 + Resources!$E$6*L240 + Resources!$E$7*M240*2 + Resources!$E$8*N240 + Resources!$E$9*O240 + Resources!$E$11*R240 + Resources!$E$12*P240</f>
        <v>300</v>
      </c>
      <c r="F240" s="8">
        <f>Resources!$E$2*H240</f>
        <v>0</v>
      </c>
      <c r="G240" s="8">
        <f t="shared" si="10"/>
        <v>300</v>
      </c>
      <c r="M240" s="5">
        <v>6</v>
      </c>
      <c r="Q240" s="5">
        <f>M240</f>
        <v>6</v>
      </c>
      <c r="S240" s="5">
        <f>SUM(H240:R240)</f>
        <v>12</v>
      </c>
      <c r="T240" s="49">
        <f t="shared" si="9"/>
        <v>1.5</v>
      </c>
      <c r="U240" s="8">
        <f>G240/S240</f>
        <v>25</v>
      </c>
      <c r="V240" s="8">
        <f t="shared" si="11"/>
        <v>200</v>
      </c>
    </row>
    <row r="241" spans="1:22" ht="30">
      <c r="A241" s="5" t="s">
        <v>418</v>
      </c>
      <c r="B241" s="6" t="s">
        <v>171</v>
      </c>
      <c r="C241" s="5" t="s">
        <v>55</v>
      </c>
      <c r="D241" s="6" t="s">
        <v>132</v>
      </c>
      <c r="E241" s="8">
        <f>Resources!$E$3*I241 + Resources!$E$4*J241 + Resources!$E$5*K241 + Resources!$E$6*L241 + Resources!$E$7*M241*2 + Resources!$E$8*N241 + Resources!$E$9*O241 + Resources!$E$11*R241 + Resources!$E$12*P241</f>
        <v>200</v>
      </c>
      <c r="F241" s="8">
        <f>Resources!$E$2*H241</f>
        <v>0</v>
      </c>
      <c r="G241" s="8">
        <f t="shared" si="10"/>
        <v>200</v>
      </c>
      <c r="M241" s="5">
        <v>4</v>
      </c>
      <c r="Q241" s="5">
        <f>M241</f>
        <v>4</v>
      </c>
      <c r="S241" s="5">
        <f>SUM(H241:R241)</f>
        <v>8</v>
      </c>
      <c r="T241" s="49">
        <f t="shared" si="9"/>
        <v>1</v>
      </c>
      <c r="U241" s="8">
        <f>G241/S241</f>
        <v>25</v>
      </c>
      <c r="V241" s="8">
        <f t="shared" si="11"/>
        <v>200</v>
      </c>
    </row>
    <row r="242" spans="1:22" ht="30">
      <c r="A242" s="5" t="s">
        <v>419</v>
      </c>
      <c r="B242" s="6" t="s">
        <v>172</v>
      </c>
      <c r="C242" s="5" t="s">
        <v>55</v>
      </c>
      <c r="D242" s="6" t="s">
        <v>132</v>
      </c>
      <c r="E242" s="8">
        <f>Resources!$E$3*I242 + Resources!$E$4*J242 + Resources!$E$5*K242 + Resources!$E$6*L242 + Resources!$E$7*M242*2 + Resources!$E$8*N242 + Resources!$E$9*O242 + Resources!$E$11*R242 + Resources!$E$12*P242</f>
        <v>200</v>
      </c>
      <c r="F242" s="8">
        <f>Resources!$E$2*H242</f>
        <v>0</v>
      </c>
      <c r="G242" s="8">
        <f t="shared" si="10"/>
        <v>200</v>
      </c>
      <c r="M242" s="5">
        <v>4</v>
      </c>
      <c r="Q242" s="5">
        <f>M242</f>
        <v>4</v>
      </c>
      <c r="S242" s="5">
        <f>SUM(H242:R242)</f>
        <v>8</v>
      </c>
      <c r="T242" s="49">
        <f t="shared" si="9"/>
        <v>1</v>
      </c>
      <c r="U242" s="8">
        <f>G242/S242</f>
        <v>25</v>
      </c>
      <c r="V242" s="8">
        <f t="shared" si="11"/>
        <v>200</v>
      </c>
    </row>
    <row r="243" spans="1:22" ht="30">
      <c r="A243" s="5" t="s">
        <v>420</v>
      </c>
      <c r="B243" s="6" t="s">
        <v>173</v>
      </c>
      <c r="C243" s="5" t="s">
        <v>55</v>
      </c>
      <c r="D243" s="6" t="s">
        <v>132</v>
      </c>
      <c r="E243" s="8">
        <f>Resources!$E$3*I243 + Resources!$E$4*J243 + Resources!$E$5*K243 + Resources!$E$6*L243 + Resources!$E$7*M243*2 + Resources!$E$8*N243 + Resources!$E$9*O243 + Resources!$E$11*R243 + Resources!$E$12*P243</f>
        <v>200</v>
      </c>
      <c r="F243" s="8">
        <f>Resources!$E$2*H243</f>
        <v>0</v>
      </c>
      <c r="G243" s="8">
        <f t="shared" si="10"/>
        <v>200</v>
      </c>
      <c r="M243" s="5">
        <v>4</v>
      </c>
      <c r="Q243" s="5">
        <f>M243</f>
        <v>4</v>
      </c>
      <c r="S243" s="5">
        <f>SUM(H243:R243)</f>
        <v>8</v>
      </c>
      <c r="T243" s="49">
        <f t="shared" si="9"/>
        <v>1</v>
      </c>
      <c r="U243" s="8">
        <f>G243/S243</f>
        <v>25</v>
      </c>
      <c r="V243" s="8">
        <f t="shared" si="11"/>
        <v>200</v>
      </c>
    </row>
    <row r="244" spans="1:22" ht="30">
      <c r="A244" s="5" t="s">
        <v>421</v>
      </c>
      <c r="B244" s="6" t="s">
        <v>174</v>
      </c>
      <c r="C244" s="5" t="s">
        <v>159</v>
      </c>
      <c r="D244" s="6" t="s">
        <v>160</v>
      </c>
      <c r="E244" s="8">
        <f>Resources!$E$3*I244 + Resources!$E$4*J244 + Resources!$E$5*K244 + Resources!$E$6*L244 + Resources!$E$7*M244*2 + Resources!$E$8*N244 + Resources!$E$9*O244 + Resources!$E$11*R244 + Resources!$E$12*P244</f>
        <v>1488</v>
      </c>
      <c r="F244" s="8">
        <f>Resources!$E$2*H244</f>
        <v>0</v>
      </c>
      <c r="G244" s="8">
        <f t="shared" si="10"/>
        <v>1488</v>
      </c>
      <c r="I244" s="5">
        <v>8</v>
      </c>
      <c r="M244" s="5">
        <v>8</v>
      </c>
      <c r="N244" s="5">
        <v>8</v>
      </c>
      <c r="Q244" s="5">
        <f>M244</f>
        <v>8</v>
      </c>
      <c r="S244" s="5">
        <f>SUM(H244:R244)</f>
        <v>32</v>
      </c>
      <c r="T244" s="49">
        <f t="shared" si="9"/>
        <v>4</v>
      </c>
      <c r="U244" s="8">
        <f>G244/S244</f>
        <v>46.5</v>
      </c>
      <c r="V244" s="8">
        <f t="shared" si="11"/>
        <v>372</v>
      </c>
    </row>
    <row r="245" spans="1:22">
      <c r="A245" s="5" t="s">
        <v>422</v>
      </c>
      <c r="B245" s="6" t="s">
        <v>156</v>
      </c>
      <c r="C245" s="5" t="s">
        <v>30</v>
      </c>
      <c r="D245" s="6" t="s">
        <v>163</v>
      </c>
      <c r="E245" s="8">
        <f>Resources!$E$3*I245 + Resources!$E$4*J245 + Resources!$E$5*K245 + Resources!$E$6*L245 + Resources!$E$7*M245*2 + Resources!$E$8*N245 + Resources!$E$9*O245 + Resources!$E$11*R245 + Resources!$E$12*P245</f>
        <v>10980</v>
      </c>
      <c r="F245" s="8">
        <f>Resources!$E$2*H245</f>
        <v>0</v>
      </c>
      <c r="G245" s="8">
        <f t="shared" si="10"/>
        <v>10980</v>
      </c>
      <c r="I245" s="5">
        <v>60</v>
      </c>
      <c r="J245" s="5">
        <v>60</v>
      </c>
      <c r="K245" s="5">
        <v>60</v>
      </c>
      <c r="Q245" s="5">
        <f>M245</f>
        <v>0</v>
      </c>
      <c r="S245" s="5">
        <f>SUM(H245:R245)</f>
        <v>180</v>
      </c>
      <c r="T245" s="49">
        <f t="shared" si="9"/>
        <v>22.5</v>
      </c>
      <c r="U245" s="8">
        <f>G245/S245</f>
        <v>61</v>
      </c>
      <c r="V245" s="8">
        <f t="shared" si="11"/>
        <v>488</v>
      </c>
    </row>
    <row r="246" spans="1:22" ht="30">
      <c r="A246" s="5" t="s">
        <v>423</v>
      </c>
      <c r="B246" s="6" t="s">
        <v>178</v>
      </c>
      <c r="C246" s="5" t="s">
        <v>55</v>
      </c>
      <c r="D246" s="6" t="s">
        <v>132</v>
      </c>
      <c r="E246" s="8">
        <f>Resources!$E$3*I246 + Resources!$E$4*J246 + Resources!$E$5*K246 + Resources!$E$6*L246 + Resources!$E$7*M246*2 + Resources!$E$8*N246 + Resources!$E$9*O246 + Resources!$E$11*R246 + Resources!$E$12*P246</f>
        <v>600</v>
      </c>
      <c r="F246" s="8">
        <f>Resources!$E$2*H246</f>
        <v>0</v>
      </c>
      <c r="G246" s="8">
        <f t="shared" si="10"/>
        <v>600</v>
      </c>
      <c r="M246" s="5">
        <v>12</v>
      </c>
      <c r="Q246" s="5">
        <f>M246</f>
        <v>12</v>
      </c>
      <c r="S246" s="5">
        <f>SUM(H246:R246)</f>
        <v>24</v>
      </c>
      <c r="T246" s="49">
        <f t="shared" si="9"/>
        <v>3</v>
      </c>
      <c r="U246" s="8">
        <f>G246/S246</f>
        <v>25</v>
      </c>
      <c r="V246" s="8">
        <f t="shared" si="11"/>
        <v>200</v>
      </c>
    </row>
    <row r="247" spans="1:22">
      <c r="A247" s="5" t="s">
        <v>424</v>
      </c>
      <c r="B247" s="6" t="s">
        <v>180</v>
      </c>
      <c r="C247" s="5" t="s">
        <v>55</v>
      </c>
      <c r="D247" s="6" t="s">
        <v>132</v>
      </c>
      <c r="E247" s="8">
        <f>Resources!$E$3*I247 + Resources!$E$4*J247 + Resources!$E$5*K247 + Resources!$E$6*L247 + Resources!$E$7*M247*2 + Resources!$E$8*N247 + Resources!$E$9*O247 + Resources!$E$11*R247 + Resources!$E$12*P247</f>
        <v>600</v>
      </c>
      <c r="F247" s="8">
        <f>Resources!$E$2*H247</f>
        <v>0</v>
      </c>
      <c r="G247" s="8">
        <f t="shared" si="10"/>
        <v>600</v>
      </c>
      <c r="M247" s="5">
        <v>12</v>
      </c>
      <c r="Q247" s="5">
        <f>M247</f>
        <v>12</v>
      </c>
      <c r="S247" s="5">
        <f>SUM(H247:R247)</f>
        <v>24</v>
      </c>
      <c r="T247" s="49">
        <f t="shared" si="9"/>
        <v>3</v>
      </c>
      <c r="U247" s="8">
        <f>G247/S247</f>
        <v>25</v>
      </c>
      <c r="V247" s="8">
        <f t="shared" si="11"/>
        <v>200</v>
      </c>
    </row>
    <row r="248" spans="1:22" ht="30">
      <c r="A248" s="5" t="s">
        <v>425</v>
      </c>
      <c r="B248" s="6" t="s">
        <v>182</v>
      </c>
      <c r="C248" s="5" t="s">
        <v>55</v>
      </c>
      <c r="D248" s="6" t="s">
        <v>132</v>
      </c>
      <c r="E248" s="8">
        <f>Resources!$E$3*I248 + Resources!$E$4*J248 + Resources!$E$5*K248 + Resources!$E$6*L248 + Resources!$E$7*M248*2 + Resources!$E$8*N248 + Resources!$E$9*O248 + Resources!$E$11*R248 + Resources!$E$12*P248</f>
        <v>600</v>
      </c>
      <c r="F248" s="8">
        <f>Resources!$E$2*H248</f>
        <v>0</v>
      </c>
      <c r="G248" s="8">
        <f t="shared" si="10"/>
        <v>600</v>
      </c>
      <c r="M248" s="5">
        <v>12</v>
      </c>
      <c r="Q248" s="5">
        <f>M248</f>
        <v>12</v>
      </c>
      <c r="S248" s="5">
        <f>SUM(H248:R248)</f>
        <v>24</v>
      </c>
      <c r="T248" s="49">
        <f t="shared" si="9"/>
        <v>3</v>
      </c>
      <c r="U248" s="8">
        <f>G248/S248</f>
        <v>25</v>
      </c>
      <c r="V248" s="8">
        <f t="shared" si="11"/>
        <v>200</v>
      </c>
    </row>
    <row r="249" spans="1:22" s="35" customFormat="1">
      <c r="B249" s="7" t="s">
        <v>183</v>
      </c>
      <c r="C249" s="5" t="s">
        <v>55</v>
      </c>
      <c r="D249" s="6" t="s">
        <v>132</v>
      </c>
      <c r="E249" s="8"/>
      <c r="F249" s="42"/>
      <c r="G249" s="42">
        <f>SUM(G250:G254)</f>
        <v>21216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5">
        <f>M249</f>
        <v>0</v>
      </c>
      <c r="R249" s="42"/>
      <c r="S249" s="35">
        <f>SUM(S250:S254)</f>
        <v>448</v>
      </c>
      <c r="T249" s="52">
        <f t="shared" si="9"/>
        <v>56</v>
      </c>
      <c r="U249" s="42">
        <f>G249/S249</f>
        <v>47.357142857142854</v>
      </c>
      <c r="V249" s="42">
        <f t="shared" si="11"/>
        <v>378.85714285714283</v>
      </c>
    </row>
    <row r="250" spans="1:22">
      <c r="A250" s="5" t="s">
        <v>426</v>
      </c>
      <c r="B250" s="6" t="s">
        <v>427</v>
      </c>
      <c r="C250" s="5" t="s">
        <v>55</v>
      </c>
      <c r="D250" s="6" t="s">
        <v>132</v>
      </c>
      <c r="E250" s="8">
        <f>Resources!$E$3*I250 + Resources!$E$4*J250 + Resources!$E$5*K250 + Resources!$E$6*L250 + Resources!$E$7*M250*2 + Resources!$E$8*N250 + Resources!$E$9*O250 + Resources!$E$11*R250 + Resources!$E$12*P250</f>
        <v>1200</v>
      </c>
      <c r="F250" s="8">
        <f>Resources!$E$2*H250</f>
        <v>0</v>
      </c>
      <c r="G250" s="8">
        <f t="shared" si="10"/>
        <v>1200</v>
      </c>
      <c r="M250" s="5">
        <v>24</v>
      </c>
      <c r="Q250" s="5">
        <f>M250</f>
        <v>24</v>
      </c>
      <c r="S250" s="5">
        <f>SUM(H250:R250)</f>
        <v>48</v>
      </c>
      <c r="T250" s="49">
        <f t="shared" si="9"/>
        <v>6</v>
      </c>
      <c r="U250" s="8">
        <f>G250/S250</f>
        <v>25</v>
      </c>
      <c r="V250" s="8">
        <f t="shared" si="11"/>
        <v>200</v>
      </c>
    </row>
    <row r="251" spans="1:22" ht="30">
      <c r="A251" s="5" t="s">
        <v>428</v>
      </c>
      <c r="B251" s="6" t="s">
        <v>429</v>
      </c>
      <c r="C251" s="5" t="s">
        <v>159</v>
      </c>
      <c r="D251" s="6" t="s">
        <v>310</v>
      </c>
      <c r="E251" s="8">
        <f>Resources!$E$3*I251 + Resources!$E$4*J251 + Resources!$E$5*K251 + Resources!$E$6*L251 + Resources!$E$7*M251*2 + Resources!$E$8*N251 + Resources!$E$9*O251 + Resources!$E$11*R251 + Resources!$E$12*P251</f>
        <v>800</v>
      </c>
      <c r="F251" s="8">
        <f>Resources!$E$2*H251</f>
        <v>0</v>
      </c>
      <c r="G251" s="8">
        <f t="shared" si="10"/>
        <v>800</v>
      </c>
      <c r="M251" s="5">
        <v>16</v>
      </c>
      <c r="Q251" s="5">
        <f>M251</f>
        <v>16</v>
      </c>
      <c r="S251" s="5">
        <f>SUM(H251:R251)</f>
        <v>32</v>
      </c>
      <c r="T251" s="49">
        <f t="shared" si="9"/>
        <v>4</v>
      </c>
      <c r="U251" s="8">
        <f>G251/S251</f>
        <v>25</v>
      </c>
      <c r="V251" s="8">
        <f t="shared" si="11"/>
        <v>200</v>
      </c>
    </row>
    <row r="252" spans="1:22" ht="30">
      <c r="A252" s="5" t="s">
        <v>430</v>
      </c>
      <c r="B252" s="6" t="s">
        <v>191</v>
      </c>
      <c r="C252" s="5" t="s">
        <v>159</v>
      </c>
      <c r="D252" s="6" t="s">
        <v>310</v>
      </c>
      <c r="E252" s="8">
        <f>Resources!$E$3*I252 + Resources!$E$4*J252 + Resources!$E$5*K252 + Resources!$E$6*L252 + Resources!$E$7*M252*2 + Resources!$E$8*N252 + Resources!$E$9*O252 + Resources!$E$11*R252 + Resources!$E$12*P252</f>
        <v>1888</v>
      </c>
      <c r="F252" s="8">
        <f>Resources!$E$2*H252</f>
        <v>1088</v>
      </c>
      <c r="G252" s="8">
        <f t="shared" si="10"/>
        <v>2976</v>
      </c>
      <c r="H252" s="5">
        <v>16</v>
      </c>
      <c r="I252" s="5">
        <v>16</v>
      </c>
      <c r="M252" s="5">
        <v>16</v>
      </c>
      <c r="Q252" s="5">
        <f>M252</f>
        <v>16</v>
      </c>
      <c r="S252" s="5">
        <f>SUM(H252:R252)</f>
        <v>64</v>
      </c>
      <c r="T252" s="49">
        <f t="shared" si="9"/>
        <v>8</v>
      </c>
      <c r="U252" s="8">
        <f>G252/S252</f>
        <v>46.5</v>
      </c>
      <c r="V252" s="8">
        <f t="shared" si="11"/>
        <v>372</v>
      </c>
    </row>
    <row r="253" spans="1:22">
      <c r="A253" s="5" t="s">
        <v>431</v>
      </c>
      <c r="B253" s="6" t="s">
        <v>156</v>
      </c>
      <c r="C253" s="5" t="s">
        <v>30</v>
      </c>
      <c r="D253" s="6" t="s">
        <v>163</v>
      </c>
      <c r="E253" s="8">
        <f>Resources!$E$3*I253 + Resources!$E$4*J253 + Resources!$E$5*K253 + Resources!$E$6*L253 + Resources!$E$7*M253*2 + Resources!$E$8*N253 + Resources!$E$9*O253 + Resources!$E$11*R253 + Resources!$E$12*P253</f>
        <v>14640</v>
      </c>
      <c r="F253" s="8">
        <f>Resources!$E$2*H253</f>
        <v>0</v>
      </c>
      <c r="G253" s="8">
        <f t="shared" si="10"/>
        <v>14640</v>
      </c>
      <c r="I253" s="5">
        <v>80</v>
      </c>
      <c r="J253" s="5">
        <v>80</v>
      </c>
      <c r="K253" s="5">
        <v>80</v>
      </c>
      <c r="Q253" s="5">
        <f>M253</f>
        <v>0</v>
      </c>
      <c r="S253" s="5">
        <f>SUM(H253:R253)</f>
        <v>240</v>
      </c>
      <c r="T253" s="49">
        <f t="shared" si="9"/>
        <v>30</v>
      </c>
      <c r="U253" s="8">
        <f>G253/S253</f>
        <v>61</v>
      </c>
      <c r="V253" s="8">
        <f t="shared" si="11"/>
        <v>488</v>
      </c>
    </row>
    <row r="254" spans="1:22" ht="30">
      <c r="A254" s="5" t="s">
        <v>432</v>
      </c>
      <c r="B254" s="6" t="s">
        <v>194</v>
      </c>
      <c r="C254" s="5" t="s">
        <v>159</v>
      </c>
      <c r="D254" s="6" t="s">
        <v>310</v>
      </c>
      <c r="E254" s="8">
        <f>Resources!$E$3*I254 + Resources!$E$4*J254 + Resources!$E$5*K254 + Resources!$E$6*L254 + Resources!$E$7*M254*2 + Resources!$E$8*N254 + Resources!$E$9*O254 + Resources!$E$11*R254 + Resources!$E$12*P254</f>
        <v>1600</v>
      </c>
      <c r="F254" s="8">
        <f>Resources!$E$2*H254</f>
        <v>0</v>
      </c>
      <c r="G254" s="8">
        <f t="shared" si="10"/>
        <v>1600</v>
      </c>
      <c r="M254" s="5">
        <v>32</v>
      </c>
      <c r="Q254" s="5">
        <f>M254</f>
        <v>32</v>
      </c>
      <c r="S254" s="5">
        <f>SUM(H254:R254)</f>
        <v>64</v>
      </c>
      <c r="T254" s="49">
        <f t="shared" si="9"/>
        <v>8</v>
      </c>
      <c r="U254" s="8">
        <f>G254/S254</f>
        <v>25</v>
      </c>
      <c r="V254" s="8">
        <f t="shared" si="11"/>
        <v>200</v>
      </c>
    </row>
    <row r="255" spans="1:22" s="36" customFormat="1" ht="18.75">
      <c r="B255" s="9" t="s">
        <v>433</v>
      </c>
      <c r="D255" s="9"/>
      <c r="E255" s="8"/>
      <c r="F255" s="50"/>
      <c r="G255" s="50">
        <f>G256+G261+G264</f>
        <v>9936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36">
        <f>S256+S261+S264</f>
        <v>152</v>
      </c>
      <c r="T255" s="48">
        <f t="shared" si="9"/>
        <v>19</v>
      </c>
      <c r="U255" s="50">
        <f>G255/S255</f>
        <v>65.368421052631575</v>
      </c>
      <c r="V255" s="50">
        <f t="shared" si="11"/>
        <v>522.9473684210526</v>
      </c>
    </row>
    <row r="256" spans="1:22" s="35" customFormat="1">
      <c r="B256" s="7" t="s">
        <v>196</v>
      </c>
      <c r="D256" s="7"/>
      <c r="E256" s="8"/>
      <c r="F256" s="42"/>
      <c r="G256" s="42">
        <f>SUM(G257:G260)</f>
        <v>5664</v>
      </c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35">
        <f>SUM(S257:S260)</f>
        <v>88</v>
      </c>
      <c r="T256" s="52">
        <f t="shared" si="9"/>
        <v>11</v>
      </c>
      <c r="U256" s="42">
        <f>G256/S256</f>
        <v>64.36363636363636</v>
      </c>
      <c r="V256" s="42">
        <f t="shared" si="11"/>
        <v>514.90909090909088</v>
      </c>
    </row>
    <row r="257" spans="1:24" ht="30">
      <c r="A257" s="5" t="s">
        <v>434</v>
      </c>
      <c r="B257" s="6" t="s">
        <v>435</v>
      </c>
      <c r="C257" s="5" t="s">
        <v>55</v>
      </c>
      <c r="D257" s="6" t="s">
        <v>199</v>
      </c>
      <c r="E257" s="8">
        <f>Resources!$E$3*I257 + Resources!$E$4*J257 + Resources!$E$5*K257 + Resources!$E$6*L257 + Resources!$E$7*M257*2 + Resources!$E$8*N257 + Resources!$E$9*O257 + Resources!$E$11*R257 + Resources!$E$12*P257</f>
        <v>1512</v>
      </c>
      <c r="F257" s="8">
        <f>Resources!$E$2*H257</f>
        <v>1632</v>
      </c>
      <c r="G257" s="8">
        <f t="shared" si="10"/>
        <v>3144</v>
      </c>
      <c r="H257" s="5">
        <v>24</v>
      </c>
      <c r="O257" s="5">
        <v>24</v>
      </c>
      <c r="S257" s="5">
        <f>SUM(H257:R257)</f>
        <v>48</v>
      </c>
      <c r="T257" s="49">
        <f t="shared" si="9"/>
        <v>6</v>
      </c>
      <c r="U257" s="8">
        <f>G257/S257</f>
        <v>65.5</v>
      </c>
      <c r="V257" s="8">
        <f t="shared" si="11"/>
        <v>524</v>
      </c>
    </row>
    <row r="258" spans="1:24" ht="30">
      <c r="A258" s="5" t="s">
        <v>436</v>
      </c>
      <c r="B258" s="6" t="s">
        <v>437</v>
      </c>
      <c r="C258" s="5" t="s">
        <v>26</v>
      </c>
      <c r="D258" s="6" t="s">
        <v>27</v>
      </c>
      <c r="E258" s="8">
        <f>Resources!$E$3*I258 + Resources!$E$4*J258 + Resources!$E$5*K258 + Resources!$E$6*L258 + Resources!$E$7*M258*2 + Resources!$E$8*N258 + Resources!$E$9*O258 + Resources!$E$11*R258 + Resources!$E$12*P258</f>
        <v>1008</v>
      </c>
      <c r="F258" s="8">
        <f>Resources!$E$2*H258</f>
        <v>0</v>
      </c>
      <c r="G258" s="8">
        <f t="shared" si="10"/>
        <v>1008</v>
      </c>
      <c r="O258" s="5">
        <v>16</v>
      </c>
      <c r="S258" s="5">
        <f>SUM(H258:R258)</f>
        <v>16</v>
      </c>
      <c r="T258" s="49">
        <f t="shared" si="9"/>
        <v>2</v>
      </c>
      <c r="U258" s="8">
        <f>G258/S258</f>
        <v>63</v>
      </c>
      <c r="V258" s="8">
        <f t="shared" si="11"/>
        <v>504</v>
      </c>
      <c r="X258" s="59"/>
    </row>
    <row r="259" spans="1:24">
      <c r="A259" s="5" t="s">
        <v>438</v>
      </c>
      <c r="B259" s="6" t="s">
        <v>439</v>
      </c>
      <c r="C259" s="5" t="s">
        <v>26</v>
      </c>
      <c r="D259" s="6" t="s">
        <v>27</v>
      </c>
      <c r="E259" s="8">
        <f>Resources!$E$3*I259 + Resources!$E$4*J259 + Resources!$E$5*K259 + Resources!$E$6*L259 + Resources!$E$7*M259*2 + Resources!$E$8*N259 + Resources!$E$9*O259 + Resources!$E$11*R259 + Resources!$E$12*P259</f>
        <v>756</v>
      </c>
      <c r="F259" s="8">
        <f>Resources!$E$2*H259</f>
        <v>0</v>
      </c>
      <c r="G259" s="8">
        <f t="shared" si="10"/>
        <v>756</v>
      </c>
      <c r="O259" s="5">
        <v>12</v>
      </c>
      <c r="S259" s="5">
        <f>SUM(H259:R259)</f>
        <v>12</v>
      </c>
      <c r="T259" s="49">
        <f t="shared" ref="T259:T278" si="13">S259/8</f>
        <v>1.5</v>
      </c>
      <c r="U259" s="8">
        <f>G259/S259</f>
        <v>63</v>
      </c>
      <c r="V259" s="8">
        <f t="shared" si="11"/>
        <v>504</v>
      </c>
    </row>
    <row r="260" spans="1:24">
      <c r="A260" s="5" t="s">
        <v>440</v>
      </c>
      <c r="B260" s="6" t="s">
        <v>441</v>
      </c>
      <c r="C260" s="5" t="s">
        <v>26</v>
      </c>
      <c r="D260" s="6" t="s">
        <v>27</v>
      </c>
      <c r="E260" s="8">
        <f>Resources!$E$3*I260 + Resources!$E$4*J260 + Resources!$E$5*K260 + Resources!$E$6*L260 + Resources!$E$7*M260*2 + Resources!$E$8*N260 + Resources!$E$9*O260 + Resources!$E$11*R260 + Resources!$E$12*P260</f>
        <v>756</v>
      </c>
      <c r="F260" s="8">
        <f>Resources!$E$2*H260</f>
        <v>0</v>
      </c>
      <c r="G260" s="8">
        <f t="shared" si="10"/>
        <v>756</v>
      </c>
      <c r="O260" s="5">
        <v>12</v>
      </c>
      <c r="S260" s="5">
        <f>SUM(H260:R260)</f>
        <v>12</v>
      </c>
      <c r="T260" s="49">
        <f t="shared" si="13"/>
        <v>1.5</v>
      </c>
      <c r="U260" s="8">
        <f>G260/S260</f>
        <v>63</v>
      </c>
      <c r="V260" s="8">
        <f t="shared" si="11"/>
        <v>504</v>
      </c>
    </row>
    <row r="261" spans="1:24" s="35" customFormat="1">
      <c r="B261" s="7" t="s">
        <v>202</v>
      </c>
      <c r="D261" s="7"/>
      <c r="E261" s="8"/>
      <c r="F261" s="42"/>
      <c r="G261" s="42">
        <f>G262+G263</f>
        <v>1008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35">
        <f>S262+S263</f>
        <v>16</v>
      </c>
      <c r="T261" s="52">
        <f t="shared" si="13"/>
        <v>2</v>
      </c>
      <c r="U261" s="42">
        <f>G261/S261</f>
        <v>63</v>
      </c>
      <c r="V261" s="42">
        <f t="shared" ref="V261:V279" si="14">U261*8</f>
        <v>504</v>
      </c>
    </row>
    <row r="262" spans="1:24" ht="30">
      <c r="A262" s="5" t="s">
        <v>442</v>
      </c>
      <c r="B262" s="17" t="s">
        <v>443</v>
      </c>
      <c r="C262" s="5" t="s">
        <v>26</v>
      </c>
      <c r="D262" s="6" t="s">
        <v>204</v>
      </c>
      <c r="E262" s="8">
        <f>Resources!$E$3*I262 + Resources!$E$4*J262 + Resources!$E$5*K262 + Resources!$E$6*L262 + Resources!$E$7*M262*2 + Resources!$E$8*N262 + Resources!$E$9*O262 + Resources!$E$11*R262 + Resources!$E$12*P262</f>
        <v>504</v>
      </c>
      <c r="F262" s="8">
        <f>Resources!$E$2*H262</f>
        <v>0</v>
      </c>
      <c r="G262" s="8">
        <f t="shared" ref="G262:G263" si="15">E262+F262</f>
        <v>504</v>
      </c>
      <c r="O262" s="5">
        <v>8</v>
      </c>
      <c r="S262" s="5">
        <f>SUM(H262:P262)</f>
        <v>8</v>
      </c>
      <c r="T262" s="49">
        <f t="shared" si="13"/>
        <v>1</v>
      </c>
      <c r="U262" s="8">
        <f>G262/S262</f>
        <v>63</v>
      </c>
      <c r="V262" s="8">
        <f t="shared" si="14"/>
        <v>504</v>
      </c>
    </row>
    <row r="263" spans="1:24">
      <c r="A263" s="5" t="s">
        <v>444</v>
      </c>
      <c r="B263" s="17" t="s">
        <v>445</v>
      </c>
      <c r="C263" s="5" t="s">
        <v>26</v>
      </c>
      <c r="D263" s="6" t="s">
        <v>204</v>
      </c>
      <c r="E263" s="8">
        <f>Resources!$E$3*I263 + Resources!$E$4*J263 + Resources!$E$5*K263 + Resources!$E$6*L263 + Resources!$E$7*M263*2 + Resources!$E$8*N263 + Resources!$E$9*O263 + Resources!$E$11*R263 + Resources!$E$12*P263</f>
        <v>504</v>
      </c>
      <c r="F263" s="8">
        <f>Resources!$E$2*H263</f>
        <v>0</v>
      </c>
      <c r="G263" s="8">
        <f t="shared" si="15"/>
        <v>504</v>
      </c>
      <c r="O263" s="5">
        <v>8</v>
      </c>
      <c r="S263" s="5">
        <f>SUM(H263:P263)</f>
        <v>8</v>
      </c>
      <c r="T263" s="49">
        <f t="shared" si="13"/>
        <v>1</v>
      </c>
      <c r="U263" s="8">
        <f>G263/S263</f>
        <v>63</v>
      </c>
      <c r="V263" s="8">
        <f t="shared" si="14"/>
        <v>504</v>
      </c>
    </row>
    <row r="264" spans="1:24" s="35" customFormat="1">
      <c r="B264" s="18" t="s">
        <v>207</v>
      </c>
      <c r="D264" s="7"/>
      <c r="E264" s="8"/>
      <c r="F264" s="42">
        <f>Resources!$E$2*H264</f>
        <v>0</v>
      </c>
      <c r="G264" s="42">
        <f>G265+G266</f>
        <v>3264</v>
      </c>
      <c r="S264" s="35">
        <f>SUM(S265:S266)</f>
        <v>48</v>
      </c>
      <c r="T264" s="52">
        <f t="shared" si="13"/>
        <v>6</v>
      </c>
      <c r="U264" s="42">
        <f>G264/S264</f>
        <v>68</v>
      </c>
      <c r="V264" s="42">
        <f t="shared" si="14"/>
        <v>544</v>
      </c>
    </row>
    <row r="265" spans="1:24">
      <c r="A265" s="5" t="s">
        <v>446</v>
      </c>
      <c r="B265" s="17" t="s">
        <v>447</v>
      </c>
      <c r="C265" s="5" t="s">
        <v>26</v>
      </c>
      <c r="D265" s="6" t="s">
        <v>210</v>
      </c>
      <c r="E265" s="8">
        <f>Resources!$E$3*I265 + Resources!$E$4*J265 + Resources!$E$5*K265 + Resources!$E$6*L265 + Resources!$E$7*M265*2 + Resources!$E$8*N265 + Resources!$E$9*O265 + Resources!$E$11*R265 + Resources!$E$12*P265</f>
        <v>544</v>
      </c>
      <c r="F265" s="8">
        <f>Resources!$E$2*H265</f>
        <v>0</v>
      </c>
      <c r="G265" s="8">
        <f>E265+F265</f>
        <v>544</v>
      </c>
      <c r="I265" s="5">
        <v>8</v>
      </c>
      <c r="S265" s="5">
        <f>SUM(H265:P265)</f>
        <v>8</v>
      </c>
      <c r="T265" s="49">
        <f t="shared" si="13"/>
        <v>1</v>
      </c>
      <c r="U265" s="8">
        <f>G265/S265</f>
        <v>68</v>
      </c>
      <c r="V265" s="8">
        <f t="shared" si="14"/>
        <v>544</v>
      </c>
    </row>
    <row r="266" spans="1:24">
      <c r="A266" s="5" t="s">
        <v>448</v>
      </c>
      <c r="B266" s="17" t="s">
        <v>212</v>
      </c>
      <c r="C266" s="5" t="s">
        <v>26</v>
      </c>
      <c r="D266" s="6" t="s">
        <v>210</v>
      </c>
      <c r="E266" s="8">
        <f>Resources!$E$3*I266 + Resources!$E$4*J266 + Resources!$E$5*K266 + Resources!$E$6*L266 + Resources!$E$7*M266*2 + Resources!$E$8*N266 + Resources!$E$9*O266 + Resources!$E$11*R266 + Resources!$E$12*P266</f>
        <v>2720</v>
      </c>
      <c r="F266" s="8">
        <f>Resources!$E$2*H266</f>
        <v>0</v>
      </c>
      <c r="G266" s="8">
        <f>E266+F266</f>
        <v>2720</v>
      </c>
      <c r="I266" s="5">
        <v>40</v>
      </c>
      <c r="S266" s="5">
        <f>SUM(H266:P266)</f>
        <v>40</v>
      </c>
      <c r="T266" s="49">
        <f t="shared" si="13"/>
        <v>5</v>
      </c>
      <c r="U266" s="8">
        <f>G266/S266</f>
        <v>68</v>
      </c>
      <c r="V266" s="8">
        <f t="shared" si="14"/>
        <v>544</v>
      </c>
    </row>
    <row r="267" spans="1:24" ht="23.25">
      <c r="A267" s="24"/>
      <c r="B267" s="23" t="s">
        <v>449</v>
      </c>
      <c r="C267" s="24"/>
      <c r="D267" s="53"/>
      <c r="E267" s="22"/>
      <c r="F267" s="46"/>
      <c r="G267" s="46">
        <f>G268+G274</f>
        <v>20560</v>
      </c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38">
        <f>S268+S274</f>
        <v>340</v>
      </c>
      <c r="T267" s="47">
        <f>S267/8</f>
        <v>42.5</v>
      </c>
      <c r="U267" s="46">
        <f>G267/S267</f>
        <v>60.470588235294116</v>
      </c>
      <c r="V267" s="46">
        <f t="shared" si="14"/>
        <v>483.76470588235293</v>
      </c>
    </row>
    <row r="268" spans="1:24" s="35" customFormat="1" ht="18.75">
      <c r="B268" s="26" t="s">
        <v>450</v>
      </c>
      <c r="D268" s="7"/>
      <c r="E268" s="8"/>
      <c r="F268" s="42"/>
      <c r="G268" s="42">
        <f>SUM(G269:G273)</f>
        <v>6818</v>
      </c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35">
        <f>SUM(S269:S273)</f>
        <v>106</v>
      </c>
      <c r="T268" s="52">
        <f t="shared" si="13"/>
        <v>13.25</v>
      </c>
      <c r="U268" s="42">
        <f>G268/S268</f>
        <v>64.320754716981128</v>
      </c>
      <c r="V268" s="42">
        <f t="shared" si="14"/>
        <v>514.56603773584902</v>
      </c>
    </row>
    <row r="269" spans="1:24" s="25" customFormat="1" ht="30">
      <c r="A269" s="5" t="s">
        <v>451</v>
      </c>
      <c r="B269" s="6" t="s">
        <v>452</v>
      </c>
      <c r="C269" s="5" t="s">
        <v>55</v>
      </c>
      <c r="D269" s="6" t="s">
        <v>199</v>
      </c>
      <c r="E269" s="8">
        <f>Resources!$E$3*I269 + Resources!$E$4*J269 + Resources!$E$5*K269 + Resources!$E$6*L269 + Resources!$E$7*M269*2 + Resources!$E$8*N269 + Resources!$E$9*O269 + Resources!$E$11*R269 + Resources!$E$12*P269</f>
        <v>756</v>
      </c>
      <c r="F269" s="8">
        <f>Resources!$E$2*H269</f>
        <v>816</v>
      </c>
      <c r="G269" s="8">
        <f t="shared" ref="G269" si="16">E269+F269</f>
        <v>1572</v>
      </c>
      <c r="H269" s="5">
        <v>12</v>
      </c>
      <c r="I269" s="5"/>
      <c r="J269" s="5"/>
      <c r="K269" s="5"/>
      <c r="L269" s="5"/>
      <c r="M269" s="5"/>
      <c r="N269" s="5"/>
      <c r="O269" s="5">
        <v>12</v>
      </c>
      <c r="P269" s="5"/>
      <c r="Q269" s="5"/>
      <c r="R269" s="5"/>
      <c r="S269" s="5">
        <f>SUM(H269:P269)</f>
        <v>24</v>
      </c>
      <c r="T269" s="49">
        <f t="shared" si="13"/>
        <v>3</v>
      </c>
      <c r="U269" s="8">
        <f>G269/S269</f>
        <v>65.5</v>
      </c>
      <c r="V269" s="8">
        <f t="shared" si="14"/>
        <v>524</v>
      </c>
    </row>
    <row r="270" spans="1:24">
      <c r="A270" s="5" t="s">
        <v>453</v>
      </c>
      <c r="B270" s="6" t="s">
        <v>454</v>
      </c>
      <c r="C270" s="5" t="s">
        <v>26</v>
      </c>
      <c r="D270" s="6" t="s">
        <v>204</v>
      </c>
      <c r="E270" s="8">
        <f>Resources!$E$3*I270 + Resources!$E$4*J270 + Resources!$E$5*K270 + Resources!$E$6*L270 + Resources!$E$7*M270*2 + Resources!$E$8*N270 + Resources!$E$9*O270 + Resources!$E$11*R270 + Resources!$E$12*P270</f>
        <v>126</v>
      </c>
      <c r="F270" s="8">
        <f>Resources!$E$2*H270</f>
        <v>0</v>
      </c>
      <c r="G270" s="8">
        <f t="shared" ref="G270:G279" si="17">E270+F270</f>
        <v>126</v>
      </c>
      <c r="O270" s="5">
        <v>2</v>
      </c>
      <c r="S270" s="5">
        <f>SUM(H270:P270)</f>
        <v>2</v>
      </c>
      <c r="T270" s="49">
        <f t="shared" si="13"/>
        <v>0.25</v>
      </c>
      <c r="U270" s="8">
        <f>G270/S270</f>
        <v>63</v>
      </c>
      <c r="V270" s="8">
        <f t="shared" si="14"/>
        <v>504</v>
      </c>
    </row>
    <row r="271" spans="1:24">
      <c r="A271" s="5" t="s">
        <v>455</v>
      </c>
      <c r="B271" s="6" t="s">
        <v>456</v>
      </c>
      <c r="C271" s="5" t="s">
        <v>26</v>
      </c>
      <c r="D271" s="6" t="s">
        <v>204</v>
      </c>
      <c r="E271" s="8">
        <f>Resources!$E$3*I271 + Resources!$E$4*J271 + Resources!$E$5*K271 + Resources!$E$6*L271 + Resources!$E$7*M271*2 + Resources!$E$8*N271 + Resources!$E$9*O271 + Resources!$E$11*R271 + Resources!$E$12*P271</f>
        <v>2520</v>
      </c>
      <c r="F271" s="8">
        <f>Resources!$E$2*H271</f>
        <v>0</v>
      </c>
      <c r="G271" s="8">
        <f t="shared" si="17"/>
        <v>2520</v>
      </c>
      <c r="O271" s="5">
        <v>40</v>
      </c>
      <c r="S271" s="5">
        <f>SUM(H271:P271)</f>
        <v>40</v>
      </c>
      <c r="T271" s="49">
        <f t="shared" si="13"/>
        <v>5</v>
      </c>
      <c r="U271" s="8">
        <f>G271/S271</f>
        <v>63</v>
      </c>
      <c r="V271" s="8">
        <f t="shared" si="14"/>
        <v>504</v>
      </c>
    </row>
    <row r="272" spans="1:24" ht="30">
      <c r="A272" s="5" t="s">
        <v>457</v>
      </c>
      <c r="B272" s="6" t="s">
        <v>458</v>
      </c>
      <c r="C272" s="5" t="s">
        <v>26</v>
      </c>
      <c r="D272" s="6" t="s">
        <v>204</v>
      </c>
      <c r="E272" s="8">
        <f>Resources!$E$3*I272 + Resources!$E$4*J272 + Resources!$E$5*K272 + Resources!$E$6*L272 + Resources!$E$7*M272*2 + Resources!$E$8*N272 + Resources!$E$9*O272 + Resources!$E$11*R272 + Resources!$E$12*P272</f>
        <v>504</v>
      </c>
      <c r="F272" s="8">
        <f>Resources!$E$2*H272</f>
        <v>0</v>
      </c>
      <c r="G272" s="8">
        <f t="shared" si="17"/>
        <v>504</v>
      </c>
      <c r="O272" s="5">
        <v>8</v>
      </c>
      <c r="S272" s="5">
        <f>SUM(H272:P272)</f>
        <v>8</v>
      </c>
      <c r="T272" s="49">
        <f t="shared" si="13"/>
        <v>1</v>
      </c>
      <c r="U272" s="8">
        <f>G272/S272</f>
        <v>63</v>
      </c>
      <c r="V272" s="8">
        <f t="shared" si="14"/>
        <v>504</v>
      </c>
    </row>
    <row r="273" spans="1:22" ht="30">
      <c r="A273" s="5" t="s">
        <v>459</v>
      </c>
      <c r="B273" s="6" t="s">
        <v>460</v>
      </c>
      <c r="C273" s="5" t="s">
        <v>55</v>
      </c>
      <c r="D273" s="6" t="s">
        <v>199</v>
      </c>
      <c r="E273" s="8">
        <f>Resources!$E$3*I273 + Resources!$E$4*J273 + Resources!$E$5*K273 + Resources!$E$6*L273 + Resources!$E$7*M273*2 + Resources!$E$8*N273 + Resources!$E$9*O273 + Resources!$E$11*R273 + Resources!$E$12*P273</f>
        <v>1008</v>
      </c>
      <c r="F273" s="8">
        <f>Resources!$E$2*H273</f>
        <v>1088</v>
      </c>
      <c r="G273" s="8">
        <f t="shared" si="17"/>
        <v>2096</v>
      </c>
      <c r="H273" s="5">
        <v>16</v>
      </c>
      <c r="O273" s="5">
        <v>16</v>
      </c>
      <c r="S273" s="5">
        <f>SUM(H273:P273)</f>
        <v>32</v>
      </c>
      <c r="T273" s="49">
        <f t="shared" si="13"/>
        <v>4</v>
      </c>
      <c r="U273" s="8">
        <f>G273/S273</f>
        <v>65.5</v>
      </c>
      <c r="V273" s="8">
        <f t="shared" si="14"/>
        <v>524</v>
      </c>
    </row>
    <row r="274" spans="1:22" s="35" customFormat="1" ht="18.75">
      <c r="B274" s="9" t="s">
        <v>461</v>
      </c>
      <c r="D274" s="7"/>
      <c r="E274" s="8"/>
      <c r="F274" s="42"/>
      <c r="G274" s="42">
        <f>SUM(G275:G279)</f>
        <v>13742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35">
        <f t="shared" ref="S274" si="18">SUM(S275:S279)</f>
        <v>234</v>
      </c>
      <c r="T274" s="52">
        <f>S274/8</f>
        <v>29.25</v>
      </c>
      <c r="U274" s="42">
        <f>G274/S274</f>
        <v>58.726495726495727</v>
      </c>
      <c r="V274" s="42">
        <f t="shared" si="14"/>
        <v>469.81196581196582</v>
      </c>
    </row>
    <row r="275" spans="1:22">
      <c r="A275" s="5" t="s">
        <v>462</v>
      </c>
      <c r="B275" s="6" t="s">
        <v>463</v>
      </c>
      <c r="C275" s="5" t="s">
        <v>26</v>
      </c>
      <c r="D275" s="6" t="s">
        <v>204</v>
      </c>
      <c r="E275" s="8">
        <f>Resources!$E$3*I275 + Resources!$E$4*J275 + Resources!$E$5*K275 + Resources!$E$6*L275 + Resources!$E$7*M275*2 + Resources!$E$8*N275 + Resources!$E$9*O275 + Resources!$E$11*R275 + Resources!$E$12*P275</f>
        <v>126</v>
      </c>
      <c r="F275" s="8">
        <f>Resources!$E$2*H275</f>
        <v>0</v>
      </c>
      <c r="G275" s="8">
        <f t="shared" si="17"/>
        <v>126</v>
      </c>
      <c r="O275" s="5">
        <v>2</v>
      </c>
      <c r="S275" s="5">
        <f>SUM(H275:P275)</f>
        <v>2</v>
      </c>
      <c r="T275" s="49">
        <f t="shared" si="13"/>
        <v>0.25</v>
      </c>
      <c r="U275" s="8">
        <f>G275/S275</f>
        <v>63</v>
      </c>
      <c r="V275" s="8">
        <f t="shared" si="14"/>
        <v>504</v>
      </c>
    </row>
    <row r="276" spans="1:22">
      <c r="A276" s="5" t="s">
        <v>464</v>
      </c>
      <c r="B276" s="6" t="s">
        <v>465</v>
      </c>
      <c r="C276" s="5" t="s">
        <v>26</v>
      </c>
      <c r="D276" s="6" t="s">
        <v>204</v>
      </c>
      <c r="E276" s="8">
        <f>Resources!$E$3*I276 + Resources!$E$4*J276 + Resources!$E$5*K276 + Resources!$E$6*L276 + Resources!$E$7*M276*2 + Resources!$E$8*N276 + Resources!$E$9*O276 + Resources!$E$11*R276 + Resources!$E$12*P276</f>
        <v>504</v>
      </c>
      <c r="F276" s="8">
        <f>Resources!$E$2*H276</f>
        <v>0</v>
      </c>
      <c r="G276" s="8">
        <f t="shared" si="17"/>
        <v>504</v>
      </c>
      <c r="O276" s="5">
        <v>8</v>
      </c>
      <c r="S276" s="5">
        <f>SUM(H276:P276)</f>
        <v>8</v>
      </c>
      <c r="T276" s="49">
        <f t="shared" si="13"/>
        <v>1</v>
      </c>
      <c r="U276" s="8">
        <f>G276/S276</f>
        <v>63</v>
      </c>
      <c r="V276" s="8">
        <f t="shared" si="14"/>
        <v>504</v>
      </c>
    </row>
    <row r="277" spans="1:22">
      <c r="A277" s="5" t="s">
        <v>466</v>
      </c>
      <c r="B277" s="6" t="s">
        <v>467</v>
      </c>
      <c r="C277" s="5" t="s">
        <v>55</v>
      </c>
      <c r="D277" s="6" t="s">
        <v>199</v>
      </c>
      <c r="E277" s="8">
        <f>Resources!$E$3*I277 + Resources!$E$4*J277 + Resources!$E$5*K277 + Resources!$E$6*L277 + Resources!$E$7*M277*2 + Resources!$E$8*N277 + Resources!$E$9*O277 + Resources!$E$11*R277 + Resources!$E$12*P277</f>
        <v>504</v>
      </c>
      <c r="F277" s="8">
        <f>Resources!$E$2*H277</f>
        <v>544</v>
      </c>
      <c r="G277" s="8">
        <f t="shared" si="17"/>
        <v>1048</v>
      </c>
      <c r="H277" s="5">
        <v>8</v>
      </c>
      <c r="O277" s="5">
        <v>8</v>
      </c>
      <c r="S277" s="5">
        <f>SUM(H277:P277)</f>
        <v>16</v>
      </c>
      <c r="T277" s="49">
        <f t="shared" si="13"/>
        <v>2</v>
      </c>
      <c r="U277" s="8">
        <f>G277/S277</f>
        <v>65.5</v>
      </c>
      <c r="V277" s="8">
        <f t="shared" si="14"/>
        <v>524</v>
      </c>
    </row>
    <row r="278" spans="1:22" ht="30">
      <c r="A278" s="5" t="s">
        <v>468</v>
      </c>
      <c r="B278" s="6" t="s">
        <v>469</v>
      </c>
      <c r="C278" s="5" t="s">
        <v>30</v>
      </c>
      <c r="D278" s="6" t="s">
        <v>470</v>
      </c>
      <c r="E278" s="8">
        <f>Resources!$E$3*I278 + Resources!$E$4*J278 + Resources!$E$5*K278 + Resources!$E$6*L278 + Resources!$E$7*M278*2 + Resources!$E$8*N278 + Resources!$E$9*O278 + Resources!$E$11*R278 + Resources!$E$12*P278</f>
        <v>2176</v>
      </c>
      <c r="F278" s="8">
        <f>Resources!$E$2*H278</f>
        <v>1088</v>
      </c>
      <c r="G278" s="8">
        <f t="shared" si="17"/>
        <v>3264</v>
      </c>
      <c r="H278" s="5">
        <v>16</v>
      </c>
      <c r="I278" s="5">
        <v>16</v>
      </c>
      <c r="N278" s="5">
        <v>16</v>
      </c>
      <c r="S278" s="5">
        <f>SUM(H278:P278)</f>
        <v>48</v>
      </c>
      <c r="T278" s="49">
        <f t="shared" si="13"/>
        <v>6</v>
      </c>
      <c r="U278" s="8">
        <f>G278/S278</f>
        <v>68</v>
      </c>
      <c r="V278" s="8">
        <f t="shared" si="14"/>
        <v>544</v>
      </c>
    </row>
    <row r="279" spans="1:22" ht="30.75" thickBot="1">
      <c r="A279" s="29" t="s">
        <v>471</v>
      </c>
      <c r="B279" s="30" t="s">
        <v>472</v>
      </c>
      <c r="C279" s="29" t="s">
        <v>159</v>
      </c>
      <c r="D279" s="30" t="s">
        <v>473</v>
      </c>
      <c r="E279" s="8">
        <f>Resources!$E$3*I279 + Resources!$E$4*J279 + Resources!$E$5*K279 + Resources!$E$6*L279 + Resources!$E$7*M279*2 + Resources!$E$8*N279 + Resources!$E$9*O279 + Resources!$E$11*R279 + Resources!$E$12*P279</f>
        <v>8800</v>
      </c>
      <c r="F279" s="8">
        <f>Resources!$E$2*H279</f>
        <v>0</v>
      </c>
      <c r="G279" s="73">
        <f t="shared" si="17"/>
        <v>8800</v>
      </c>
      <c r="H279" s="29"/>
      <c r="I279" s="29">
        <v>40</v>
      </c>
      <c r="J279" s="29">
        <v>40</v>
      </c>
      <c r="K279" s="29">
        <v>40</v>
      </c>
      <c r="L279" s="29"/>
      <c r="M279" s="29"/>
      <c r="N279" s="29"/>
      <c r="O279" s="29"/>
      <c r="P279" s="29"/>
      <c r="Q279" s="29"/>
      <c r="R279" s="29">
        <v>40</v>
      </c>
      <c r="S279" s="29">
        <f>SUM(H279:R279)</f>
        <v>160</v>
      </c>
      <c r="T279" s="74">
        <f>S279/8</f>
        <v>20</v>
      </c>
      <c r="U279" s="73">
        <f>G279/S279</f>
        <v>55</v>
      </c>
      <c r="V279" s="73">
        <f t="shared" si="14"/>
        <v>440</v>
      </c>
    </row>
    <row r="280" spans="1:22" ht="15.75" thickBot="1">
      <c r="A280" s="27"/>
      <c r="B280" s="28"/>
      <c r="C280" s="178" t="s">
        <v>474</v>
      </c>
      <c r="D280" s="178"/>
      <c r="E280" s="179">
        <f>SUM(E2:E279)</f>
        <v>276755</v>
      </c>
      <c r="F280" s="179">
        <f>SUM(F2:F279)</f>
        <v>31212</v>
      </c>
      <c r="G280" s="180">
        <f>E280+F280</f>
        <v>307967</v>
      </c>
      <c r="H280" s="176">
        <f t="shared" ref="H280:O280" si="19">SUM(H2:H279)</f>
        <v>459</v>
      </c>
      <c r="I280" s="176">
        <f t="shared" si="19"/>
        <v>1117</v>
      </c>
      <c r="J280" s="176">
        <f t="shared" si="19"/>
        <v>826</v>
      </c>
      <c r="K280" s="176">
        <f t="shared" si="19"/>
        <v>918</v>
      </c>
      <c r="L280" s="176">
        <f t="shared" si="19"/>
        <v>253</v>
      </c>
      <c r="M280" s="176">
        <f t="shared" si="19"/>
        <v>806</v>
      </c>
      <c r="N280" s="176">
        <f t="shared" si="19"/>
        <v>169</v>
      </c>
      <c r="O280" s="176">
        <f t="shared" si="19"/>
        <v>334</v>
      </c>
      <c r="P280" s="176">
        <f>SUM(P2:P279)</f>
        <v>0</v>
      </c>
      <c r="Q280" s="176">
        <f t="shared" ref="Q280:R280" si="20">SUM(Q2:Q279)</f>
        <v>798</v>
      </c>
      <c r="R280" s="176">
        <f t="shared" si="20"/>
        <v>517</v>
      </c>
      <c r="S280" s="181">
        <f>S2+S15+S107+S188+S267</f>
        <v>6197</v>
      </c>
      <c r="T280" s="183">
        <f>T2+T15+T107+T188+T267</f>
        <v>774.625</v>
      </c>
      <c r="U280" s="185">
        <f>(U2+U15+U107+U188+U267)/5</f>
        <v>53.628948719665615</v>
      </c>
      <c r="V280" s="185">
        <f>(V2+V15+V107+V188+V267)/5</f>
        <v>429.03158975732492</v>
      </c>
    </row>
    <row r="281" spans="1:22">
      <c r="C281" s="178"/>
      <c r="D281" s="178"/>
      <c r="E281" s="179"/>
      <c r="F281" s="179"/>
      <c r="G281" s="180"/>
      <c r="H281" s="176"/>
      <c r="I281" s="176"/>
      <c r="J281" s="176"/>
      <c r="K281" s="176"/>
      <c r="L281" s="176"/>
      <c r="M281" s="176"/>
      <c r="N281" s="176"/>
      <c r="O281" s="176"/>
      <c r="P281" s="177"/>
      <c r="Q281" s="177"/>
      <c r="R281" s="177"/>
      <c r="S281" s="182"/>
      <c r="T281" s="184"/>
      <c r="U281" s="186"/>
      <c r="V281" s="186"/>
    </row>
    <row r="282" spans="1:22" ht="18.75" customHeight="1">
      <c r="D282" s="175"/>
    </row>
    <row r="286" spans="1:22"/>
    <row r="307" spans="2:2">
      <c r="B307" s="15"/>
    </row>
    <row r="310" spans="2:2">
      <c r="B310" s="15"/>
    </row>
    <row r="313" spans="2:2">
      <c r="B313" s="15"/>
    </row>
  </sheetData>
  <sheetProtection algorithmName="SHA-512" hashValue="M7rNU30CTbQ0kv9SYc0aZn5m61MrgwtwnnGUOvD7bcLITGrC+G2S3tuGMqgeNp8qSI6bTabQoDIiE9MtDXw9Iw==" saltValue="+GULJbyXQ7VjiJconbrqFA==" spinCount="100000" sheet="1" objects="1" scenarios="1"/>
  <mergeCells count="19">
    <mergeCell ref="S280:S281"/>
    <mergeCell ref="T280:T281"/>
    <mergeCell ref="U280:U281"/>
    <mergeCell ref="V280:V281"/>
    <mergeCell ref="Q280:Q281"/>
    <mergeCell ref="R280:R281"/>
    <mergeCell ref="P280:P281"/>
    <mergeCell ref="C280:D281"/>
    <mergeCell ref="E280:E281"/>
    <mergeCell ref="F280:F281"/>
    <mergeCell ref="G280:G281"/>
    <mergeCell ref="H280:H281"/>
    <mergeCell ref="L280:L281"/>
    <mergeCell ref="M280:M281"/>
    <mergeCell ref="N280:N281"/>
    <mergeCell ref="O280:O281"/>
    <mergeCell ref="I280:I281"/>
    <mergeCell ref="J280:J281"/>
    <mergeCell ref="K280:K28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3175-993A-46B7-952B-42D6A5C17D58}">
  <dimension ref="A1:H20"/>
  <sheetViews>
    <sheetView workbookViewId="0">
      <pane ySplit="1" topLeftCell="A2" activePane="bottomLeft" state="frozen"/>
      <selection pane="bottomLeft" activeCell="E19" sqref="E19"/>
    </sheetView>
  </sheetViews>
  <sheetFormatPr defaultRowHeight="15"/>
  <cols>
    <col min="1" max="1" width="46" style="1" customWidth="1"/>
    <col min="2" max="2" width="15.5703125" customWidth="1"/>
    <col min="3" max="8" width="18.7109375" bestFit="1" customWidth="1"/>
  </cols>
  <sheetData>
    <row r="1" spans="1:8" s="60" customFormat="1" ht="34.5" customHeight="1">
      <c r="A1" s="71" t="s">
        <v>475</v>
      </c>
      <c r="B1" s="67" t="s">
        <v>476</v>
      </c>
      <c r="C1" s="67" t="s">
        <v>477</v>
      </c>
      <c r="D1" s="67" t="s">
        <v>478</v>
      </c>
      <c r="E1" s="67" t="s">
        <v>479</v>
      </c>
      <c r="F1" s="67" t="s">
        <v>480</v>
      </c>
      <c r="G1" s="67" t="s">
        <v>481</v>
      </c>
      <c r="H1" s="67" t="s">
        <v>474</v>
      </c>
    </row>
    <row r="2" spans="1:8" s="60" customFormat="1">
      <c r="A2" s="61" t="s">
        <v>482</v>
      </c>
    </row>
    <row r="3" spans="1:8">
      <c r="A3" s="1" t="s">
        <v>483</v>
      </c>
      <c r="B3" s="65">
        <v>504</v>
      </c>
      <c r="C3" s="65">
        <v>504</v>
      </c>
      <c r="D3" s="65">
        <v>504</v>
      </c>
      <c r="E3" s="65">
        <v>504</v>
      </c>
      <c r="F3" s="65">
        <v>504</v>
      </c>
      <c r="G3" s="65">
        <v>504</v>
      </c>
      <c r="H3" s="65">
        <f>SUM(B3:G3)</f>
        <v>3024</v>
      </c>
    </row>
    <row r="4" spans="1:8">
      <c r="A4" s="1" t="s">
        <v>484</v>
      </c>
      <c r="B4" s="65">
        <v>950</v>
      </c>
      <c r="C4" s="65">
        <v>950</v>
      </c>
      <c r="D4" s="65">
        <v>950</v>
      </c>
      <c r="E4" s="65">
        <v>950</v>
      </c>
      <c r="F4" s="65">
        <v>950</v>
      </c>
      <c r="G4" s="65">
        <v>950</v>
      </c>
      <c r="H4" s="65">
        <f>SUM(B4:G4)</f>
        <v>5700</v>
      </c>
    </row>
    <row r="5" spans="1:8">
      <c r="A5" s="62" t="s">
        <v>485</v>
      </c>
      <c r="B5" s="65"/>
      <c r="C5" s="65"/>
      <c r="D5" s="65"/>
      <c r="E5" s="65"/>
      <c r="F5" s="65"/>
      <c r="G5" s="65"/>
      <c r="H5" s="65"/>
    </row>
    <row r="6" spans="1:8">
      <c r="A6" s="1" t="s">
        <v>486</v>
      </c>
      <c r="B6" s="65">
        <v>204204</v>
      </c>
      <c r="C6" s="65">
        <v>204204</v>
      </c>
      <c r="D6" s="65">
        <v>204204</v>
      </c>
      <c r="E6" s="65">
        <v>204204</v>
      </c>
      <c r="F6" s="65">
        <v>204204</v>
      </c>
      <c r="G6" s="65">
        <v>204204</v>
      </c>
      <c r="H6" s="65">
        <f>SUM(B6:G6)</f>
        <v>1225224</v>
      </c>
    </row>
    <row r="7" spans="1:8">
      <c r="A7" s="1" t="s">
        <v>487</v>
      </c>
      <c r="B7" s="65">
        <v>0</v>
      </c>
      <c r="C7" s="65">
        <v>40000</v>
      </c>
      <c r="D7" s="65">
        <v>40000</v>
      </c>
      <c r="E7" s="65">
        <v>40000</v>
      </c>
      <c r="F7" s="65">
        <v>40000</v>
      </c>
      <c r="G7" s="65">
        <v>40000</v>
      </c>
      <c r="H7" s="65">
        <f>SUM(B7:G7)</f>
        <v>200000</v>
      </c>
    </row>
    <row r="8" spans="1:8">
      <c r="A8" s="61" t="s">
        <v>488</v>
      </c>
      <c r="B8" s="65"/>
      <c r="C8" s="65"/>
      <c r="D8" s="65"/>
      <c r="E8" s="65"/>
      <c r="F8" s="65"/>
      <c r="G8" s="65"/>
      <c r="H8" s="65"/>
    </row>
    <row r="9" spans="1:8">
      <c r="A9" s="1" t="s">
        <v>489</v>
      </c>
      <c r="B9" s="65">
        <v>0</v>
      </c>
      <c r="C9" s="65">
        <v>40000</v>
      </c>
      <c r="D9" s="65">
        <v>30000</v>
      </c>
      <c r="E9" s="65">
        <v>20000</v>
      </c>
      <c r="F9" s="65">
        <v>10000</v>
      </c>
      <c r="G9" s="65">
        <v>5000</v>
      </c>
      <c r="H9" s="65">
        <f t="shared" ref="H9:H11" si="0">SUM(B9:G9)</f>
        <v>105000</v>
      </c>
    </row>
    <row r="10" spans="1:8">
      <c r="A10" s="1" t="s">
        <v>490</v>
      </c>
      <c r="B10" s="65">
        <v>0</v>
      </c>
      <c r="C10" s="65">
        <f>'Labor Cost Estimate'!$U$280 *8*260</f>
        <v>111548.21333690447</v>
      </c>
      <c r="D10" s="65">
        <f>'Labor Cost Estimate'!$U$280 *8*260</f>
        <v>111548.21333690447</v>
      </c>
      <c r="E10" s="65">
        <f>'Labor Cost Estimate'!$U$280 *8*260</f>
        <v>111548.21333690447</v>
      </c>
      <c r="F10" s="65">
        <f>'Labor Cost Estimate'!$U$280 *8*260</f>
        <v>111548.21333690447</v>
      </c>
      <c r="G10" s="65">
        <f>'Labor Cost Estimate'!$U$280 *8*260</f>
        <v>111548.21333690447</v>
      </c>
      <c r="H10" s="65">
        <f t="shared" si="0"/>
        <v>557741.06668452243</v>
      </c>
    </row>
    <row r="11" spans="1:8">
      <c r="A11" s="1" t="s">
        <v>491</v>
      </c>
      <c r="B11" s="65">
        <f>10000 * 8  * 12 * 0.05</f>
        <v>48000</v>
      </c>
      <c r="C11" s="65">
        <f>B11*1.2</f>
        <v>57600</v>
      </c>
      <c r="D11" s="65">
        <f>C11*1.3</f>
        <v>74880</v>
      </c>
      <c r="E11" s="65">
        <f>D11*1.35</f>
        <v>101088</v>
      </c>
      <c r="F11" s="65">
        <f>E11*1.15</f>
        <v>116251.2</v>
      </c>
      <c r="G11" s="65">
        <f>F11*1.1</f>
        <v>127876.32</v>
      </c>
      <c r="H11" s="65">
        <f t="shared" si="0"/>
        <v>525695.52</v>
      </c>
    </row>
    <row r="12" spans="1:8">
      <c r="A12" s="1" t="s">
        <v>492</v>
      </c>
      <c r="B12" s="65">
        <v>0</v>
      </c>
      <c r="C12" s="65">
        <f>Resources!$E$13 * 40 * 50</f>
        <v>52000</v>
      </c>
      <c r="D12" s="65">
        <f>C12*1.02</f>
        <v>53040</v>
      </c>
      <c r="E12" s="65">
        <f>D12*1.02</f>
        <v>54100.800000000003</v>
      </c>
      <c r="F12" s="65">
        <f t="shared" ref="F12" si="1">E12*1.02</f>
        <v>55182.816000000006</v>
      </c>
      <c r="G12" s="65">
        <f t="shared" ref="G12" si="2">F12*1.02</f>
        <v>56286.472320000008</v>
      </c>
      <c r="H12" s="65">
        <f t="shared" ref="H12" si="3">SUM(B12:G12)</f>
        <v>270610.08831999998</v>
      </c>
    </row>
    <row r="13" spans="1:8">
      <c r="A13" s="167" t="s">
        <v>493</v>
      </c>
      <c r="B13" s="65"/>
      <c r="C13" s="65"/>
      <c r="D13" s="65"/>
      <c r="E13" s="65"/>
      <c r="F13" s="65"/>
      <c r="G13" s="65"/>
      <c r="H13" s="65"/>
    </row>
    <row r="14" spans="1:8">
      <c r="A14" s="1" t="s">
        <v>494</v>
      </c>
      <c r="B14" s="65">
        <f>C14/2</f>
        <v>33600</v>
      </c>
      <c r="C14" s="65">
        <f>'Business Benefits'!C2*0.07</f>
        <v>67200</v>
      </c>
      <c r="D14" s="65">
        <f>'Business Benefits'!D2*0.07</f>
        <v>73920</v>
      </c>
      <c r="E14" s="65">
        <f>'Business Benefits'!E2*0.07</f>
        <v>81312.000000000015</v>
      </c>
      <c r="F14" s="65">
        <f>'Business Benefits'!F2*0.07</f>
        <v>89443.200000000012</v>
      </c>
      <c r="G14" s="65">
        <f>'Business Benefits'!G2*0.07</f>
        <v>98387.520000000004</v>
      </c>
      <c r="H14" s="65">
        <f>SUM(B14:G14)</f>
        <v>443862.72000000003</v>
      </c>
    </row>
    <row r="15" spans="1:8" ht="18.75">
      <c r="A15" s="63" t="s">
        <v>495</v>
      </c>
      <c r="B15" s="64">
        <f>SUM(B3:B14)</f>
        <v>287258</v>
      </c>
      <c r="C15" s="64">
        <f>SUM(C3:C14)</f>
        <v>574006.21333690453</v>
      </c>
      <c r="D15" s="64">
        <f>SUM(D3:D14)</f>
        <v>589046.21333690453</v>
      </c>
      <c r="E15" s="64">
        <f>SUM(E3:E14)</f>
        <v>613707.01333690446</v>
      </c>
      <c r="F15" s="64">
        <f>SUM(F3:F14)</f>
        <v>628083.42933690455</v>
      </c>
      <c r="G15" s="64">
        <f>SUM(G3:G14)</f>
        <v>644756.52565690456</v>
      </c>
      <c r="H15" s="66">
        <f>SUM(H3:H14)</f>
        <v>3336857.3950045225</v>
      </c>
    </row>
    <row r="16" spans="1:8">
      <c r="A16" s="62" t="s">
        <v>496</v>
      </c>
    </row>
    <row r="17" spans="1:8">
      <c r="A17" s="1" t="s">
        <v>497</v>
      </c>
      <c r="B17" s="4">
        <f>'Labor Cost Estimate'!$G$280</f>
        <v>307967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f>SUM(B17:G17)</f>
        <v>307967</v>
      </c>
    </row>
    <row r="18" spans="1:8" ht="18.75">
      <c r="A18" s="63" t="s">
        <v>498</v>
      </c>
      <c r="B18" s="64">
        <f>B15+B17</f>
        <v>595225</v>
      </c>
      <c r="C18" s="64">
        <f t="shared" ref="C18:H18" si="4">C15+C17</f>
        <v>574006.21333690453</v>
      </c>
      <c r="D18" s="64">
        <f t="shared" si="4"/>
        <v>589046.21333690453</v>
      </c>
      <c r="E18" s="64">
        <f t="shared" si="4"/>
        <v>613707.01333690446</v>
      </c>
      <c r="F18" s="64">
        <f t="shared" si="4"/>
        <v>628083.42933690455</v>
      </c>
      <c r="G18" s="64">
        <f t="shared" si="4"/>
        <v>644756.52565690456</v>
      </c>
      <c r="H18" s="66">
        <f t="shared" si="4"/>
        <v>3644824.3950045225</v>
      </c>
    </row>
    <row r="19" spans="1:8" ht="47.25">
      <c r="A19" s="69" t="s">
        <v>499</v>
      </c>
      <c r="B19" s="70">
        <f>H15/B17</f>
        <v>10.835113486199893</v>
      </c>
    </row>
    <row r="20" spans="1:8" ht="18.75">
      <c r="A20" s="68" t="s">
        <v>500</v>
      </c>
      <c r="B20" s="170">
        <f xml:space="preserve"> 1+(B19)*0.01</f>
        <v>1.108351134861999</v>
      </c>
    </row>
  </sheetData>
  <sheetProtection algorithmName="SHA-512" hashValue="gLtI0J6VJ70e4hu4RoxEKe2E7pAvtTq7ZrCTpGhC3IiYhizdn5kuUYen+gwy3yKjHPgY+1nNNOCBJbNjvmeJ7g==" saltValue="A6BZkuuLMG5mcRuTainBdQ==" spinCount="100000" sheet="1" objects="1" scenario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D99A-6CE4-4D8F-A41B-5AC8205E3462}">
  <dimension ref="A1:AC313"/>
  <sheetViews>
    <sheetView workbookViewId="0">
      <pane ySplit="2" topLeftCell="A206" activePane="bottomLeft" state="frozen"/>
      <selection pane="bottomLeft" sqref="A1:B1"/>
    </sheetView>
  </sheetViews>
  <sheetFormatPr defaultColWidth="9.140625" defaultRowHeight="15"/>
  <cols>
    <col min="1" max="1" width="8.42578125" style="5" customWidth="1"/>
    <col min="2" max="2" width="48.85546875" style="6" customWidth="1"/>
    <col min="3" max="3" width="10.28515625" style="5" hidden="1" customWidth="1"/>
    <col min="4" max="4" width="18.140625" style="6" hidden="1" customWidth="1"/>
    <col min="5" max="5" width="16.42578125" style="8" hidden="1" customWidth="1"/>
    <col min="6" max="6" width="15" style="8" hidden="1" customWidth="1"/>
    <col min="7" max="7" width="18" style="8" bestFit="1" customWidth="1"/>
    <col min="8" max="9" width="6.140625" style="5" hidden="1" customWidth="1"/>
    <col min="10" max="10" width="6" style="5" hidden="1" customWidth="1"/>
    <col min="11" max="11" width="5.85546875" style="5" hidden="1" customWidth="1"/>
    <col min="12" max="12" width="6" style="5" hidden="1" customWidth="1"/>
    <col min="13" max="15" width="5.85546875" style="5" hidden="1" customWidth="1"/>
    <col min="16" max="18" width="6.42578125" style="5" hidden="1" customWidth="1"/>
    <col min="19" max="19" width="12.42578125" style="5" customWidth="1"/>
    <col min="20" max="20" width="12.85546875" style="5" customWidth="1"/>
    <col min="21" max="21" width="16.42578125" style="5" customWidth="1"/>
    <col min="22" max="22" width="17.28515625" style="5" customWidth="1"/>
    <col min="23" max="23" width="18" style="5" bestFit="1" customWidth="1"/>
    <col min="24" max="25" width="12" style="82" bestFit="1" customWidth="1"/>
    <col min="26" max="26" width="9.140625" style="11" customWidth="1"/>
    <col min="27" max="16384" width="9.140625" style="5"/>
  </cols>
  <sheetData>
    <row r="1" spans="1:29" ht="18.75">
      <c r="A1" s="197" t="s">
        <v>501</v>
      </c>
      <c r="B1" s="198"/>
      <c r="C1" s="76"/>
      <c r="D1" s="77"/>
      <c r="E1" s="77"/>
      <c r="F1" s="78">
        <f>'Total Cost of Ownership'!$B$20</f>
        <v>1.108351134861999</v>
      </c>
      <c r="G1" s="78">
        <f>'Total Cost of Ownership'!$B$20</f>
        <v>1.108351134861999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80"/>
      <c r="Y1" s="80"/>
    </row>
    <row r="2" spans="1:29" s="31" customFormat="1" ht="45" customHeight="1">
      <c r="A2" s="32" t="s">
        <v>0</v>
      </c>
      <c r="B2" s="32" t="s">
        <v>1</v>
      </c>
      <c r="C2" s="32" t="s">
        <v>2</v>
      </c>
      <c r="D2" s="32" t="s">
        <v>3</v>
      </c>
      <c r="E2" s="33" t="s">
        <v>4</v>
      </c>
      <c r="F2" s="33" t="s">
        <v>5</v>
      </c>
      <c r="G2" s="41" t="s">
        <v>6</v>
      </c>
      <c r="H2" s="41" t="str">
        <f>'Labor Cost Estimate'!H1</f>
        <v>PM 
Hours</v>
      </c>
      <c r="I2" s="41" t="str">
        <f>'Labor Cost Estimate'!I1</f>
        <v>SRD Hours</v>
      </c>
      <c r="J2" s="41" t="str">
        <f>'Labor Cost Estimate'!J1</f>
        <v>BED Hours</v>
      </c>
      <c r="K2" s="41" t="str">
        <f>'Labor Cost Estimate'!K1</f>
        <v>FED Hours</v>
      </c>
      <c r="L2" s="41" t="str">
        <f>'Labor Cost Estimate'!L1</f>
        <v>DBA Hours</v>
      </c>
      <c r="M2" s="41" t="str">
        <f>'Labor Cost Estimate'!M1</f>
        <v>QAT1Hours</v>
      </c>
      <c r="N2" s="41" t="str">
        <f>'Labor Cost Estimate'!N1</f>
        <v>ITM Hours</v>
      </c>
      <c r="O2" s="41" t="str">
        <f>'Labor Cost Estimate'!O1</f>
        <v>SM 
Hours</v>
      </c>
      <c r="P2" s="41" t="str">
        <f>'Labor Cost Estimate'!P1</f>
        <v>SA
Hours</v>
      </c>
      <c r="Q2" s="41" t="str">
        <f>'Labor Cost Estimate'!Q1</f>
        <v>QAT2 Hours</v>
      </c>
      <c r="R2" s="41" t="str">
        <f>'Labor Cost Estimate'!R1</f>
        <v>JD Hours</v>
      </c>
      <c r="S2" s="41" t="str">
        <f>'Labor Cost Estimate'!S1</f>
        <v>Duration (Hours)</v>
      </c>
      <c r="T2" s="32" t="s">
        <v>19</v>
      </c>
      <c r="U2" s="32" t="s">
        <v>20</v>
      </c>
      <c r="V2" s="32" t="s">
        <v>21</v>
      </c>
      <c r="W2" s="41" t="s">
        <v>502</v>
      </c>
      <c r="X2" s="81" t="s">
        <v>503</v>
      </c>
      <c r="Y2" s="81" t="s">
        <v>504</v>
      </c>
      <c r="Z2" s="96"/>
      <c r="AA2" s="75"/>
      <c r="AB2" s="84"/>
    </row>
    <row r="3" spans="1:29" s="79" customFormat="1" ht="21">
      <c r="A3" s="87"/>
      <c r="B3" s="53" t="s">
        <v>22</v>
      </c>
      <c r="C3" s="87"/>
      <c r="D3" s="88"/>
      <c r="E3" s="89"/>
      <c r="F3" s="89"/>
      <c r="G3" s="46">
        <f>G4+G8+G11</f>
        <v>10424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>
        <f>S4+S8+S11</f>
        <v>171</v>
      </c>
      <c r="T3" s="47">
        <f>S3/8</f>
        <v>21.375</v>
      </c>
      <c r="U3" s="46">
        <f>G3/S3</f>
        <v>60.959064327485379</v>
      </c>
      <c r="V3" s="46">
        <f>G3/T3</f>
        <v>487.67251461988303</v>
      </c>
      <c r="W3" s="46">
        <f>G3*$G$1</f>
        <v>11553.452229801478</v>
      </c>
      <c r="X3" s="85">
        <f>W3/$W$3</f>
        <v>1</v>
      </c>
      <c r="Y3" s="85">
        <f t="shared" ref="Y3:Y34" si="0">G3/$G$281</f>
        <v>3.38477823922693E-2</v>
      </c>
      <c r="Z3" s="97"/>
    </row>
    <row r="4" spans="1:29" ht="18.75">
      <c r="B4" s="9" t="s">
        <v>23</v>
      </c>
      <c r="G4" s="50">
        <f>SUM(G5:G7)</f>
        <v>5304</v>
      </c>
      <c r="S4" s="36">
        <f>SUM(S5:S7)</f>
        <v>78</v>
      </c>
      <c r="T4" s="48">
        <f t="shared" ref="T4:T67" si="1">S4/8</f>
        <v>9.75</v>
      </c>
      <c r="U4" s="50">
        <f>G4/S4</f>
        <v>68</v>
      </c>
      <c r="V4" s="50">
        <f>U4*8</f>
        <v>544</v>
      </c>
      <c r="W4" s="50">
        <f>G4*$G$1</f>
        <v>5878.6944193080426</v>
      </c>
      <c r="X4" s="91">
        <f>W4/$W$3</f>
        <v>0.50882578664620104</v>
      </c>
      <c r="Y4" s="91">
        <f t="shared" si="0"/>
        <v>1.7222624501975863E-2</v>
      </c>
    </row>
    <row r="5" spans="1:29" ht="21">
      <c r="A5" s="5" t="s">
        <v>24</v>
      </c>
      <c r="B5" s="10" t="s">
        <v>25</v>
      </c>
      <c r="C5" s="5" t="s">
        <v>26</v>
      </c>
      <c r="D5" s="6" t="s">
        <v>27</v>
      </c>
      <c r="E5" s="8">
        <f>Resources!$E$3*I5 + Resources!$E$4*J5 + Resources!$E$5*K5 + Resources!$E$6*L5 + Resources!$E$7*M5 + Resources!$E$8*N5 + Resources!$E$9*O5 + Resources!$E$12*P5</f>
        <v>0</v>
      </c>
      <c r="F5" s="8">
        <f>Resources!$E$2*H5</f>
        <v>2720</v>
      </c>
      <c r="G5" s="8">
        <f>'Labor Cost Estimate'!G4</f>
        <v>2720</v>
      </c>
      <c r="H5" s="5">
        <f>'Labor Cost Estimate'!H4</f>
        <v>40</v>
      </c>
      <c r="I5" s="5">
        <f>'Labor Cost Estimate'!I4</f>
        <v>0</v>
      </c>
      <c r="J5" s="5">
        <f>'Labor Cost Estimate'!J4</f>
        <v>0</v>
      </c>
      <c r="K5" s="5">
        <f>'Labor Cost Estimate'!K4</f>
        <v>0</v>
      </c>
      <c r="L5" s="5">
        <f>'Labor Cost Estimate'!L4</f>
        <v>0</v>
      </c>
      <c r="M5" s="5">
        <f>'Labor Cost Estimate'!M4</f>
        <v>0</v>
      </c>
      <c r="N5" s="5">
        <f>'Labor Cost Estimate'!N4</f>
        <v>0</v>
      </c>
      <c r="O5" s="5">
        <f>'Labor Cost Estimate'!O4</f>
        <v>0</v>
      </c>
      <c r="P5" s="5">
        <f>'Labor Cost Estimate'!P4</f>
        <v>0</v>
      </c>
      <c r="Q5" s="5">
        <f>'Labor Cost Estimate'!Q4</f>
        <v>0</v>
      </c>
      <c r="R5" s="5">
        <f>'Labor Cost Estimate'!R4</f>
        <v>0</v>
      </c>
      <c r="S5" s="5">
        <f>'Labor Cost Estimate'!S4</f>
        <v>40</v>
      </c>
      <c r="T5" s="49">
        <f t="shared" si="1"/>
        <v>5</v>
      </c>
      <c r="U5" s="8">
        <f>G5/S5</f>
        <v>68</v>
      </c>
      <c r="V5" s="8">
        <f>U5*8</f>
        <v>544</v>
      </c>
      <c r="W5" s="8">
        <f t="shared" ref="W5:W67" si="2">G5*$G$1</f>
        <v>3014.7150868246372</v>
      </c>
      <c r="X5" s="83">
        <f t="shared" ref="X5:X15" si="3">W5/$W$3</f>
        <v>0.26093630084420566</v>
      </c>
      <c r="Y5" s="83">
        <f t="shared" si="0"/>
        <v>8.832115129218391E-3</v>
      </c>
      <c r="AC5" s="58"/>
    </row>
    <row r="6" spans="1:29">
      <c r="A6" s="5" t="s">
        <v>28</v>
      </c>
      <c r="B6" s="10" t="s">
        <v>29</v>
      </c>
      <c r="C6" s="5" t="s">
        <v>30</v>
      </c>
      <c r="D6" s="6" t="s">
        <v>31</v>
      </c>
      <c r="E6" s="8">
        <f>Resources!$E$3*I6 + Resources!$E$4*J6 + Resources!$E$5*K6 + Resources!$E$6*L6 + Resources!$E$7*M6 + Resources!$E$8*N6 + Resources!$E$9*O6 + Resources!$E$12*P6</f>
        <v>1360</v>
      </c>
      <c r="F6" s="8">
        <f>Resources!$E$2*H6</f>
        <v>680</v>
      </c>
      <c r="G6" s="8">
        <f>'Labor Cost Estimate'!G5</f>
        <v>2040</v>
      </c>
      <c r="H6" s="5">
        <f>'Labor Cost Estimate'!H5</f>
        <v>10</v>
      </c>
      <c r="I6" s="5">
        <f>'Labor Cost Estimate'!I5</f>
        <v>10</v>
      </c>
      <c r="J6" s="5">
        <f>'Labor Cost Estimate'!J5</f>
        <v>0</v>
      </c>
      <c r="K6" s="5">
        <f>'Labor Cost Estimate'!K5</f>
        <v>0</v>
      </c>
      <c r="L6" s="5">
        <f>'Labor Cost Estimate'!L5</f>
        <v>0</v>
      </c>
      <c r="M6" s="5">
        <f>'Labor Cost Estimate'!M5</f>
        <v>0</v>
      </c>
      <c r="N6" s="5">
        <f>'Labor Cost Estimate'!N5</f>
        <v>10</v>
      </c>
      <c r="O6" s="5">
        <f>'Labor Cost Estimate'!O5</f>
        <v>0</v>
      </c>
      <c r="P6" s="5">
        <f>'Labor Cost Estimate'!P5</f>
        <v>0</v>
      </c>
      <c r="Q6" s="5">
        <f>'Labor Cost Estimate'!Q5</f>
        <v>0</v>
      </c>
      <c r="R6" s="5">
        <f>'Labor Cost Estimate'!R5</f>
        <v>0</v>
      </c>
      <c r="S6" s="5">
        <f>'Labor Cost Estimate'!S5</f>
        <v>30</v>
      </c>
      <c r="T6" s="49">
        <f t="shared" si="1"/>
        <v>3.75</v>
      </c>
      <c r="U6" s="8">
        <f t="shared" ref="U6:U69" si="4">G6/S6</f>
        <v>68</v>
      </c>
      <c r="V6" s="8">
        <f t="shared" ref="V6:V69" si="5">U6*8</f>
        <v>544</v>
      </c>
      <c r="W6" s="8">
        <f t="shared" si="2"/>
        <v>2261.0363151184779</v>
      </c>
      <c r="X6" s="83">
        <f t="shared" si="3"/>
        <v>0.19570222563315423</v>
      </c>
      <c r="Y6" s="83">
        <f t="shared" si="0"/>
        <v>6.6240863469137923E-3</v>
      </c>
    </row>
    <row r="7" spans="1:29">
      <c r="A7" s="5" t="s">
        <v>32</v>
      </c>
      <c r="B7" s="10" t="s">
        <v>33</v>
      </c>
      <c r="C7" s="5" t="s">
        <v>26</v>
      </c>
      <c r="D7" s="6" t="s">
        <v>34</v>
      </c>
      <c r="E7" s="8">
        <f>Resources!$E$3*I7 + Resources!$E$4*J7 + Resources!$E$5*K7 + Resources!$E$6*L7 + Resources!$E$7*M7 + Resources!$E$8*N7 + Resources!$E$9*O7 + Resources!$E$12*P7</f>
        <v>0</v>
      </c>
      <c r="F7" s="8">
        <f>Resources!$E$2*H7</f>
        <v>544</v>
      </c>
      <c r="G7" s="8">
        <f>'Labor Cost Estimate'!G6</f>
        <v>544</v>
      </c>
      <c r="H7" s="5">
        <f>'Labor Cost Estimate'!H6</f>
        <v>8</v>
      </c>
      <c r="I7" s="5">
        <f>'Labor Cost Estimate'!I6</f>
        <v>0</v>
      </c>
      <c r="J7" s="5">
        <f>'Labor Cost Estimate'!J6</f>
        <v>0</v>
      </c>
      <c r="K7" s="5">
        <f>'Labor Cost Estimate'!K6</f>
        <v>0</v>
      </c>
      <c r="L7" s="5">
        <f>'Labor Cost Estimate'!L6</f>
        <v>0</v>
      </c>
      <c r="M7" s="5">
        <f>'Labor Cost Estimate'!M6</f>
        <v>0</v>
      </c>
      <c r="N7" s="5">
        <f>'Labor Cost Estimate'!N6</f>
        <v>0</v>
      </c>
      <c r="O7" s="5">
        <f>'Labor Cost Estimate'!O6</f>
        <v>0</v>
      </c>
      <c r="P7" s="5">
        <f>'Labor Cost Estimate'!P6</f>
        <v>0</v>
      </c>
      <c r="Q7" s="5">
        <f>'Labor Cost Estimate'!Q6</f>
        <v>0</v>
      </c>
      <c r="R7" s="5">
        <f>'Labor Cost Estimate'!R6</f>
        <v>0</v>
      </c>
      <c r="S7" s="5">
        <f>'Labor Cost Estimate'!S6</f>
        <v>8</v>
      </c>
      <c r="T7" s="49">
        <f t="shared" si="1"/>
        <v>1</v>
      </c>
      <c r="U7" s="8">
        <f t="shared" si="4"/>
        <v>68</v>
      </c>
      <c r="V7" s="8">
        <f t="shared" si="5"/>
        <v>544</v>
      </c>
      <c r="W7" s="8">
        <f t="shared" si="2"/>
        <v>602.94301736492741</v>
      </c>
      <c r="X7" s="83">
        <f t="shared" si="3"/>
        <v>5.2187260168841128E-2</v>
      </c>
      <c r="Y7" s="83">
        <f t="shared" si="0"/>
        <v>1.7664230258436781E-3</v>
      </c>
    </row>
    <row r="8" spans="1:29" s="31" customFormat="1" ht="18.75">
      <c r="B8" s="12" t="s">
        <v>35</v>
      </c>
      <c r="D8" s="40"/>
      <c r="E8" s="42">
        <f>Resources!$E$3*I8 + Resources!$E$4*J8 + Resources!$E$5*K8 + Resources!$E$6*L8 + Resources!$E$7*M8 + Resources!$E$8*N8 + Resources!$E$9*O8 + Resources!$E$12*P8</f>
        <v>0</v>
      </c>
      <c r="F8" s="42">
        <f>Resources!$E$2*H8</f>
        <v>0</v>
      </c>
      <c r="G8" s="8">
        <f>'Labor Cost Estimate'!G7</f>
        <v>2380</v>
      </c>
      <c r="H8" s="5">
        <f>'Labor Cost Estimate'!H7</f>
        <v>0</v>
      </c>
      <c r="I8" s="5">
        <f>'Labor Cost Estimate'!I7</f>
        <v>0</v>
      </c>
      <c r="J8" s="5">
        <f>'Labor Cost Estimate'!J7</f>
        <v>0</v>
      </c>
      <c r="K8" s="5">
        <f>'Labor Cost Estimate'!K7</f>
        <v>0</v>
      </c>
      <c r="L8" s="5">
        <f>'Labor Cost Estimate'!L7</f>
        <v>0</v>
      </c>
      <c r="M8" s="5">
        <f>'Labor Cost Estimate'!M7</f>
        <v>0</v>
      </c>
      <c r="N8" s="5">
        <f>'Labor Cost Estimate'!N7</f>
        <v>0</v>
      </c>
      <c r="O8" s="5">
        <f>'Labor Cost Estimate'!O7</f>
        <v>0</v>
      </c>
      <c r="P8" s="5">
        <f>'Labor Cost Estimate'!P7</f>
        <v>0</v>
      </c>
      <c r="Q8" s="5">
        <f>'Labor Cost Estimate'!Q7</f>
        <v>0</v>
      </c>
      <c r="R8" s="5">
        <f>'Labor Cost Estimate'!R7</f>
        <v>0</v>
      </c>
      <c r="S8" s="36">
        <f>S9+S10</f>
        <v>35</v>
      </c>
      <c r="T8" s="48">
        <f t="shared" si="1"/>
        <v>4.375</v>
      </c>
      <c r="U8" s="50">
        <f t="shared" si="4"/>
        <v>68</v>
      </c>
      <c r="V8" s="50">
        <f>U8*8</f>
        <v>544</v>
      </c>
      <c r="W8" s="50">
        <f t="shared" si="2"/>
        <v>2637.8757009715578</v>
      </c>
      <c r="X8" s="91">
        <f t="shared" si="3"/>
        <v>0.22831926323867996</v>
      </c>
      <c r="Y8" s="91">
        <f t="shared" si="0"/>
        <v>7.7281007380660917E-3</v>
      </c>
    </row>
    <row r="9" spans="1:29">
      <c r="A9" s="5" t="s">
        <v>36</v>
      </c>
      <c r="B9" s="10" t="s">
        <v>37</v>
      </c>
      <c r="C9" s="5" t="s">
        <v>26</v>
      </c>
      <c r="D9" s="6" t="s">
        <v>27</v>
      </c>
      <c r="E9" s="8">
        <f>Resources!$E$3*I9 + Resources!$E$4*J9 + Resources!$E$5*K9 + Resources!$E$6*L9 + Resources!$E$7*M9 + Resources!$E$8*N9 + Resources!$E$9*O9 + Resources!$E$12*P9</f>
        <v>0</v>
      </c>
      <c r="F9" s="8">
        <f>Resources!$E$2*H9</f>
        <v>1360</v>
      </c>
      <c r="G9" s="8">
        <f>'Labor Cost Estimate'!G8</f>
        <v>1360</v>
      </c>
      <c r="H9" s="5">
        <f>'Labor Cost Estimate'!H8</f>
        <v>20</v>
      </c>
      <c r="I9" s="5">
        <f>'Labor Cost Estimate'!I8</f>
        <v>0</v>
      </c>
      <c r="J9" s="5">
        <f>'Labor Cost Estimate'!J8</f>
        <v>0</v>
      </c>
      <c r="K9" s="5">
        <f>'Labor Cost Estimate'!K8</f>
        <v>0</v>
      </c>
      <c r="L9" s="5">
        <f>'Labor Cost Estimate'!L8</f>
        <v>0</v>
      </c>
      <c r="M9" s="5">
        <f>'Labor Cost Estimate'!M8</f>
        <v>0</v>
      </c>
      <c r="N9" s="5">
        <f>'Labor Cost Estimate'!N8</f>
        <v>0</v>
      </c>
      <c r="O9" s="5">
        <f>'Labor Cost Estimate'!O8</f>
        <v>0</v>
      </c>
      <c r="P9" s="5">
        <f>'Labor Cost Estimate'!P8</f>
        <v>0</v>
      </c>
      <c r="Q9" s="5">
        <f>'Labor Cost Estimate'!Q8</f>
        <v>0</v>
      </c>
      <c r="R9" s="5">
        <f>'Labor Cost Estimate'!R8</f>
        <v>0</v>
      </c>
      <c r="S9" s="5">
        <f t="shared" ref="S9:S10" si="6">SUM(H9:P9)</f>
        <v>20</v>
      </c>
      <c r="T9" s="49">
        <f t="shared" si="1"/>
        <v>2.5</v>
      </c>
      <c r="U9" s="8">
        <f t="shared" si="4"/>
        <v>68</v>
      </c>
      <c r="V9" s="8">
        <f t="shared" si="5"/>
        <v>544</v>
      </c>
      <c r="W9" s="8">
        <f t="shared" si="2"/>
        <v>1507.3575434123186</v>
      </c>
      <c r="X9" s="83">
        <f t="shared" si="3"/>
        <v>0.13046815042210283</v>
      </c>
      <c r="Y9" s="83">
        <f t="shared" si="0"/>
        <v>4.4160575646091955E-3</v>
      </c>
    </row>
    <row r="10" spans="1:29">
      <c r="A10" s="5" t="s">
        <v>38</v>
      </c>
      <c r="B10" s="10" t="s">
        <v>39</v>
      </c>
      <c r="C10" s="5" t="s">
        <v>26</v>
      </c>
      <c r="D10" s="6" t="s">
        <v>27</v>
      </c>
      <c r="E10" s="8">
        <f>Resources!$E$3*I10 + Resources!$E$4*J10 + Resources!$E$5*K10 + Resources!$E$6*L10 + Resources!$E$7*M10 + Resources!$E$8*N10 + Resources!$E$9*O10 + Resources!$E$12*P10</f>
        <v>0</v>
      </c>
      <c r="F10" s="8">
        <f>Resources!$E$2*H10</f>
        <v>1020</v>
      </c>
      <c r="G10" s="8">
        <f>'Labor Cost Estimate'!G9</f>
        <v>1020</v>
      </c>
      <c r="H10" s="5">
        <f>'Labor Cost Estimate'!H9</f>
        <v>15</v>
      </c>
      <c r="I10" s="5">
        <f>'Labor Cost Estimate'!I9</f>
        <v>0</v>
      </c>
      <c r="J10" s="5">
        <f>'Labor Cost Estimate'!J9</f>
        <v>0</v>
      </c>
      <c r="K10" s="5">
        <f>'Labor Cost Estimate'!K9</f>
        <v>0</v>
      </c>
      <c r="L10" s="5">
        <f>'Labor Cost Estimate'!L9</f>
        <v>0</v>
      </c>
      <c r="M10" s="5">
        <f>'Labor Cost Estimate'!M9</f>
        <v>0</v>
      </c>
      <c r="N10" s="5">
        <f>'Labor Cost Estimate'!N9</f>
        <v>0</v>
      </c>
      <c r="O10" s="5">
        <f>'Labor Cost Estimate'!O9</f>
        <v>0</v>
      </c>
      <c r="P10" s="5">
        <f>'Labor Cost Estimate'!P9</f>
        <v>0</v>
      </c>
      <c r="Q10" s="5">
        <f>'Labor Cost Estimate'!Q9</f>
        <v>0</v>
      </c>
      <c r="R10" s="5">
        <f>'Labor Cost Estimate'!R9</f>
        <v>0</v>
      </c>
      <c r="S10" s="5">
        <f t="shared" si="6"/>
        <v>15</v>
      </c>
      <c r="T10" s="49">
        <f t="shared" si="1"/>
        <v>1.875</v>
      </c>
      <c r="U10" s="8">
        <f t="shared" si="4"/>
        <v>68</v>
      </c>
      <c r="V10" s="8">
        <f t="shared" si="5"/>
        <v>544</v>
      </c>
      <c r="W10" s="8">
        <f t="shared" si="2"/>
        <v>1130.5181575592389</v>
      </c>
      <c r="X10" s="83">
        <f t="shared" si="3"/>
        <v>9.7851112816577115E-2</v>
      </c>
      <c r="Y10" s="83">
        <f t="shared" si="0"/>
        <v>3.3120431734568962E-3</v>
      </c>
    </row>
    <row r="11" spans="1:29" s="31" customFormat="1" ht="18.75">
      <c r="B11" s="12" t="s">
        <v>40</v>
      </c>
      <c r="D11" s="40"/>
      <c r="E11" s="42"/>
      <c r="F11" s="42"/>
      <c r="G11" s="8">
        <f>'Labor Cost Estimate'!G10</f>
        <v>2740</v>
      </c>
      <c r="H11" s="5">
        <f>'Labor Cost Estimate'!H10</f>
        <v>0</v>
      </c>
      <c r="I11" s="5">
        <f>'Labor Cost Estimate'!I10</f>
        <v>0</v>
      </c>
      <c r="J11" s="5">
        <f>'Labor Cost Estimate'!J10</f>
        <v>0</v>
      </c>
      <c r="K11" s="5">
        <f>'Labor Cost Estimate'!K10</f>
        <v>0</v>
      </c>
      <c r="L11" s="5">
        <f>'Labor Cost Estimate'!L10</f>
        <v>0</v>
      </c>
      <c r="M11" s="5">
        <f>'Labor Cost Estimate'!M10</f>
        <v>0</v>
      </c>
      <c r="N11" s="5">
        <f>'Labor Cost Estimate'!N10</f>
        <v>0</v>
      </c>
      <c r="O11" s="5">
        <f>'Labor Cost Estimate'!O10</f>
        <v>0</v>
      </c>
      <c r="P11" s="5">
        <f>'Labor Cost Estimate'!P10</f>
        <v>0</v>
      </c>
      <c r="Q11" s="5">
        <f>'Labor Cost Estimate'!Q10</f>
        <v>0</v>
      </c>
      <c r="R11" s="5">
        <f>'Labor Cost Estimate'!R10</f>
        <v>0</v>
      </c>
      <c r="S11" s="36">
        <f>S12+S13+S14+S15</f>
        <v>58</v>
      </c>
      <c r="T11" s="48">
        <f t="shared" si="1"/>
        <v>7.25</v>
      </c>
      <c r="U11" s="50">
        <f t="shared" si="4"/>
        <v>47.241379310344826</v>
      </c>
      <c r="V11" s="50">
        <f t="shared" si="5"/>
        <v>377.93103448275861</v>
      </c>
      <c r="W11" s="50">
        <f t="shared" si="2"/>
        <v>3036.8821095218773</v>
      </c>
      <c r="X11" s="91">
        <f t="shared" si="3"/>
        <v>0.26285495011511895</v>
      </c>
      <c r="Y11" s="91">
        <f t="shared" si="0"/>
        <v>8.8970571522273487E-3</v>
      </c>
    </row>
    <row r="12" spans="1:29" s="11" customFormat="1" ht="30">
      <c r="A12" s="11" t="s">
        <v>38</v>
      </c>
      <c r="B12" s="14" t="s">
        <v>41</v>
      </c>
      <c r="C12" s="11" t="s">
        <v>505</v>
      </c>
      <c r="D12" s="13" t="s">
        <v>506</v>
      </c>
      <c r="E12" s="8">
        <f>Resources!$E$3*I12 + Resources!$E$4*J12 + Resources!$E$5*K12 + Resources!$E$6*L12 + Resources!$E$7*M12 + Resources!$E$8*N12 + Resources!$E$9*O12 + Resources!$E$12*P12</f>
        <v>620</v>
      </c>
      <c r="F12" s="8">
        <f>Resources!$E$2*H12</f>
        <v>136</v>
      </c>
      <c r="G12" s="8">
        <f>'Labor Cost Estimate'!G11</f>
        <v>880</v>
      </c>
      <c r="H12" s="5">
        <f>'Labor Cost Estimate'!H11</f>
        <v>2</v>
      </c>
      <c r="I12" s="5">
        <f>'Labor Cost Estimate'!I11</f>
        <v>2</v>
      </c>
      <c r="J12" s="5">
        <f>'Labor Cost Estimate'!J11</f>
        <v>2</v>
      </c>
      <c r="K12" s="5">
        <f>'Labor Cost Estimate'!K11</f>
        <v>2</v>
      </c>
      <c r="L12" s="5">
        <f>'Labor Cost Estimate'!L11</f>
        <v>2</v>
      </c>
      <c r="M12" s="5">
        <f>'Labor Cost Estimate'!M11</f>
        <v>2</v>
      </c>
      <c r="N12" s="5">
        <f>'Labor Cost Estimate'!N11</f>
        <v>2</v>
      </c>
      <c r="O12" s="5">
        <f>'Labor Cost Estimate'!O11</f>
        <v>0</v>
      </c>
      <c r="P12" s="5">
        <f>'Labor Cost Estimate'!P11</f>
        <v>0</v>
      </c>
      <c r="Q12" s="5">
        <f>'Labor Cost Estimate'!Q11</f>
        <v>2</v>
      </c>
      <c r="R12" s="5">
        <f>'Labor Cost Estimate'!R11</f>
        <v>2</v>
      </c>
      <c r="S12" s="5">
        <f>'Labor Cost Estimate'!S11</f>
        <v>18</v>
      </c>
      <c r="T12" s="49">
        <f t="shared" si="1"/>
        <v>2.25</v>
      </c>
      <c r="U12" s="8">
        <f t="shared" si="4"/>
        <v>48.888888888888886</v>
      </c>
      <c r="V12" s="8">
        <f t="shared" si="5"/>
        <v>391.11111111111109</v>
      </c>
      <c r="W12" s="8">
        <f t="shared" si="2"/>
        <v>975.34899867855916</v>
      </c>
      <c r="X12" s="83">
        <f t="shared" si="3"/>
        <v>8.4420567920184195E-2</v>
      </c>
      <c r="Y12" s="83">
        <f t="shared" si="0"/>
        <v>2.8574490123941853E-3</v>
      </c>
    </row>
    <row r="13" spans="1:29" s="11" customFormat="1" ht="30">
      <c r="A13" s="11" t="s">
        <v>44</v>
      </c>
      <c r="B13" s="14" t="s">
        <v>45</v>
      </c>
      <c r="C13" s="11" t="s">
        <v>507</v>
      </c>
      <c r="D13" s="13" t="s">
        <v>508</v>
      </c>
      <c r="E13" s="8">
        <f>Resources!$E$3*I13 + Resources!$E$4*J13 + Resources!$E$5*K13 + Resources!$E$6*L13 + Resources!$E$7*M13 + Resources!$E$8*N13 + Resources!$E$9*O13 + Resources!$E$12*P13</f>
        <v>310</v>
      </c>
      <c r="F13" s="8">
        <f>Resources!$E$2*H13</f>
        <v>0</v>
      </c>
      <c r="G13" s="8">
        <f>'Labor Cost Estimate'!G12</f>
        <v>372</v>
      </c>
      <c r="H13" s="5">
        <f>'Labor Cost Estimate'!H12</f>
        <v>0</v>
      </c>
      <c r="I13" s="5">
        <f>'Labor Cost Estimate'!I12</f>
        <v>1</v>
      </c>
      <c r="J13" s="5">
        <f>'Labor Cost Estimate'!J12</f>
        <v>1</v>
      </c>
      <c r="K13" s="5">
        <f>'Labor Cost Estimate'!K12</f>
        <v>1</v>
      </c>
      <c r="L13" s="5">
        <f>'Labor Cost Estimate'!L12</f>
        <v>1</v>
      </c>
      <c r="M13" s="5">
        <f>'Labor Cost Estimate'!M12</f>
        <v>1</v>
      </c>
      <c r="N13" s="5">
        <f>'Labor Cost Estimate'!N12</f>
        <v>1</v>
      </c>
      <c r="O13" s="5">
        <f>'Labor Cost Estimate'!O12</f>
        <v>0</v>
      </c>
      <c r="P13" s="5">
        <f>'Labor Cost Estimate'!P12</f>
        <v>0</v>
      </c>
      <c r="Q13" s="5">
        <f>'Labor Cost Estimate'!Q12</f>
        <v>1</v>
      </c>
      <c r="R13" s="5">
        <f>'Labor Cost Estimate'!R12</f>
        <v>1</v>
      </c>
      <c r="S13" s="5">
        <f>'Labor Cost Estimate'!S12</f>
        <v>8</v>
      </c>
      <c r="T13" s="49">
        <f t="shared" si="1"/>
        <v>1</v>
      </c>
      <c r="U13" s="8">
        <f t="shared" si="4"/>
        <v>46.5</v>
      </c>
      <c r="V13" s="8">
        <f t="shared" si="5"/>
        <v>372</v>
      </c>
      <c r="W13" s="8">
        <f t="shared" si="2"/>
        <v>412.30662216866364</v>
      </c>
      <c r="X13" s="83">
        <f t="shared" si="3"/>
        <v>3.568687643898695E-2</v>
      </c>
      <c r="Y13" s="83">
        <f t="shared" si="0"/>
        <v>1.2079216279666327E-3</v>
      </c>
    </row>
    <row r="14" spans="1:29" s="11" customFormat="1" ht="30">
      <c r="A14" s="11" t="s">
        <v>47</v>
      </c>
      <c r="B14" s="14" t="s">
        <v>48</v>
      </c>
      <c r="C14" s="11" t="s">
        <v>507</v>
      </c>
      <c r="D14" s="13" t="s">
        <v>508</v>
      </c>
      <c r="E14" s="8">
        <f>Resources!$E$3*I14 + Resources!$E$4*J14 + Resources!$E$5*K14 + Resources!$E$6*L14 + Resources!$E$7*M14 + Resources!$E$8*N14 + Resources!$E$9*O14 + Resources!$E$12*P14</f>
        <v>620</v>
      </c>
      <c r="F14" s="8">
        <f>Resources!$E$2*H14</f>
        <v>0</v>
      </c>
      <c r="G14" s="8">
        <f>'Labor Cost Estimate'!G13</f>
        <v>744</v>
      </c>
      <c r="H14" s="5">
        <f>'Labor Cost Estimate'!H13</f>
        <v>0</v>
      </c>
      <c r="I14" s="5">
        <f>'Labor Cost Estimate'!I13</f>
        <v>2</v>
      </c>
      <c r="J14" s="5">
        <f>'Labor Cost Estimate'!J13</f>
        <v>2</v>
      </c>
      <c r="K14" s="5">
        <f>'Labor Cost Estimate'!K13</f>
        <v>2</v>
      </c>
      <c r="L14" s="5">
        <f>'Labor Cost Estimate'!L13</f>
        <v>2</v>
      </c>
      <c r="M14" s="5">
        <f>'Labor Cost Estimate'!M13</f>
        <v>2</v>
      </c>
      <c r="N14" s="5">
        <f>'Labor Cost Estimate'!N13</f>
        <v>2</v>
      </c>
      <c r="O14" s="5">
        <f>'Labor Cost Estimate'!O13</f>
        <v>0</v>
      </c>
      <c r="P14" s="5">
        <f>'Labor Cost Estimate'!P13</f>
        <v>0</v>
      </c>
      <c r="Q14" s="5">
        <f>'Labor Cost Estimate'!Q13</f>
        <v>2</v>
      </c>
      <c r="R14" s="5">
        <f>'Labor Cost Estimate'!R13</f>
        <v>2</v>
      </c>
      <c r="S14" s="5">
        <f>'Labor Cost Estimate'!S13</f>
        <v>16</v>
      </c>
      <c r="T14" s="49">
        <f t="shared" si="1"/>
        <v>2</v>
      </c>
      <c r="U14" s="8">
        <f t="shared" si="4"/>
        <v>46.5</v>
      </c>
      <c r="V14" s="8">
        <f t="shared" si="5"/>
        <v>372</v>
      </c>
      <c r="W14" s="8">
        <f t="shared" si="2"/>
        <v>824.61324433732727</v>
      </c>
      <c r="X14" s="83">
        <f t="shared" si="3"/>
        <v>7.1373752877973901E-2</v>
      </c>
      <c r="Y14" s="83">
        <f t="shared" si="0"/>
        <v>2.4158432559332654E-3</v>
      </c>
    </row>
    <row r="15" spans="1:29" s="11" customFormat="1" ht="30">
      <c r="A15" s="11" t="s">
        <v>49</v>
      </c>
      <c r="B15" s="14" t="s">
        <v>50</v>
      </c>
      <c r="C15" s="11" t="s">
        <v>507</v>
      </c>
      <c r="D15" s="13" t="s">
        <v>508</v>
      </c>
      <c r="E15" s="8">
        <f>Resources!$E$3*I15 + Resources!$E$4*J15 + Resources!$E$5*K15 + Resources!$E$6*L15 + Resources!$E$7*M15 + Resources!$E$8*N15 + Resources!$E$9*O15 + Resources!$E$12*P15</f>
        <v>620</v>
      </c>
      <c r="F15" s="8">
        <f>Resources!$E$2*H15</f>
        <v>0</v>
      </c>
      <c r="G15" s="8">
        <f>'Labor Cost Estimate'!G14</f>
        <v>744</v>
      </c>
      <c r="H15" s="5">
        <f>'Labor Cost Estimate'!H14</f>
        <v>0</v>
      </c>
      <c r="I15" s="5">
        <f>'Labor Cost Estimate'!I14</f>
        <v>2</v>
      </c>
      <c r="J15" s="5">
        <f>'Labor Cost Estimate'!J14</f>
        <v>2</v>
      </c>
      <c r="K15" s="5">
        <f>'Labor Cost Estimate'!K14</f>
        <v>2</v>
      </c>
      <c r="L15" s="5">
        <f>'Labor Cost Estimate'!L14</f>
        <v>2</v>
      </c>
      <c r="M15" s="5">
        <f>'Labor Cost Estimate'!M14</f>
        <v>2</v>
      </c>
      <c r="N15" s="5">
        <f>'Labor Cost Estimate'!N14</f>
        <v>2</v>
      </c>
      <c r="O15" s="5">
        <f>'Labor Cost Estimate'!O14</f>
        <v>0</v>
      </c>
      <c r="P15" s="5">
        <f>'Labor Cost Estimate'!P14</f>
        <v>0</v>
      </c>
      <c r="Q15" s="5">
        <f>'Labor Cost Estimate'!Q14</f>
        <v>2</v>
      </c>
      <c r="R15" s="5">
        <f>'Labor Cost Estimate'!R14</f>
        <v>2</v>
      </c>
      <c r="S15" s="5">
        <f>'Labor Cost Estimate'!S14</f>
        <v>16</v>
      </c>
      <c r="T15" s="49">
        <f t="shared" si="1"/>
        <v>2</v>
      </c>
      <c r="U15" s="8">
        <f>G15/S15</f>
        <v>46.5</v>
      </c>
      <c r="V15" s="8">
        <f t="shared" si="5"/>
        <v>372</v>
      </c>
      <c r="W15" s="8">
        <f t="shared" si="2"/>
        <v>824.61324433732727</v>
      </c>
      <c r="X15" s="83">
        <f t="shared" si="3"/>
        <v>7.1373752877973901E-2</v>
      </c>
      <c r="Y15" s="83">
        <f t="shared" si="0"/>
        <v>2.4158432559332654E-3</v>
      </c>
    </row>
    <row r="16" spans="1:29" s="45" customFormat="1" ht="23.25">
      <c r="A16" s="37"/>
      <c r="B16" s="23" t="s">
        <v>51</v>
      </c>
      <c r="C16" s="37"/>
      <c r="D16" s="43"/>
      <c r="E16" s="44"/>
      <c r="F16" s="44"/>
      <c r="G16" s="46">
        <f>'Labor Cost Estimate'!G15</f>
        <v>97340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>
        <f>S17+S24+S33+S39+S47+S54+S56+S93</f>
        <v>2018</v>
      </c>
      <c r="T16" s="47">
        <f>S16/8</f>
        <v>252.25</v>
      </c>
      <c r="U16" s="46">
        <f>G16/S16</f>
        <v>48.235877106045592</v>
      </c>
      <c r="V16" s="46">
        <f>G16/T16</f>
        <v>385.88701684836474</v>
      </c>
      <c r="W16" s="46">
        <f t="shared" si="2"/>
        <v>107886.89946746698</v>
      </c>
      <c r="X16" s="85">
        <f>G16/$G$16</f>
        <v>1</v>
      </c>
      <c r="Y16" s="85">
        <f t="shared" si="0"/>
        <v>0.31607282598460223</v>
      </c>
    </row>
    <row r="17" spans="1:26" s="36" customFormat="1" ht="18.75">
      <c r="B17" s="9" t="s">
        <v>52</v>
      </c>
      <c r="D17" s="9"/>
      <c r="E17" s="50"/>
      <c r="F17" s="50"/>
      <c r="G17" s="8">
        <f>'Labor Cost Estimate'!G16</f>
        <v>2397</v>
      </c>
      <c r="H17" s="5"/>
      <c r="S17" s="36">
        <f>SUM(S18:S23)</f>
        <v>61</v>
      </c>
      <c r="T17" s="48">
        <f t="shared" si="1"/>
        <v>7.625</v>
      </c>
      <c r="U17" s="50">
        <f t="shared" ref="U17" si="7">G17/S17</f>
        <v>39.295081967213115</v>
      </c>
      <c r="V17" s="50">
        <f>U17*8</f>
        <v>314.36065573770492</v>
      </c>
      <c r="W17" s="50">
        <f t="shared" si="2"/>
        <v>2656.7176702642114</v>
      </c>
      <c r="X17" s="93">
        <f t="shared" ref="X17:X80" si="8">G17/$G$16</f>
        <v>2.4625025683172385E-2</v>
      </c>
      <c r="Y17" s="91">
        <f t="shared" si="0"/>
        <v>7.7833014576237066E-3</v>
      </c>
      <c r="Z17" s="98"/>
    </row>
    <row r="18" spans="1:26">
      <c r="A18" s="5" t="s">
        <v>53</v>
      </c>
      <c r="B18" s="6" t="s">
        <v>54</v>
      </c>
      <c r="C18" s="5" t="s">
        <v>26</v>
      </c>
      <c r="D18" s="6" t="s">
        <v>509</v>
      </c>
      <c r="E18" s="8">
        <f>Resources!$E$3*I18 + Resources!$E$4*J18 + Resources!$E$5*K18 + Resources!$E$6*L18 + Resources!$E$7*M18 + Resources!$E$8*N18 + Resources!$E$9*O18 + Resources!$E$12*P18</f>
        <v>57</v>
      </c>
      <c r="F18" s="8">
        <f>Resources!$E$2*H18</f>
        <v>0</v>
      </c>
      <c r="G18" s="8">
        <f>'Labor Cost Estimate'!G17</f>
        <v>501</v>
      </c>
      <c r="H18" s="5">
        <f>'Labor Cost Estimate'!H17</f>
        <v>0</v>
      </c>
      <c r="I18" s="5">
        <f>'Labor Cost Estimate'!I17</f>
        <v>0</v>
      </c>
      <c r="J18" s="5">
        <f>'Labor Cost Estimate'!J17</f>
        <v>0</v>
      </c>
      <c r="K18" s="5">
        <f>'Labor Cost Estimate'!K17</f>
        <v>1</v>
      </c>
      <c r="L18" s="5">
        <f>'Labor Cost Estimate'!L17</f>
        <v>0</v>
      </c>
      <c r="M18" s="5">
        <f>'Labor Cost Estimate'!M17</f>
        <v>0</v>
      </c>
      <c r="N18" s="5">
        <f>'Labor Cost Estimate'!N17</f>
        <v>0</v>
      </c>
      <c r="O18" s="5">
        <f>'Labor Cost Estimate'!O17</f>
        <v>0</v>
      </c>
      <c r="P18" s="5">
        <f>'Labor Cost Estimate'!P17</f>
        <v>0</v>
      </c>
      <c r="Q18" s="5">
        <f>'Labor Cost Estimate'!Q17</f>
        <v>0</v>
      </c>
      <c r="R18" s="5">
        <f>'Labor Cost Estimate'!R17</f>
        <v>12</v>
      </c>
      <c r="S18" s="5">
        <f>'Labor Cost Estimate'!S17</f>
        <v>13</v>
      </c>
      <c r="T18" s="49">
        <f t="shared" si="1"/>
        <v>1.625</v>
      </c>
      <c r="U18" s="8">
        <f t="shared" si="4"/>
        <v>38.53846153846154</v>
      </c>
      <c r="V18" s="8">
        <f t="shared" si="5"/>
        <v>308.30769230769232</v>
      </c>
      <c r="W18" s="8">
        <f t="shared" si="2"/>
        <v>555.28391856586154</v>
      </c>
      <c r="X18" s="82">
        <f t="shared" si="8"/>
        <v>5.1469077460447911E-3</v>
      </c>
      <c r="Y18" s="83">
        <f t="shared" si="0"/>
        <v>1.6267976763744167E-3</v>
      </c>
    </row>
    <row r="19" spans="1:26">
      <c r="A19" s="5" t="s">
        <v>57</v>
      </c>
      <c r="B19" s="6" t="s">
        <v>58</v>
      </c>
      <c r="C19" s="5" t="s">
        <v>26</v>
      </c>
      <c r="D19" s="6" t="s">
        <v>509</v>
      </c>
      <c r="E19" s="8">
        <f>Resources!$E$3*I19 + Resources!$E$4*J19 + Resources!$E$5*K19 + Resources!$E$6*L19 + Resources!$E$7*M19 + Resources!$E$8*N19 + Resources!$E$9*O19 + Resources!$E$12*P19</f>
        <v>57</v>
      </c>
      <c r="F19" s="8">
        <f>Resources!$E$2*H19</f>
        <v>0</v>
      </c>
      <c r="G19" s="8">
        <f>'Labor Cost Estimate'!G18</f>
        <v>501</v>
      </c>
      <c r="H19" s="5">
        <f>'Labor Cost Estimate'!H18</f>
        <v>0</v>
      </c>
      <c r="I19" s="5">
        <f>'Labor Cost Estimate'!I18</f>
        <v>0</v>
      </c>
      <c r="J19" s="5">
        <f>'Labor Cost Estimate'!J18</f>
        <v>0</v>
      </c>
      <c r="K19" s="5">
        <f>'Labor Cost Estimate'!K18</f>
        <v>1</v>
      </c>
      <c r="L19" s="5">
        <f>'Labor Cost Estimate'!L18</f>
        <v>0</v>
      </c>
      <c r="M19" s="5">
        <f>'Labor Cost Estimate'!M18</f>
        <v>0</v>
      </c>
      <c r="N19" s="5">
        <f>'Labor Cost Estimate'!N18</f>
        <v>0</v>
      </c>
      <c r="O19" s="5">
        <f>'Labor Cost Estimate'!O18</f>
        <v>0</v>
      </c>
      <c r="P19" s="5">
        <f>'Labor Cost Estimate'!P18</f>
        <v>0</v>
      </c>
      <c r="Q19" s="5">
        <f>'Labor Cost Estimate'!Q18</f>
        <v>0</v>
      </c>
      <c r="R19" s="5">
        <f>'Labor Cost Estimate'!R18</f>
        <v>12</v>
      </c>
      <c r="S19" s="5">
        <f>'Labor Cost Estimate'!S18</f>
        <v>13</v>
      </c>
      <c r="T19" s="49">
        <f t="shared" si="1"/>
        <v>1.625</v>
      </c>
      <c r="U19" s="8">
        <f t="shared" si="4"/>
        <v>38.53846153846154</v>
      </c>
      <c r="V19" s="8">
        <f t="shared" si="5"/>
        <v>308.30769230769232</v>
      </c>
      <c r="W19" s="8">
        <f t="shared" si="2"/>
        <v>555.28391856586154</v>
      </c>
      <c r="X19" s="82">
        <f t="shared" si="8"/>
        <v>5.1469077460447911E-3</v>
      </c>
      <c r="Y19" s="83">
        <f t="shared" si="0"/>
        <v>1.6267976763744167E-3</v>
      </c>
    </row>
    <row r="20" spans="1:26" ht="30">
      <c r="A20" s="5" t="s">
        <v>59</v>
      </c>
      <c r="B20" s="6" t="s">
        <v>60</v>
      </c>
      <c r="C20" s="5" t="s">
        <v>26</v>
      </c>
      <c r="D20" s="6" t="s">
        <v>509</v>
      </c>
      <c r="E20" s="8">
        <f>Resources!$E$3*I20 + Resources!$E$4*J20 + Resources!$E$5*K20 + Resources!$E$6*L20 + Resources!$E$7*M20 + Resources!$E$8*N20 + Resources!$E$9*O20 + Resources!$E$12*P20</f>
        <v>57</v>
      </c>
      <c r="F20" s="8">
        <f>Resources!$E$2*H20</f>
        <v>0</v>
      </c>
      <c r="G20" s="8">
        <f>'Labor Cost Estimate'!G19</f>
        <v>353</v>
      </c>
      <c r="H20" s="5">
        <f>'Labor Cost Estimate'!H19</f>
        <v>0</v>
      </c>
      <c r="I20" s="5">
        <f>'Labor Cost Estimate'!I19</f>
        <v>0</v>
      </c>
      <c r="J20" s="5">
        <f>'Labor Cost Estimate'!J19</f>
        <v>0</v>
      </c>
      <c r="K20" s="5">
        <f>'Labor Cost Estimate'!K19</f>
        <v>1</v>
      </c>
      <c r="L20" s="5">
        <f>'Labor Cost Estimate'!L19</f>
        <v>0</v>
      </c>
      <c r="M20" s="5">
        <f>'Labor Cost Estimate'!M19</f>
        <v>0</v>
      </c>
      <c r="N20" s="5">
        <f>'Labor Cost Estimate'!N19</f>
        <v>0</v>
      </c>
      <c r="O20" s="5">
        <f>'Labor Cost Estimate'!O19</f>
        <v>0</v>
      </c>
      <c r="P20" s="5">
        <f>'Labor Cost Estimate'!P19</f>
        <v>0</v>
      </c>
      <c r="Q20" s="5">
        <f>'Labor Cost Estimate'!Q19</f>
        <v>0</v>
      </c>
      <c r="R20" s="5">
        <f>'Labor Cost Estimate'!R19</f>
        <v>8</v>
      </c>
      <c r="S20" s="5">
        <f>'Labor Cost Estimate'!S19</f>
        <v>9</v>
      </c>
      <c r="T20" s="49">
        <f t="shared" si="1"/>
        <v>1.125</v>
      </c>
      <c r="U20" s="8">
        <f t="shared" si="4"/>
        <v>39.222222222222221</v>
      </c>
      <c r="V20" s="8">
        <f t="shared" si="5"/>
        <v>313.77777777777777</v>
      </c>
      <c r="W20" s="8">
        <f t="shared" si="2"/>
        <v>391.24795060628566</v>
      </c>
      <c r="X20" s="82">
        <f t="shared" si="8"/>
        <v>3.6264639408259709E-3</v>
      </c>
      <c r="Y20" s="83">
        <f t="shared" si="0"/>
        <v>1.146226706108122E-3</v>
      </c>
    </row>
    <row r="21" spans="1:26">
      <c r="A21" s="5" t="s">
        <v>61</v>
      </c>
      <c r="B21" s="6" t="s">
        <v>62</v>
      </c>
      <c r="C21" s="5" t="s">
        <v>26</v>
      </c>
      <c r="D21" s="6" t="s">
        <v>509</v>
      </c>
      <c r="E21" s="8">
        <f>Resources!$E$3*I21 + Resources!$E$4*J21 + Resources!$E$5*K21 + Resources!$E$6*L21 + Resources!$E$7*M21 + Resources!$E$8*N21 + Resources!$E$9*O21 + Resources!$E$12*P21</f>
        <v>114</v>
      </c>
      <c r="F21" s="8">
        <f>Resources!$E$2*H21</f>
        <v>0</v>
      </c>
      <c r="G21" s="8">
        <f>'Labor Cost Estimate'!G20</f>
        <v>558</v>
      </c>
      <c r="H21" s="5">
        <f>'Labor Cost Estimate'!H20</f>
        <v>0</v>
      </c>
      <c r="I21" s="5">
        <f>'Labor Cost Estimate'!I20</f>
        <v>0</v>
      </c>
      <c r="J21" s="5">
        <f>'Labor Cost Estimate'!J20</f>
        <v>0</v>
      </c>
      <c r="K21" s="5">
        <f>'Labor Cost Estimate'!K20</f>
        <v>2</v>
      </c>
      <c r="L21" s="5">
        <f>'Labor Cost Estimate'!L20</f>
        <v>0</v>
      </c>
      <c r="M21" s="5">
        <f>'Labor Cost Estimate'!M20</f>
        <v>0</v>
      </c>
      <c r="N21" s="5">
        <f>'Labor Cost Estimate'!N20</f>
        <v>0</v>
      </c>
      <c r="O21" s="5">
        <f>'Labor Cost Estimate'!O20</f>
        <v>0</v>
      </c>
      <c r="P21" s="5">
        <f>'Labor Cost Estimate'!P20</f>
        <v>0</v>
      </c>
      <c r="Q21" s="5">
        <f>'Labor Cost Estimate'!Q20</f>
        <v>0</v>
      </c>
      <c r="R21" s="5">
        <f>'Labor Cost Estimate'!R20</f>
        <v>12</v>
      </c>
      <c r="S21" s="5">
        <f>'Labor Cost Estimate'!S20</f>
        <v>14</v>
      </c>
      <c r="T21" s="49">
        <f t="shared" si="1"/>
        <v>1.75</v>
      </c>
      <c r="U21" s="8">
        <f t="shared" si="4"/>
        <v>39.857142857142854</v>
      </c>
      <c r="V21" s="8">
        <f t="shared" si="5"/>
        <v>318.85714285714283</v>
      </c>
      <c r="W21" s="8">
        <f t="shared" si="2"/>
        <v>618.45993325299548</v>
      </c>
      <c r="X21" s="82">
        <f t="shared" si="8"/>
        <v>5.7324840764331206E-3</v>
      </c>
      <c r="Y21" s="83">
        <f t="shared" si="0"/>
        <v>1.8118824419499492E-3</v>
      </c>
    </row>
    <row r="22" spans="1:26">
      <c r="A22" s="5" t="s">
        <v>63</v>
      </c>
      <c r="B22" s="6" t="s">
        <v>64</v>
      </c>
      <c r="C22" s="5" t="s">
        <v>26</v>
      </c>
      <c r="D22" s="6" t="s">
        <v>509</v>
      </c>
      <c r="E22" s="8">
        <f>Resources!$E$3*I22 + Resources!$E$4*J22 + Resources!$E$5*K22 + Resources!$E$6*L22 + Resources!$E$7*M22 + Resources!$E$8*N22 + Resources!$E$9*O22 + Resources!$E$12*P22</f>
        <v>57</v>
      </c>
      <c r="F22" s="8">
        <f>Resources!$E$2*H22</f>
        <v>0</v>
      </c>
      <c r="G22" s="8">
        <f>'Labor Cost Estimate'!G21</f>
        <v>353</v>
      </c>
      <c r="H22" s="5">
        <f>'Labor Cost Estimate'!H21</f>
        <v>0</v>
      </c>
      <c r="I22" s="5">
        <f>'Labor Cost Estimate'!I21</f>
        <v>0</v>
      </c>
      <c r="J22" s="5">
        <f>'Labor Cost Estimate'!J21</f>
        <v>0</v>
      </c>
      <c r="K22" s="5">
        <f>'Labor Cost Estimate'!K21</f>
        <v>1</v>
      </c>
      <c r="L22" s="5">
        <f>'Labor Cost Estimate'!L21</f>
        <v>0</v>
      </c>
      <c r="M22" s="5">
        <f>'Labor Cost Estimate'!M21</f>
        <v>0</v>
      </c>
      <c r="N22" s="5">
        <f>'Labor Cost Estimate'!N21</f>
        <v>0</v>
      </c>
      <c r="O22" s="5">
        <f>'Labor Cost Estimate'!O21</f>
        <v>0</v>
      </c>
      <c r="P22" s="5">
        <f>'Labor Cost Estimate'!P21</f>
        <v>0</v>
      </c>
      <c r="Q22" s="5">
        <f>'Labor Cost Estimate'!Q21</f>
        <v>0</v>
      </c>
      <c r="R22" s="5">
        <f>'Labor Cost Estimate'!R21</f>
        <v>8</v>
      </c>
      <c r="S22" s="5">
        <f>'Labor Cost Estimate'!S21</f>
        <v>9</v>
      </c>
      <c r="T22" s="49">
        <f t="shared" si="1"/>
        <v>1.125</v>
      </c>
      <c r="U22" s="8">
        <f t="shared" si="4"/>
        <v>39.222222222222221</v>
      </c>
      <c r="V22" s="8">
        <f t="shared" si="5"/>
        <v>313.77777777777777</v>
      </c>
      <c r="W22" s="8">
        <f t="shared" si="2"/>
        <v>391.24795060628566</v>
      </c>
      <c r="X22" s="82">
        <f t="shared" si="8"/>
        <v>3.6264639408259709E-3</v>
      </c>
      <c r="Y22" s="83">
        <f t="shared" si="0"/>
        <v>1.146226706108122E-3</v>
      </c>
    </row>
    <row r="23" spans="1:26">
      <c r="A23" s="5" t="s">
        <v>65</v>
      </c>
      <c r="B23" s="6" t="s">
        <v>66</v>
      </c>
      <c r="C23" s="5" t="s">
        <v>26</v>
      </c>
      <c r="D23" s="6" t="s">
        <v>509</v>
      </c>
      <c r="E23" s="8">
        <f>Resources!$E$3*I23 + Resources!$E$4*J23 + Resources!$E$5*K23 + Resources!$E$6*L23 + Resources!$E$7*M23 + Resources!$E$8*N23 + Resources!$E$9*O23 + Resources!$E$12*P23</f>
        <v>57</v>
      </c>
      <c r="F23" s="8">
        <f>Resources!$E$2*H23</f>
        <v>0</v>
      </c>
      <c r="G23" s="8">
        <f>'Labor Cost Estimate'!G22</f>
        <v>131</v>
      </c>
      <c r="H23" s="5">
        <f>'Labor Cost Estimate'!H22</f>
        <v>0</v>
      </c>
      <c r="I23" s="5">
        <f>'Labor Cost Estimate'!I22</f>
        <v>0</v>
      </c>
      <c r="J23" s="5">
        <f>'Labor Cost Estimate'!J22</f>
        <v>0</v>
      </c>
      <c r="K23" s="5">
        <f>'Labor Cost Estimate'!K22</f>
        <v>1</v>
      </c>
      <c r="L23" s="5">
        <f>'Labor Cost Estimate'!L22</f>
        <v>0</v>
      </c>
      <c r="M23" s="5">
        <f>'Labor Cost Estimate'!M22</f>
        <v>0</v>
      </c>
      <c r="N23" s="5">
        <f>'Labor Cost Estimate'!N22</f>
        <v>0</v>
      </c>
      <c r="O23" s="5">
        <f>'Labor Cost Estimate'!O22</f>
        <v>0</v>
      </c>
      <c r="P23" s="5">
        <f>'Labor Cost Estimate'!P22</f>
        <v>0</v>
      </c>
      <c r="Q23" s="5">
        <f>'Labor Cost Estimate'!Q22</f>
        <v>0</v>
      </c>
      <c r="R23" s="5">
        <f>'Labor Cost Estimate'!R22</f>
        <v>2</v>
      </c>
      <c r="S23" s="5">
        <f>'Labor Cost Estimate'!S22</f>
        <v>3</v>
      </c>
      <c r="T23" s="49">
        <f t="shared" si="1"/>
        <v>0.375</v>
      </c>
      <c r="U23" s="8">
        <f t="shared" si="4"/>
        <v>43.666666666666664</v>
      </c>
      <c r="V23" s="8">
        <f t="shared" si="5"/>
        <v>349.33333333333331</v>
      </c>
      <c r="W23" s="8">
        <f t="shared" si="2"/>
        <v>145.19399866692186</v>
      </c>
      <c r="X23" s="82">
        <f t="shared" si="8"/>
        <v>1.3457982329977399E-3</v>
      </c>
      <c r="Y23" s="83">
        <f t="shared" si="0"/>
        <v>4.2537025070867984E-4</v>
      </c>
    </row>
    <row r="24" spans="1:26" s="36" customFormat="1" ht="18.75">
      <c r="B24" s="9" t="s">
        <v>67</v>
      </c>
      <c r="D24" s="9"/>
      <c r="E24" s="50"/>
      <c r="F24" s="50"/>
      <c r="G24" s="8">
        <f>'Labor Cost Estimate'!G23</f>
        <v>1632</v>
      </c>
      <c r="H24" s="5">
        <f>'Labor Cost Estimate'!H23</f>
        <v>0</v>
      </c>
      <c r="I24" s="5">
        <f>'Labor Cost Estimate'!I23</f>
        <v>0</v>
      </c>
      <c r="J24" s="5">
        <f>'Labor Cost Estimate'!J23</f>
        <v>0</v>
      </c>
      <c r="K24" s="5">
        <f>'Labor Cost Estimate'!K23</f>
        <v>0</v>
      </c>
      <c r="L24" s="5">
        <f>'Labor Cost Estimate'!L23</f>
        <v>0</v>
      </c>
      <c r="M24" s="5">
        <f>'Labor Cost Estimate'!M23</f>
        <v>0</v>
      </c>
      <c r="N24" s="5">
        <f>'Labor Cost Estimate'!N23</f>
        <v>0</v>
      </c>
      <c r="O24" s="5">
        <f>'Labor Cost Estimate'!O23</f>
        <v>0</v>
      </c>
      <c r="P24" s="5">
        <f>'Labor Cost Estimate'!P23</f>
        <v>0</v>
      </c>
      <c r="Q24" s="5">
        <f>'Labor Cost Estimate'!Q23</f>
        <v>0</v>
      </c>
      <c r="R24" s="5">
        <f>'Labor Cost Estimate'!R23</f>
        <v>0</v>
      </c>
      <c r="S24" s="36">
        <f>SUM(S25:S26)+S27</f>
        <v>48</v>
      </c>
      <c r="T24" s="48">
        <f t="shared" si="1"/>
        <v>6</v>
      </c>
      <c r="U24" s="50">
        <f t="shared" si="4"/>
        <v>34</v>
      </c>
      <c r="V24" s="50">
        <f t="shared" si="5"/>
        <v>272</v>
      </c>
      <c r="W24" s="50">
        <f t="shared" si="2"/>
        <v>1808.8290520947824</v>
      </c>
      <c r="X24" s="93">
        <f t="shared" si="8"/>
        <v>1.6765974933223751E-2</v>
      </c>
      <c r="Y24" s="91">
        <f t="shared" si="0"/>
        <v>5.2992690775310342E-3</v>
      </c>
      <c r="Z24" s="98"/>
    </row>
    <row r="25" spans="1:26">
      <c r="A25" s="5" t="s">
        <v>68</v>
      </c>
      <c r="B25" s="6" t="s">
        <v>69</v>
      </c>
      <c r="C25" s="5" t="s">
        <v>26</v>
      </c>
      <c r="D25" s="6" t="s">
        <v>70</v>
      </c>
      <c r="E25" s="8">
        <f>Resources!$E$3*I25 + Resources!$E$4*J25 + Resources!$E$5*K25 + Resources!$E$6*L25 + Resources!$E$7*M25 + Resources!$E$8*N25 + Resources!$E$9*O25 + Resources!$E$12*P25</f>
        <v>136</v>
      </c>
      <c r="F25" s="8">
        <f>Resources!$E$2*H25</f>
        <v>0</v>
      </c>
      <c r="G25" s="8">
        <f>'Labor Cost Estimate'!G24</f>
        <v>136</v>
      </c>
      <c r="H25" s="5">
        <f>'Labor Cost Estimate'!H24</f>
        <v>0</v>
      </c>
      <c r="I25" s="5">
        <f>'Labor Cost Estimate'!I24</f>
        <v>0</v>
      </c>
      <c r="J25" s="5">
        <f>'Labor Cost Estimate'!J24</f>
        <v>0</v>
      </c>
      <c r="K25" s="5">
        <f>'Labor Cost Estimate'!K24</f>
        <v>0</v>
      </c>
      <c r="L25" s="5">
        <f>'Labor Cost Estimate'!L24</f>
        <v>4</v>
      </c>
      <c r="M25" s="5">
        <f>'Labor Cost Estimate'!M24</f>
        <v>0</v>
      </c>
      <c r="N25" s="5">
        <f>'Labor Cost Estimate'!N24</f>
        <v>0</v>
      </c>
      <c r="O25" s="5">
        <f>'Labor Cost Estimate'!O24</f>
        <v>0</v>
      </c>
      <c r="P25" s="5">
        <f>'Labor Cost Estimate'!P24</f>
        <v>0</v>
      </c>
      <c r="Q25" s="5">
        <f>'Labor Cost Estimate'!Q24</f>
        <v>0</v>
      </c>
      <c r="R25" s="5">
        <f>'Labor Cost Estimate'!R24</f>
        <v>0</v>
      </c>
      <c r="S25" s="5">
        <f>'Labor Cost Estimate'!S24</f>
        <v>4</v>
      </c>
      <c r="T25" s="49">
        <f t="shared" si="1"/>
        <v>0.5</v>
      </c>
      <c r="U25" s="8">
        <f t="shared" si="4"/>
        <v>34</v>
      </c>
      <c r="V25" s="8">
        <f t="shared" si="5"/>
        <v>272</v>
      </c>
      <c r="W25" s="8">
        <f t="shared" si="2"/>
        <v>150.73575434123185</v>
      </c>
      <c r="X25" s="82">
        <f t="shared" si="8"/>
        <v>1.3971645777686461E-3</v>
      </c>
      <c r="Y25" s="83">
        <f t="shared" si="0"/>
        <v>4.4160575646091954E-4</v>
      </c>
    </row>
    <row r="26" spans="1:26" ht="15" customHeight="1">
      <c r="A26" s="5" t="s">
        <v>71</v>
      </c>
      <c r="B26" s="6" t="s">
        <v>72</v>
      </c>
      <c r="C26" s="5" t="s">
        <v>26</v>
      </c>
      <c r="D26" s="6" t="s">
        <v>70</v>
      </c>
      <c r="E26" s="8">
        <f>Resources!$E$3*I26 + Resources!$E$4*J26 + Resources!$E$5*K26 + Resources!$E$6*L26 + Resources!$E$7*M26 + Resources!$E$8*N26 + Resources!$E$9*O26 + Resources!$E$12*P26</f>
        <v>136</v>
      </c>
      <c r="F26" s="8">
        <f>Resources!$E$2*H26</f>
        <v>0</v>
      </c>
      <c r="G26" s="8">
        <f>'Labor Cost Estimate'!G25</f>
        <v>136</v>
      </c>
      <c r="H26" s="5">
        <f>'Labor Cost Estimate'!H25</f>
        <v>0</v>
      </c>
      <c r="I26" s="5">
        <f>'Labor Cost Estimate'!I25</f>
        <v>0</v>
      </c>
      <c r="J26" s="5">
        <f>'Labor Cost Estimate'!J25</f>
        <v>0</v>
      </c>
      <c r="K26" s="5">
        <f>'Labor Cost Estimate'!K25</f>
        <v>0</v>
      </c>
      <c r="L26" s="5">
        <f>'Labor Cost Estimate'!L25</f>
        <v>4</v>
      </c>
      <c r="M26" s="5">
        <f>'Labor Cost Estimate'!M25</f>
        <v>0</v>
      </c>
      <c r="N26" s="5">
        <f>'Labor Cost Estimate'!N25</f>
        <v>0</v>
      </c>
      <c r="O26" s="5">
        <f>'Labor Cost Estimate'!O25</f>
        <v>0</v>
      </c>
      <c r="P26" s="5">
        <f>'Labor Cost Estimate'!P25</f>
        <v>0</v>
      </c>
      <c r="Q26" s="5">
        <f>'Labor Cost Estimate'!Q25</f>
        <v>0</v>
      </c>
      <c r="R26" s="5">
        <f>'Labor Cost Estimate'!R25</f>
        <v>0</v>
      </c>
      <c r="S26" s="5">
        <f>'Labor Cost Estimate'!S25</f>
        <v>4</v>
      </c>
      <c r="T26" s="49">
        <f t="shared" si="1"/>
        <v>0.5</v>
      </c>
      <c r="U26" s="8">
        <f t="shared" si="4"/>
        <v>34</v>
      </c>
      <c r="V26" s="8">
        <f t="shared" si="5"/>
        <v>272</v>
      </c>
      <c r="W26" s="8">
        <f t="shared" si="2"/>
        <v>150.73575434123185</v>
      </c>
      <c r="X26" s="82">
        <f t="shared" si="8"/>
        <v>1.3971645777686461E-3</v>
      </c>
      <c r="Y26" s="83">
        <f t="shared" si="0"/>
        <v>4.4160575646091954E-4</v>
      </c>
    </row>
    <row r="27" spans="1:26" s="35" customFormat="1" ht="30">
      <c r="B27" s="7" t="s">
        <v>73</v>
      </c>
      <c r="D27" s="7"/>
      <c r="E27" s="42"/>
      <c r="F27" s="42"/>
      <c r="G27" s="8">
        <f>'Labor Cost Estimate'!G26</f>
        <v>1360</v>
      </c>
      <c r="H27" s="5">
        <f>'Labor Cost Estimate'!H26</f>
        <v>0</v>
      </c>
      <c r="I27" s="5">
        <f>'Labor Cost Estimate'!I26</f>
        <v>0</v>
      </c>
      <c r="J27" s="5">
        <f>'Labor Cost Estimate'!J26</f>
        <v>0</v>
      </c>
      <c r="K27" s="5">
        <f>'Labor Cost Estimate'!K26</f>
        <v>0</v>
      </c>
      <c r="L27" s="5">
        <f>'Labor Cost Estimate'!L26</f>
        <v>0</v>
      </c>
      <c r="M27" s="5">
        <f>'Labor Cost Estimate'!M26</f>
        <v>0</v>
      </c>
      <c r="N27" s="5">
        <f>'Labor Cost Estimate'!N26</f>
        <v>0</v>
      </c>
      <c r="O27" s="5">
        <f>'Labor Cost Estimate'!O26</f>
        <v>0</v>
      </c>
      <c r="P27" s="5">
        <f>'Labor Cost Estimate'!P26</f>
        <v>0</v>
      </c>
      <c r="Q27" s="5">
        <f>'Labor Cost Estimate'!Q26</f>
        <v>0</v>
      </c>
      <c r="R27" s="5">
        <f>'Labor Cost Estimate'!R26</f>
        <v>0</v>
      </c>
      <c r="S27" s="35">
        <f>SUM(S28:S32)</f>
        <v>40</v>
      </c>
      <c r="T27" s="52">
        <f>S27/8</f>
        <v>5</v>
      </c>
      <c r="U27" s="42">
        <f t="shared" si="4"/>
        <v>34</v>
      </c>
      <c r="V27" s="42">
        <f t="shared" si="5"/>
        <v>272</v>
      </c>
      <c r="W27" s="42">
        <f t="shared" si="2"/>
        <v>1507.3575434123186</v>
      </c>
      <c r="X27" s="92">
        <f t="shared" si="8"/>
        <v>1.397164577768646E-2</v>
      </c>
      <c r="Y27" s="90">
        <f t="shared" si="0"/>
        <v>4.4160575646091955E-3</v>
      </c>
      <c r="Z27" s="31"/>
    </row>
    <row r="28" spans="1:26">
      <c r="A28" s="5" t="s">
        <v>74</v>
      </c>
      <c r="B28" s="6" t="s">
        <v>75</v>
      </c>
      <c r="C28" s="5" t="s">
        <v>26</v>
      </c>
      <c r="D28" s="6" t="s">
        <v>70</v>
      </c>
      <c r="E28" s="8">
        <f>Resources!$E$3*I28 + Resources!$E$4*J28 + Resources!$E$5*K28 + Resources!$E$6*L28 + Resources!$E$7*M28 + Resources!$E$8*N28 + Resources!$E$9*O28 + Resources!$E$12*P28</f>
        <v>272</v>
      </c>
      <c r="F28" s="8">
        <f>Resources!$E$2*H28</f>
        <v>0</v>
      </c>
      <c r="G28" s="8">
        <f>'Labor Cost Estimate'!G27</f>
        <v>272</v>
      </c>
      <c r="H28" s="5">
        <f>'Labor Cost Estimate'!H27</f>
        <v>0</v>
      </c>
      <c r="I28" s="5">
        <f>'Labor Cost Estimate'!I27</f>
        <v>0</v>
      </c>
      <c r="J28" s="5">
        <f>'Labor Cost Estimate'!J27</f>
        <v>0</v>
      </c>
      <c r="K28" s="5">
        <f>'Labor Cost Estimate'!K27</f>
        <v>0</v>
      </c>
      <c r="L28" s="5">
        <f>'Labor Cost Estimate'!L27</f>
        <v>8</v>
      </c>
      <c r="M28" s="5">
        <f>'Labor Cost Estimate'!M27</f>
        <v>0</v>
      </c>
      <c r="N28" s="5">
        <f>'Labor Cost Estimate'!N27</f>
        <v>0</v>
      </c>
      <c r="O28" s="5">
        <f>'Labor Cost Estimate'!O27</f>
        <v>0</v>
      </c>
      <c r="P28" s="5">
        <f>'Labor Cost Estimate'!P27</f>
        <v>0</v>
      </c>
      <c r="Q28" s="5">
        <f>'Labor Cost Estimate'!Q27</f>
        <v>0</v>
      </c>
      <c r="R28" s="5">
        <f>'Labor Cost Estimate'!R27</f>
        <v>0</v>
      </c>
      <c r="S28" s="5">
        <f>'Labor Cost Estimate'!S27</f>
        <v>8</v>
      </c>
      <c r="T28" s="49">
        <f t="shared" si="1"/>
        <v>1</v>
      </c>
      <c r="U28" s="8">
        <f t="shared" si="4"/>
        <v>34</v>
      </c>
      <c r="V28" s="8">
        <f t="shared" si="5"/>
        <v>272</v>
      </c>
      <c r="W28" s="8">
        <f t="shared" si="2"/>
        <v>301.47150868246371</v>
      </c>
      <c r="X28" s="82">
        <f t="shared" si="8"/>
        <v>2.7943291555372922E-3</v>
      </c>
      <c r="Y28" s="83">
        <f t="shared" si="0"/>
        <v>8.8321151292183907E-4</v>
      </c>
    </row>
    <row r="29" spans="1:26">
      <c r="A29" s="5" t="s">
        <v>76</v>
      </c>
      <c r="B29" s="6" t="s">
        <v>77</v>
      </c>
      <c r="C29" s="5" t="s">
        <v>26</v>
      </c>
      <c r="D29" s="6" t="s">
        <v>70</v>
      </c>
      <c r="E29" s="8">
        <f>Resources!$E$3*I29 + Resources!$E$4*J29 + Resources!$E$5*K29 + Resources!$E$6*L29 + Resources!$E$7*M29 + Resources!$E$8*N29 + Resources!$E$9*O29 + Resources!$E$12*P29</f>
        <v>272</v>
      </c>
      <c r="F29" s="8">
        <f>Resources!$E$2*H29</f>
        <v>0</v>
      </c>
      <c r="G29" s="8">
        <f>'Labor Cost Estimate'!G28</f>
        <v>272</v>
      </c>
      <c r="H29" s="5">
        <f>'Labor Cost Estimate'!H28</f>
        <v>0</v>
      </c>
      <c r="I29" s="5">
        <f>'Labor Cost Estimate'!I28</f>
        <v>0</v>
      </c>
      <c r="J29" s="5">
        <f>'Labor Cost Estimate'!J28</f>
        <v>0</v>
      </c>
      <c r="K29" s="5">
        <f>'Labor Cost Estimate'!K28</f>
        <v>0</v>
      </c>
      <c r="L29" s="5">
        <f>'Labor Cost Estimate'!L28</f>
        <v>8</v>
      </c>
      <c r="M29" s="5">
        <f>'Labor Cost Estimate'!M28</f>
        <v>0</v>
      </c>
      <c r="N29" s="5">
        <f>'Labor Cost Estimate'!N28</f>
        <v>0</v>
      </c>
      <c r="O29" s="5">
        <f>'Labor Cost Estimate'!O28</f>
        <v>0</v>
      </c>
      <c r="P29" s="5">
        <f>'Labor Cost Estimate'!P28</f>
        <v>0</v>
      </c>
      <c r="Q29" s="5">
        <f>'Labor Cost Estimate'!Q28</f>
        <v>0</v>
      </c>
      <c r="R29" s="5">
        <f>'Labor Cost Estimate'!R28</f>
        <v>0</v>
      </c>
      <c r="S29" s="5">
        <f>'Labor Cost Estimate'!S28</f>
        <v>8</v>
      </c>
      <c r="T29" s="49">
        <f t="shared" si="1"/>
        <v>1</v>
      </c>
      <c r="U29" s="8">
        <f t="shared" si="4"/>
        <v>34</v>
      </c>
      <c r="V29" s="8">
        <f t="shared" si="5"/>
        <v>272</v>
      </c>
      <c r="W29" s="8">
        <f t="shared" si="2"/>
        <v>301.47150868246371</v>
      </c>
      <c r="X29" s="82">
        <f t="shared" si="8"/>
        <v>2.7943291555372922E-3</v>
      </c>
      <c r="Y29" s="83">
        <f t="shared" si="0"/>
        <v>8.8321151292183907E-4</v>
      </c>
    </row>
    <row r="30" spans="1:26">
      <c r="A30" s="5" t="s">
        <v>78</v>
      </c>
      <c r="B30" s="6" t="s">
        <v>79</v>
      </c>
      <c r="C30" s="5" t="s">
        <v>26</v>
      </c>
      <c r="D30" s="6" t="s">
        <v>70</v>
      </c>
      <c r="E30" s="8">
        <f>Resources!$E$3*I30 + Resources!$E$4*J30 + Resources!$E$5*K30 + Resources!$E$6*L30 + Resources!$E$7*M30 + Resources!$E$8*N30 + Resources!$E$9*O30 + Resources!$E$12*P30</f>
        <v>272</v>
      </c>
      <c r="F30" s="8">
        <f>Resources!$E$2*H30</f>
        <v>0</v>
      </c>
      <c r="G30" s="8">
        <f>'Labor Cost Estimate'!G29</f>
        <v>272</v>
      </c>
      <c r="H30" s="5">
        <f>'Labor Cost Estimate'!H29</f>
        <v>0</v>
      </c>
      <c r="I30" s="5">
        <f>'Labor Cost Estimate'!I29</f>
        <v>0</v>
      </c>
      <c r="J30" s="5">
        <f>'Labor Cost Estimate'!J29</f>
        <v>0</v>
      </c>
      <c r="K30" s="5">
        <f>'Labor Cost Estimate'!K29</f>
        <v>0</v>
      </c>
      <c r="L30" s="5">
        <f>'Labor Cost Estimate'!L29</f>
        <v>8</v>
      </c>
      <c r="M30" s="5">
        <f>'Labor Cost Estimate'!M29</f>
        <v>0</v>
      </c>
      <c r="N30" s="5">
        <f>'Labor Cost Estimate'!N29</f>
        <v>0</v>
      </c>
      <c r="O30" s="5">
        <f>'Labor Cost Estimate'!O29</f>
        <v>0</v>
      </c>
      <c r="P30" s="5">
        <f>'Labor Cost Estimate'!P29</f>
        <v>0</v>
      </c>
      <c r="Q30" s="5">
        <f>'Labor Cost Estimate'!Q29</f>
        <v>0</v>
      </c>
      <c r="R30" s="5">
        <f>'Labor Cost Estimate'!R29</f>
        <v>0</v>
      </c>
      <c r="S30" s="5">
        <f>'Labor Cost Estimate'!S29</f>
        <v>8</v>
      </c>
      <c r="T30" s="49">
        <f t="shared" si="1"/>
        <v>1</v>
      </c>
      <c r="U30" s="8">
        <f t="shared" si="4"/>
        <v>34</v>
      </c>
      <c r="V30" s="8">
        <f t="shared" si="5"/>
        <v>272</v>
      </c>
      <c r="W30" s="8">
        <f t="shared" si="2"/>
        <v>301.47150868246371</v>
      </c>
      <c r="X30" s="82">
        <f t="shared" si="8"/>
        <v>2.7943291555372922E-3</v>
      </c>
      <c r="Y30" s="83">
        <f t="shared" si="0"/>
        <v>8.8321151292183907E-4</v>
      </c>
    </row>
    <row r="31" spans="1:26">
      <c r="A31" s="5" t="s">
        <v>80</v>
      </c>
      <c r="B31" s="6" t="s">
        <v>81</v>
      </c>
      <c r="C31" s="5" t="s">
        <v>26</v>
      </c>
      <c r="D31" s="6" t="s">
        <v>70</v>
      </c>
      <c r="E31" s="8">
        <f>Resources!$E$3*I31 + Resources!$E$4*J31 + Resources!$E$5*K31 + Resources!$E$6*L31 + Resources!$E$7*M31 + Resources!$E$8*N31 + Resources!$E$9*O31 + Resources!$E$12*P31</f>
        <v>272</v>
      </c>
      <c r="F31" s="8">
        <f>Resources!$E$2*H31</f>
        <v>0</v>
      </c>
      <c r="G31" s="8">
        <f>'Labor Cost Estimate'!G30</f>
        <v>272</v>
      </c>
      <c r="H31" s="5">
        <f>'Labor Cost Estimate'!H30</f>
        <v>0</v>
      </c>
      <c r="I31" s="5">
        <f>'Labor Cost Estimate'!I30</f>
        <v>0</v>
      </c>
      <c r="J31" s="5">
        <f>'Labor Cost Estimate'!J30</f>
        <v>0</v>
      </c>
      <c r="K31" s="5">
        <f>'Labor Cost Estimate'!K30</f>
        <v>0</v>
      </c>
      <c r="L31" s="5">
        <f>'Labor Cost Estimate'!L30</f>
        <v>8</v>
      </c>
      <c r="M31" s="5">
        <f>'Labor Cost Estimate'!M30</f>
        <v>0</v>
      </c>
      <c r="N31" s="5">
        <f>'Labor Cost Estimate'!N30</f>
        <v>0</v>
      </c>
      <c r="O31" s="5">
        <f>'Labor Cost Estimate'!O30</f>
        <v>0</v>
      </c>
      <c r="P31" s="5">
        <f>'Labor Cost Estimate'!P30</f>
        <v>0</v>
      </c>
      <c r="Q31" s="5">
        <f>'Labor Cost Estimate'!Q30</f>
        <v>0</v>
      </c>
      <c r="R31" s="5">
        <f>'Labor Cost Estimate'!R30</f>
        <v>0</v>
      </c>
      <c r="S31" s="5">
        <f>'Labor Cost Estimate'!S30</f>
        <v>8</v>
      </c>
      <c r="T31" s="49">
        <f t="shared" si="1"/>
        <v>1</v>
      </c>
      <c r="U31" s="8">
        <f t="shared" si="4"/>
        <v>34</v>
      </c>
      <c r="V31" s="8">
        <f t="shared" si="5"/>
        <v>272</v>
      </c>
      <c r="W31" s="8">
        <f t="shared" si="2"/>
        <v>301.47150868246371</v>
      </c>
      <c r="X31" s="82">
        <f t="shared" si="8"/>
        <v>2.7943291555372922E-3</v>
      </c>
      <c r="Y31" s="83">
        <f t="shared" si="0"/>
        <v>8.8321151292183907E-4</v>
      </c>
    </row>
    <row r="32" spans="1:26" ht="30">
      <c r="A32" s="5" t="s">
        <v>82</v>
      </c>
      <c r="B32" s="6" t="s">
        <v>83</v>
      </c>
      <c r="C32" s="5" t="s">
        <v>84</v>
      </c>
      <c r="D32" s="6" t="s">
        <v>70</v>
      </c>
      <c r="E32" s="8">
        <f>Resources!$E$3*I32 + Resources!$E$4*J32 + Resources!$E$5*K32 + Resources!$E$6*L32 + Resources!$E$7*M32 + Resources!$E$8*N32 + Resources!$E$9*O32 + Resources!$E$12*P32</f>
        <v>272</v>
      </c>
      <c r="F32" s="8">
        <f>Resources!$E$2*H32</f>
        <v>0</v>
      </c>
      <c r="G32" s="8">
        <f>'Labor Cost Estimate'!G31</f>
        <v>272</v>
      </c>
      <c r="H32" s="5">
        <f>'Labor Cost Estimate'!H31</f>
        <v>0</v>
      </c>
      <c r="I32" s="5">
        <f>'Labor Cost Estimate'!I31</f>
        <v>0</v>
      </c>
      <c r="J32" s="5">
        <f>'Labor Cost Estimate'!J31</f>
        <v>0</v>
      </c>
      <c r="K32" s="5">
        <f>'Labor Cost Estimate'!K31</f>
        <v>0</v>
      </c>
      <c r="L32" s="5">
        <f>'Labor Cost Estimate'!L31</f>
        <v>8</v>
      </c>
      <c r="M32" s="5">
        <f>'Labor Cost Estimate'!M31</f>
        <v>0</v>
      </c>
      <c r="N32" s="5">
        <f>'Labor Cost Estimate'!N31</f>
        <v>0</v>
      </c>
      <c r="O32" s="5">
        <f>'Labor Cost Estimate'!O31</f>
        <v>0</v>
      </c>
      <c r="P32" s="5">
        <f>'Labor Cost Estimate'!P31</f>
        <v>0</v>
      </c>
      <c r="Q32" s="5">
        <f>'Labor Cost Estimate'!Q31</f>
        <v>0</v>
      </c>
      <c r="R32" s="5">
        <f>'Labor Cost Estimate'!R31</f>
        <v>0</v>
      </c>
      <c r="S32" s="5">
        <f>'Labor Cost Estimate'!S31</f>
        <v>8</v>
      </c>
      <c r="T32" s="49">
        <f t="shared" si="1"/>
        <v>1</v>
      </c>
      <c r="U32" s="8">
        <f t="shared" si="4"/>
        <v>34</v>
      </c>
      <c r="V32" s="8">
        <f t="shared" si="5"/>
        <v>272</v>
      </c>
      <c r="W32" s="8">
        <f t="shared" si="2"/>
        <v>301.47150868246371</v>
      </c>
      <c r="X32" s="82">
        <f t="shared" si="8"/>
        <v>2.7943291555372922E-3</v>
      </c>
      <c r="Y32" s="83">
        <f t="shared" si="0"/>
        <v>8.8321151292183907E-4</v>
      </c>
    </row>
    <row r="33" spans="1:26" s="36" customFormat="1" ht="18.75">
      <c r="B33" s="9" t="s">
        <v>85</v>
      </c>
      <c r="D33" s="9"/>
      <c r="E33" s="50"/>
      <c r="F33" s="50"/>
      <c r="G33" s="8">
        <f>'Labor Cost Estimate'!G32</f>
        <v>3748</v>
      </c>
      <c r="H33" s="5">
        <f>'Labor Cost Estimate'!H32</f>
        <v>0</v>
      </c>
      <c r="I33" s="5">
        <f>'Labor Cost Estimate'!I32</f>
        <v>0</v>
      </c>
      <c r="J33" s="5">
        <f>'Labor Cost Estimate'!J32</f>
        <v>0</v>
      </c>
      <c r="K33" s="5">
        <f>'Labor Cost Estimate'!K32</f>
        <v>0</v>
      </c>
      <c r="L33" s="5">
        <f>'Labor Cost Estimate'!L32</f>
        <v>0</v>
      </c>
      <c r="M33" s="5">
        <f>'Labor Cost Estimate'!M32</f>
        <v>0</v>
      </c>
      <c r="N33" s="5">
        <f>'Labor Cost Estimate'!N32</f>
        <v>0</v>
      </c>
      <c r="O33" s="5">
        <f>'Labor Cost Estimate'!O32</f>
        <v>0</v>
      </c>
      <c r="P33" s="5">
        <f>'Labor Cost Estimate'!P32</f>
        <v>0</v>
      </c>
      <c r="Q33" s="5">
        <f>'Labor Cost Estimate'!Q32</f>
        <v>0</v>
      </c>
      <c r="R33" s="5">
        <f>'Labor Cost Estimate'!R32</f>
        <v>0</v>
      </c>
      <c r="S33" s="36">
        <f>SUM(S34:S38)</f>
        <v>82</v>
      </c>
      <c r="T33" s="48">
        <f t="shared" si="1"/>
        <v>10.25</v>
      </c>
      <c r="U33" s="50">
        <f>G33/S33</f>
        <v>45.707317073170735</v>
      </c>
      <c r="V33" s="50">
        <f t="shared" si="5"/>
        <v>365.65853658536588</v>
      </c>
      <c r="W33" s="50">
        <f t="shared" si="2"/>
        <v>4154.1000534627719</v>
      </c>
      <c r="X33" s="93">
        <f t="shared" si="8"/>
        <v>3.8504212040271213E-2</v>
      </c>
      <c r="Y33" s="91">
        <f t="shared" si="0"/>
        <v>1.2170135111878869E-2</v>
      </c>
      <c r="Z33" s="98"/>
    </row>
    <row r="34" spans="1:26">
      <c r="A34" s="5" t="s">
        <v>86</v>
      </c>
      <c r="B34" s="6" t="s">
        <v>87</v>
      </c>
      <c r="C34" s="5" t="s">
        <v>26</v>
      </c>
      <c r="D34" s="6" t="s">
        <v>510</v>
      </c>
      <c r="E34" s="8">
        <f>Resources!$E$3*I34 + Resources!$E$4*J34 + Resources!$E$5*K34 + Resources!$E$6*L34 + Resources!$E$7*M34 + Resources!$E$8*N34 + Resources!$E$9*O34 + Resources!$E$12*P34</f>
        <v>696</v>
      </c>
      <c r="F34" s="8">
        <f>Resources!$E$2*H34</f>
        <v>0</v>
      </c>
      <c r="G34" s="8">
        <f>'Labor Cost Estimate'!G33</f>
        <v>1288</v>
      </c>
      <c r="H34" s="5">
        <f>'Labor Cost Estimate'!H33</f>
        <v>0</v>
      </c>
      <c r="I34" s="5">
        <f>'Labor Cost Estimate'!I33</f>
        <v>0</v>
      </c>
      <c r="J34" s="5">
        <f>'Labor Cost Estimate'!J33</f>
        <v>12</v>
      </c>
      <c r="K34" s="5">
        <f>'Labor Cost Estimate'!K33</f>
        <v>0</v>
      </c>
      <c r="L34" s="5">
        <f>'Labor Cost Estimate'!L33</f>
        <v>0</v>
      </c>
      <c r="M34" s="5">
        <f>'Labor Cost Estimate'!M33</f>
        <v>0</v>
      </c>
      <c r="N34" s="5">
        <f>'Labor Cost Estimate'!N33</f>
        <v>0</v>
      </c>
      <c r="O34" s="5">
        <f>'Labor Cost Estimate'!O33</f>
        <v>0</v>
      </c>
      <c r="P34" s="5">
        <f>'Labor Cost Estimate'!P33</f>
        <v>0</v>
      </c>
      <c r="Q34" s="5">
        <f>'Labor Cost Estimate'!Q33</f>
        <v>0</v>
      </c>
      <c r="R34" s="5">
        <f>'Labor Cost Estimate'!R33</f>
        <v>16</v>
      </c>
      <c r="S34" s="5">
        <f>'Labor Cost Estimate'!S33</f>
        <v>28</v>
      </c>
      <c r="T34" s="49">
        <f t="shared" si="1"/>
        <v>3.5</v>
      </c>
      <c r="U34" s="8">
        <f t="shared" si="4"/>
        <v>46</v>
      </c>
      <c r="V34" s="8">
        <f t="shared" si="5"/>
        <v>368</v>
      </c>
      <c r="W34" s="8">
        <f t="shared" si="2"/>
        <v>1427.5562617022547</v>
      </c>
      <c r="X34" s="82">
        <f t="shared" si="8"/>
        <v>1.3231970412985412E-2</v>
      </c>
      <c r="Y34" s="83">
        <f t="shared" si="0"/>
        <v>4.1822662817769434E-3</v>
      </c>
    </row>
    <row r="35" spans="1:26">
      <c r="A35" s="5" t="s">
        <v>89</v>
      </c>
      <c r="B35" s="6" t="s">
        <v>90</v>
      </c>
      <c r="C35" s="5" t="s">
        <v>26</v>
      </c>
      <c r="D35" s="6" t="s">
        <v>510</v>
      </c>
      <c r="E35" s="8">
        <f>Resources!$E$3*I35 + Resources!$E$4*J35 + Resources!$E$5*K35 + Resources!$E$6*L35 + Resources!$E$7*M35 + Resources!$E$8*N35 + Resources!$E$9*O35 + Resources!$E$12*P35</f>
        <v>58</v>
      </c>
      <c r="F35" s="8">
        <f>Resources!$E$2*H35</f>
        <v>0</v>
      </c>
      <c r="G35" s="8">
        <f>'Labor Cost Estimate'!G34</f>
        <v>502</v>
      </c>
      <c r="H35" s="5">
        <f>'Labor Cost Estimate'!H34</f>
        <v>0</v>
      </c>
      <c r="I35" s="5">
        <f>'Labor Cost Estimate'!I34</f>
        <v>0</v>
      </c>
      <c r="J35" s="5">
        <f>'Labor Cost Estimate'!J34</f>
        <v>1</v>
      </c>
      <c r="K35" s="5">
        <f>'Labor Cost Estimate'!K34</f>
        <v>0</v>
      </c>
      <c r="L35" s="5">
        <f>'Labor Cost Estimate'!L34</f>
        <v>0</v>
      </c>
      <c r="M35" s="5">
        <f>'Labor Cost Estimate'!M34</f>
        <v>0</v>
      </c>
      <c r="N35" s="5">
        <f>'Labor Cost Estimate'!N34</f>
        <v>0</v>
      </c>
      <c r="O35" s="5">
        <f>'Labor Cost Estimate'!O34</f>
        <v>0</v>
      </c>
      <c r="P35" s="5">
        <f>'Labor Cost Estimate'!P34</f>
        <v>0</v>
      </c>
      <c r="Q35" s="5">
        <f>'Labor Cost Estimate'!Q34</f>
        <v>0</v>
      </c>
      <c r="R35" s="5">
        <f>'Labor Cost Estimate'!R34</f>
        <v>12</v>
      </c>
      <c r="S35" s="5">
        <f>'Labor Cost Estimate'!S34</f>
        <v>13</v>
      </c>
      <c r="T35" s="49">
        <f t="shared" si="1"/>
        <v>1.625</v>
      </c>
      <c r="U35" s="8">
        <f t="shared" si="4"/>
        <v>38.615384615384613</v>
      </c>
      <c r="V35" s="8">
        <f t="shared" si="5"/>
        <v>308.92307692307691</v>
      </c>
      <c r="W35" s="8">
        <f t="shared" si="2"/>
        <v>556.39226970072355</v>
      </c>
      <c r="X35" s="82">
        <f t="shared" si="8"/>
        <v>5.1571810149989728E-3</v>
      </c>
      <c r="Y35" s="83">
        <f t="shared" ref="Y35:Y66" si="9">G35/$G$281</f>
        <v>1.6300447775248646E-3</v>
      </c>
    </row>
    <row r="36" spans="1:26">
      <c r="A36" s="5" t="s">
        <v>91</v>
      </c>
      <c r="B36" s="6" t="s">
        <v>92</v>
      </c>
      <c r="C36" s="5" t="s">
        <v>26</v>
      </c>
      <c r="D36" s="6" t="s">
        <v>510</v>
      </c>
      <c r="E36" s="8">
        <f>Resources!$E$3*I36 + Resources!$E$4*J36 + Resources!$E$5*K36 + Resources!$E$6*L36 + Resources!$E$7*M36 + Resources!$E$8*N36 + Resources!$E$9*O36 + Resources!$E$12*P36</f>
        <v>58</v>
      </c>
      <c r="F36" s="8">
        <f>Resources!$E$2*H36</f>
        <v>0</v>
      </c>
      <c r="G36" s="8">
        <f>'Labor Cost Estimate'!G35</f>
        <v>502</v>
      </c>
      <c r="H36" s="5">
        <f>'Labor Cost Estimate'!H35</f>
        <v>0</v>
      </c>
      <c r="I36" s="5">
        <f>'Labor Cost Estimate'!I35</f>
        <v>0</v>
      </c>
      <c r="J36" s="5">
        <f>'Labor Cost Estimate'!J35</f>
        <v>1</v>
      </c>
      <c r="K36" s="5">
        <f>'Labor Cost Estimate'!K35</f>
        <v>0</v>
      </c>
      <c r="L36" s="5">
        <f>'Labor Cost Estimate'!L35</f>
        <v>0</v>
      </c>
      <c r="M36" s="5">
        <f>'Labor Cost Estimate'!M35</f>
        <v>0</v>
      </c>
      <c r="N36" s="5">
        <f>'Labor Cost Estimate'!N35</f>
        <v>0</v>
      </c>
      <c r="O36" s="5">
        <f>'Labor Cost Estimate'!O35</f>
        <v>0</v>
      </c>
      <c r="P36" s="5">
        <f>'Labor Cost Estimate'!P35</f>
        <v>0</v>
      </c>
      <c r="Q36" s="5">
        <f>'Labor Cost Estimate'!Q35</f>
        <v>0</v>
      </c>
      <c r="R36" s="5">
        <f>'Labor Cost Estimate'!R35</f>
        <v>12</v>
      </c>
      <c r="S36" s="5">
        <f>'Labor Cost Estimate'!S35</f>
        <v>13</v>
      </c>
      <c r="T36" s="49">
        <f t="shared" si="1"/>
        <v>1.625</v>
      </c>
      <c r="U36" s="8">
        <f t="shared" si="4"/>
        <v>38.615384615384613</v>
      </c>
      <c r="V36" s="8">
        <f t="shared" si="5"/>
        <v>308.92307692307691</v>
      </c>
      <c r="W36" s="8">
        <f t="shared" si="2"/>
        <v>556.39226970072355</v>
      </c>
      <c r="X36" s="82">
        <f t="shared" si="8"/>
        <v>5.1571810149989728E-3</v>
      </c>
      <c r="Y36" s="83">
        <f t="shared" si="9"/>
        <v>1.6300447775248646E-3</v>
      </c>
    </row>
    <row r="37" spans="1:26" ht="30">
      <c r="A37" s="5" t="s">
        <v>93</v>
      </c>
      <c r="B37" s="6" t="s">
        <v>94</v>
      </c>
      <c r="C37" s="5" t="s">
        <v>26</v>
      </c>
      <c r="D37" s="6" t="s">
        <v>510</v>
      </c>
      <c r="E37" s="8">
        <f>Resources!$E$3*I37 + Resources!$E$4*J37 + Resources!$E$5*K37 + Resources!$E$6*L37 + Resources!$E$7*M37 + Resources!$E$8*N37 + Resources!$E$9*O37 + Resources!$E$12*P37</f>
        <v>928</v>
      </c>
      <c r="F37" s="8">
        <f>Resources!$E$2*H37</f>
        <v>0</v>
      </c>
      <c r="G37" s="8">
        <f>'Labor Cost Estimate'!G36</f>
        <v>928</v>
      </c>
      <c r="H37" s="5">
        <f>'Labor Cost Estimate'!H36</f>
        <v>0</v>
      </c>
      <c r="I37" s="5">
        <f>'Labor Cost Estimate'!I36</f>
        <v>0</v>
      </c>
      <c r="J37" s="5">
        <f>'Labor Cost Estimate'!J36</f>
        <v>16</v>
      </c>
      <c r="K37" s="5">
        <f>'Labor Cost Estimate'!K36</f>
        <v>0</v>
      </c>
      <c r="L37" s="5">
        <f>'Labor Cost Estimate'!L36</f>
        <v>0</v>
      </c>
      <c r="M37" s="5">
        <f>'Labor Cost Estimate'!M36</f>
        <v>0</v>
      </c>
      <c r="N37" s="5">
        <f>'Labor Cost Estimate'!N36</f>
        <v>0</v>
      </c>
      <c r="O37" s="5">
        <f>'Labor Cost Estimate'!O36</f>
        <v>0</v>
      </c>
      <c r="P37" s="5">
        <f>'Labor Cost Estimate'!P36</f>
        <v>0</v>
      </c>
      <c r="Q37" s="5">
        <f>'Labor Cost Estimate'!Q36</f>
        <v>0</v>
      </c>
      <c r="R37" s="5">
        <f>'Labor Cost Estimate'!R36</f>
        <v>0</v>
      </c>
      <c r="S37" s="5">
        <f>'Labor Cost Estimate'!S36</f>
        <v>16</v>
      </c>
      <c r="T37" s="49">
        <f t="shared" si="1"/>
        <v>2</v>
      </c>
      <c r="U37" s="8">
        <f t="shared" si="4"/>
        <v>58</v>
      </c>
      <c r="V37" s="8">
        <f t="shared" si="5"/>
        <v>464</v>
      </c>
      <c r="W37" s="8">
        <f t="shared" si="2"/>
        <v>1028.5498531519352</v>
      </c>
      <c r="X37" s="82">
        <f t="shared" si="8"/>
        <v>9.5335935894801729E-3</v>
      </c>
      <c r="Y37" s="83">
        <f t="shared" si="9"/>
        <v>3.0133098676156859E-3</v>
      </c>
    </row>
    <row r="38" spans="1:26">
      <c r="A38" s="5" t="s">
        <v>95</v>
      </c>
      <c r="B38" s="6" t="s">
        <v>96</v>
      </c>
      <c r="C38" s="5" t="s">
        <v>26</v>
      </c>
      <c r="D38" s="6" t="s">
        <v>510</v>
      </c>
      <c r="E38" s="8">
        <f>Resources!$E$3*I38 + Resources!$E$4*J38 + Resources!$E$5*K38 + Resources!$E$6*L38 + Resources!$E$7*M38 + Resources!$E$8*N38 + Resources!$E$9*O38 + Resources!$E$12*P38</f>
        <v>232</v>
      </c>
      <c r="F38" s="8">
        <f>Resources!$E$2*H38</f>
        <v>0</v>
      </c>
      <c r="G38" s="8">
        <f>'Labor Cost Estimate'!G37</f>
        <v>528</v>
      </c>
      <c r="H38" s="5">
        <f>'Labor Cost Estimate'!H37</f>
        <v>0</v>
      </c>
      <c r="I38" s="5">
        <f>'Labor Cost Estimate'!I37</f>
        <v>0</v>
      </c>
      <c r="J38" s="5">
        <f>'Labor Cost Estimate'!J37</f>
        <v>4</v>
      </c>
      <c r="K38" s="5">
        <f>'Labor Cost Estimate'!K37</f>
        <v>0</v>
      </c>
      <c r="L38" s="5">
        <f>'Labor Cost Estimate'!L37</f>
        <v>0</v>
      </c>
      <c r="M38" s="5">
        <f>'Labor Cost Estimate'!M37</f>
        <v>0</v>
      </c>
      <c r="N38" s="5">
        <f>'Labor Cost Estimate'!N37</f>
        <v>0</v>
      </c>
      <c r="O38" s="5">
        <f>'Labor Cost Estimate'!O37</f>
        <v>0</v>
      </c>
      <c r="P38" s="5">
        <f>'Labor Cost Estimate'!P37</f>
        <v>0</v>
      </c>
      <c r="Q38" s="5">
        <f>'Labor Cost Estimate'!Q37</f>
        <v>0</v>
      </c>
      <c r="R38" s="5">
        <f>'Labor Cost Estimate'!R37</f>
        <v>8</v>
      </c>
      <c r="S38" s="5">
        <f>'Labor Cost Estimate'!S37</f>
        <v>12</v>
      </c>
      <c r="T38" s="49">
        <f t="shared" si="1"/>
        <v>1.5</v>
      </c>
      <c r="U38" s="8">
        <f t="shared" si="4"/>
        <v>44</v>
      </c>
      <c r="V38" s="8">
        <f t="shared" si="5"/>
        <v>352</v>
      </c>
      <c r="W38" s="8">
        <f t="shared" si="2"/>
        <v>585.20939920713545</v>
      </c>
      <c r="X38" s="82">
        <f t="shared" si="8"/>
        <v>5.4242860078076846E-3</v>
      </c>
      <c r="Y38" s="83">
        <f t="shared" si="9"/>
        <v>1.7144694074365111E-3</v>
      </c>
    </row>
    <row r="39" spans="1:26" s="36" customFormat="1" ht="18.75">
      <c r="A39" s="55"/>
      <c r="B39" s="9" t="s">
        <v>97</v>
      </c>
      <c r="D39" s="9"/>
      <c r="E39" s="50"/>
      <c r="F39" s="50"/>
      <c r="G39" s="8">
        <f>'Labor Cost Estimate'!G38</f>
        <v>2256</v>
      </c>
      <c r="S39" s="36">
        <f>S40</f>
        <v>66</v>
      </c>
      <c r="T39" s="48">
        <f t="shared" si="1"/>
        <v>8.25</v>
      </c>
      <c r="U39" s="50">
        <f t="shared" si="4"/>
        <v>34.18181818181818</v>
      </c>
      <c r="V39" s="50">
        <f t="shared" si="5"/>
        <v>273.45454545454544</v>
      </c>
      <c r="W39" s="50">
        <f t="shared" si="2"/>
        <v>2500.4401602486696</v>
      </c>
      <c r="X39" s="93">
        <f t="shared" si="8"/>
        <v>2.3176494760632833E-2</v>
      </c>
      <c r="Y39" s="91">
        <f t="shared" si="9"/>
        <v>7.3254601954105469E-3</v>
      </c>
      <c r="Z39" s="98"/>
    </row>
    <row r="40" spans="1:26" s="35" customFormat="1" ht="30">
      <c r="A40" s="51"/>
      <c r="B40" s="7" t="s">
        <v>98</v>
      </c>
      <c r="D40" s="7"/>
      <c r="E40" s="42"/>
      <c r="F40" s="42"/>
      <c r="G40" s="8">
        <f>'Labor Cost Estimate'!G39</f>
        <v>2256</v>
      </c>
      <c r="S40" s="35">
        <f>SUM(S41:S46)</f>
        <v>66</v>
      </c>
      <c r="T40" s="52">
        <f t="shared" si="1"/>
        <v>8.25</v>
      </c>
      <c r="U40" s="42">
        <f t="shared" si="4"/>
        <v>34.18181818181818</v>
      </c>
      <c r="V40" s="42">
        <f t="shared" si="5"/>
        <v>273.45454545454544</v>
      </c>
      <c r="W40" s="42">
        <f t="shared" si="2"/>
        <v>2500.4401602486696</v>
      </c>
      <c r="X40" s="92">
        <f t="shared" si="8"/>
        <v>2.3176494760632833E-2</v>
      </c>
      <c r="Y40" s="90">
        <f t="shared" si="9"/>
        <v>7.3254601954105469E-3</v>
      </c>
      <c r="Z40" s="31"/>
    </row>
    <row r="41" spans="1:26" ht="90">
      <c r="A41" s="34" t="s">
        <v>99</v>
      </c>
      <c r="B41" s="6" t="s">
        <v>100</v>
      </c>
      <c r="C41" s="5" t="s">
        <v>26</v>
      </c>
      <c r="D41" s="6" t="s">
        <v>70</v>
      </c>
      <c r="E41" s="8">
        <f>Resources!$E$3*I41 + Resources!$E$4*J41 + Resources!$E$5*K41 + Resources!$E$6*L41 + Resources!$E$7*M41 + Resources!$E$8*N41 + Resources!$E$9*O41 + Resources!$E$12*P41</f>
        <v>408</v>
      </c>
      <c r="F41" s="8">
        <f>Resources!$E$2*H41</f>
        <v>0</v>
      </c>
      <c r="G41" s="8">
        <f>'Labor Cost Estimate'!G40</f>
        <v>408</v>
      </c>
      <c r="H41" s="5">
        <f>'Labor Cost Estimate'!H40</f>
        <v>0</v>
      </c>
      <c r="I41" s="5">
        <f>'Labor Cost Estimate'!I40</f>
        <v>0</v>
      </c>
      <c r="J41" s="5">
        <f>'Labor Cost Estimate'!J40</f>
        <v>0</v>
      </c>
      <c r="K41" s="5">
        <f>'Labor Cost Estimate'!K40</f>
        <v>0</v>
      </c>
      <c r="L41" s="5">
        <f>'Labor Cost Estimate'!L40</f>
        <v>12</v>
      </c>
      <c r="M41" s="5">
        <f>'Labor Cost Estimate'!M40</f>
        <v>0</v>
      </c>
      <c r="N41" s="5">
        <f>'Labor Cost Estimate'!N40</f>
        <v>0</v>
      </c>
      <c r="O41" s="5">
        <f>'Labor Cost Estimate'!O40</f>
        <v>0</v>
      </c>
      <c r="P41" s="5">
        <f>'Labor Cost Estimate'!P40</f>
        <v>0</v>
      </c>
      <c r="Q41" s="5">
        <f>'Labor Cost Estimate'!Q40</f>
        <v>0</v>
      </c>
      <c r="R41" s="5">
        <f>'Labor Cost Estimate'!R40</f>
        <v>0</v>
      </c>
      <c r="S41" s="5">
        <f>'Labor Cost Estimate'!S40</f>
        <v>12</v>
      </c>
      <c r="T41" s="49">
        <f t="shared" si="1"/>
        <v>1.5</v>
      </c>
      <c r="U41" s="8">
        <f t="shared" si="4"/>
        <v>34</v>
      </c>
      <c r="V41" s="8">
        <f t="shared" si="5"/>
        <v>272</v>
      </c>
      <c r="W41" s="8">
        <f t="shared" si="2"/>
        <v>452.20726302369559</v>
      </c>
      <c r="X41" s="82">
        <f t="shared" si="8"/>
        <v>4.1914937333059378E-3</v>
      </c>
      <c r="Y41" s="83">
        <f t="shared" si="9"/>
        <v>1.3248172693827586E-3</v>
      </c>
    </row>
    <row r="42" spans="1:26" ht="75">
      <c r="A42" s="34" t="s">
        <v>101</v>
      </c>
      <c r="B42" s="6" t="s">
        <v>102</v>
      </c>
      <c r="C42" s="5" t="s">
        <v>26</v>
      </c>
      <c r="D42" s="6" t="s">
        <v>70</v>
      </c>
      <c r="E42" s="8">
        <f>Resources!$E$3*I42 + Resources!$E$4*J42 + Resources!$E$5*K42 + Resources!$E$6*L42 + Resources!$E$7*M42 + Resources!$E$8*N42 + Resources!$E$9*O42 + Resources!$E$12*P42</f>
        <v>408</v>
      </c>
      <c r="F42" s="8">
        <f>Resources!$E$2*H42</f>
        <v>0</v>
      </c>
      <c r="G42" s="8">
        <f>'Labor Cost Estimate'!G41</f>
        <v>408</v>
      </c>
      <c r="H42" s="5">
        <f>'Labor Cost Estimate'!H41</f>
        <v>0</v>
      </c>
      <c r="I42" s="5">
        <f>'Labor Cost Estimate'!I41</f>
        <v>0</v>
      </c>
      <c r="J42" s="5">
        <f>'Labor Cost Estimate'!J41</f>
        <v>0</v>
      </c>
      <c r="K42" s="5">
        <f>'Labor Cost Estimate'!K41</f>
        <v>0</v>
      </c>
      <c r="L42" s="5">
        <f>'Labor Cost Estimate'!L41</f>
        <v>12</v>
      </c>
      <c r="M42" s="5">
        <f>'Labor Cost Estimate'!M41</f>
        <v>0</v>
      </c>
      <c r="N42" s="5">
        <f>'Labor Cost Estimate'!N41</f>
        <v>0</v>
      </c>
      <c r="O42" s="5">
        <f>'Labor Cost Estimate'!O41</f>
        <v>0</v>
      </c>
      <c r="P42" s="5">
        <f>'Labor Cost Estimate'!P41</f>
        <v>0</v>
      </c>
      <c r="Q42" s="5">
        <f>'Labor Cost Estimate'!Q41</f>
        <v>0</v>
      </c>
      <c r="R42" s="5">
        <f>'Labor Cost Estimate'!R41</f>
        <v>0</v>
      </c>
      <c r="S42" s="5">
        <f>'Labor Cost Estimate'!S41</f>
        <v>12</v>
      </c>
      <c r="T42" s="49">
        <f t="shared" si="1"/>
        <v>1.5</v>
      </c>
      <c r="U42" s="8">
        <f t="shared" si="4"/>
        <v>34</v>
      </c>
      <c r="V42" s="8">
        <f t="shared" si="5"/>
        <v>272</v>
      </c>
      <c r="W42" s="8">
        <f t="shared" si="2"/>
        <v>452.20726302369559</v>
      </c>
      <c r="X42" s="82">
        <f t="shared" si="8"/>
        <v>4.1914937333059378E-3</v>
      </c>
      <c r="Y42" s="83">
        <f t="shared" si="9"/>
        <v>1.3248172693827586E-3</v>
      </c>
    </row>
    <row r="43" spans="1:26" ht="75">
      <c r="A43" s="34" t="s">
        <v>103</v>
      </c>
      <c r="B43" s="6" t="s">
        <v>104</v>
      </c>
      <c r="C43" s="5" t="s">
        <v>26</v>
      </c>
      <c r="D43" s="6" t="s">
        <v>70</v>
      </c>
      <c r="E43" s="8">
        <f>Resources!$E$3*I43 + Resources!$E$4*J43 + Resources!$E$5*K43 + Resources!$E$6*L43 + Resources!$E$7*M43 + Resources!$E$8*N43 + Resources!$E$9*O43 + Resources!$E$12*P43</f>
        <v>408</v>
      </c>
      <c r="F43" s="8">
        <f>Resources!$E$2*H43</f>
        <v>0</v>
      </c>
      <c r="G43" s="8">
        <f>'Labor Cost Estimate'!G42</f>
        <v>408</v>
      </c>
      <c r="H43" s="5">
        <f>'Labor Cost Estimate'!H42</f>
        <v>0</v>
      </c>
      <c r="I43" s="5">
        <f>'Labor Cost Estimate'!I42</f>
        <v>0</v>
      </c>
      <c r="J43" s="5">
        <f>'Labor Cost Estimate'!J42</f>
        <v>0</v>
      </c>
      <c r="K43" s="5">
        <f>'Labor Cost Estimate'!K42</f>
        <v>0</v>
      </c>
      <c r="L43" s="5">
        <f>'Labor Cost Estimate'!L42</f>
        <v>12</v>
      </c>
      <c r="M43" s="5">
        <f>'Labor Cost Estimate'!M42</f>
        <v>0</v>
      </c>
      <c r="N43" s="5">
        <f>'Labor Cost Estimate'!N42</f>
        <v>0</v>
      </c>
      <c r="O43" s="5">
        <f>'Labor Cost Estimate'!O42</f>
        <v>0</v>
      </c>
      <c r="P43" s="5">
        <f>'Labor Cost Estimate'!P42</f>
        <v>0</v>
      </c>
      <c r="Q43" s="5">
        <f>'Labor Cost Estimate'!Q42</f>
        <v>0</v>
      </c>
      <c r="R43" s="5">
        <f>'Labor Cost Estimate'!R42</f>
        <v>0</v>
      </c>
      <c r="S43" s="5">
        <f>'Labor Cost Estimate'!S42</f>
        <v>12</v>
      </c>
      <c r="T43" s="49">
        <f t="shared" si="1"/>
        <v>1.5</v>
      </c>
      <c r="U43" s="8">
        <f t="shared" si="4"/>
        <v>34</v>
      </c>
      <c r="V43" s="8">
        <f t="shared" si="5"/>
        <v>272</v>
      </c>
      <c r="W43" s="8">
        <f t="shared" si="2"/>
        <v>452.20726302369559</v>
      </c>
      <c r="X43" s="82">
        <f t="shared" si="8"/>
        <v>4.1914937333059378E-3</v>
      </c>
      <c r="Y43" s="83">
        <f t="shared" si="9"/>
        <v>1.3248172693827586E-3</v>
      </c>
    </row>
    <row r="44" spans="1:26" ht="75">
      <c r="A44" s="34" t="s">
        <v>105</v>
      </c>
      <c r="B44" s="6" t="s">
        <v>106</v>
      </c>
      <c r="C44" s="5" t="s">
        <v>26</v>
      </c>
      <c r="D44" s="6" t="s">
        <v>70</v>
      </c>
      <c r="E44" s="8">
        <f>Resources!$E$3*I44 + Resources!$E$4*J44 + Resources!$E$5*K44 + Resources!$E$6*L44 + Resources!$E$7*M44 + Resources!$E$8*N44 + Resources!$E$9*O44 + Resources!$E$12*P44</f>
        <v>408</v>
      </c>
      <c r="F44" s="8">
        <f>Resources!$E$2*H44</f>
        <v>0</v>
      </c>
      <c r="G44" s="8">
        <f>'Labor Cost Estimate'!G43</f>
        <v>408</v>
      </c>
      <c r="H44" s="5">
        <f>'Labor Cost Estimate'!H43</f>
        <v>0</v>
      </c>
      <c r="I44" s="5">
        <f>'Labor Cost Estimate'!I43</f>
        <v>0</v>
      </c>
      <c r="J44" s="5">
        <f>'Labor Cost Estimate'!J43</f>
        <v>0</v>
      </c>
      <c r="K44" s="5">
        <f>'Labor Cost Estimate'!K43</f>
        <v>0</v>
      </c>
      <c r="L44" s="5">
        <f>'Labor Cost Estimate'!L43</f>
        <v>12</v>
      </c>
      <c r="M44" s="5">
        <f>'Labor Cost Estimate'!M43</f>
        <v>0</v>
      </c>
      <c r="N44" s="5">
        <f>'Labor Cost Estimate'!N43</f>
        <v>0</v>
      </c>
      <c r="O44" s="5">
        <f>'Labor Cost Estimate'!O43</f>
        <v>0</v>
      </c>
      <c r="P44" s="5">
        <f>'Labor Cost Estimate'!P43</f>
        <v>0</v>
      </c>
      <c r="Q44" s="5">
        <f>'Labor Cost Estimate'!Q43</f>
        <v>0</v>
      </c>
      <c r="R44" s="5">
        <f>'Labor Cost Estimate'!R43</f>
        <v>0</v>
      </c>
      <c r="S44" s="5">
        <f>'Labor Cost Estimate'!S43</f>
        <v>12</v>
      </c>
      <c r="T44" s="49">
        <f t="shared" si="1"/>
        <v>1.5</v>
      </c>
      <c r="U44" s="8">
        <f t="shared" si="4"/>
        <v>34</v>
      </c>
      <c r="V44" s="8">
        <f t="shared" si="5"/>
        <v>272</v>
      </c>
      <c r="W44" s="8">
        <f t="shared" si="2"/>
        <v>452.20726302369559</v>
      </c>
      <c r="X44" s="82">
        <f t="shared" si="8"/>
        <v>4.1914937333059378E-3</v>
      </c>
      <c r="Y44" s="83">
        <f t="shared" si="9"/>
        <v>1.3248172693827586E-3</v>
      </c>
    </row>
    <row r="45" spans="1:26">
      <c r="A45" s="34" t="s">
        <v>107</v>
      </c>
      <c r="B45" s="6" t="s">
        <v>108</v>
      </c>
      <c r="C45" s="5" t="s">
        <v>26</v>
      </c>
      <c r="D45" s="6" t="s">
        <v>70</v>
      </c>
      <c r="E45" s="8">
        <f>Resources!$E$3*I45 + Resources!$E$4*J45 + Resources!$E$5*K45 + Resources!$E$6*L45 + Resources!$E$7*M45 + Resources!$E$8*N45 + Resources!$E$9*O45 + Resources!$E$12*P45</f>
        <v>408</v>
      </c>
      <c r="F45" s="8">
        <f>Resources!$E$2*H45</f>
        <v>0</v>
      </c>
      <c r="G45" s="8">
        <f>'Labor Cost Estimate'!G44</f>
        <v>408</v>
      </c>
      <c r="H45" s="5">
        <f>'Labor Cost Estimate'!H44</f>
        <v>0</v>
      </c>
      <c r="I45" s="5">
        <f>'Labor Cost Estimate'!I44</f>
        <v>0</v>
      </c>
      <c r="J45" s="5">
        <f>'Labor Cost Estimate'!J44</f>
        <v>0</v>
      </c>
      <c r="K45" s="5">
        <f>'Labor Cost Estimate'!K44</f>
        <v>0</v>
      </c>
      <c r="L45" s="5">
        <f>'Labor Cost Estimate'!L44</f>
        <v>12</v>
      </c>
      <c r="M45" s="5">
        <f>'Labor Cost Estimate'!M44</f>
        <v>0</v>
      </c>
      <c r="N45" s="5">
        <f>'Labor Cost Estimate'!N44</f>
        <v>0</v>
      </c>
      <c r="O45" s="5">
        <f>'Labor Cost Estimate'!O44</f>
        <v>0</v>
      </c>
      <c r="P45" s="5">
        <f>'Labor Cost Estimate'!P44</f>
        <v>0</v>
      </c>
      <c r="Q45" s="5">
        <f>'Labor Cost Estimate'!Q44</f>
        <v>0</v>
      </c>
      <c r="R45" s="5">
        <f>'Labor Cost Estimate'!R44</f>
        <v>0</v>
      </c>
      <c r="S45" s="5">
        <f>'Labor Cost Estimate'!S44</f>
        <v>12</v>
      </c>
      <c r="T45" s="49">
        <f t="shared" si="1"/>
        <v>1.5</v>
      </c>
      <c r="U45" s="8">
        <f t="shared" si="4"/>
        <v>34</v>
      </c>
      <c r="V45" s="8">
        <f t="shared" si="5"/>
        <v>272</v>
      </c>
      <c r="W45" s="8">
        <f t="shared" si="2"/>
        <v>452.20726302369559</v>
      </c>
      <c r="X45" s="82">
        <f t="shared" si="8"/>
        <v>4.1914937333059378E-3</v>
      </c>
      <c r="Y45" s="83">
        <f t="shared" si="9"/>
        <v>1.3248172693827586E-3</v>
      </c>
    </row>
    <row r="46" spans="1:26" ht="30">
      <c r="A46" s="34" t="s">
        <v>109</v>
      </c>
      <c r="B46" s="6" t="s">
        <v>110</v>
      </c>
      <c r="C46" s="5" t="s">
        <v>26</v>
      </c>
      <c r="D46" s="6" t="s">
        <v>510</v>
      </c>
      <c r="E46" s="8">
        <f>Resources!$E$3*I46 + Resources!$E$4*J46 + Resources!$E$5*K46 + Resources!$E$6*L46 + Resources!$E$7*M46 + Resources!$E$8*N46 + Resources!$E$9*O46 + Resources!$E$12*P46</f>
        <v>68</v>
      </c>
      <c r="F46" s="8">
        <f>Resources!$E$2*H46</f>
        <v>0</v>
      </c>
      <c r="G46" s="8">
        <f>'Labor Cost Estimate'!G45</f>
        <v>216</v>
      </c>
      <c r="H46" s="5">
        <f>'Labor Cost Estimate'!H45</f>
        <v>0</v>
      </c>
      <c r="I46" s="5">
        <f>'Labor Cost Estimate'!I45</f>
        <v>0</v>
      </c>
      <c r="J46" s="5">
        <f>'Labor Cost Estimate'!J45</f>
        <v>0</v>
      </c>
      <c r="K46" s="5">
        <f>'Labor Cost Estimate'!K45</f>
        <v>0</v>
      </c>
      <c r="L46" s="5">
        <f>'Labor Cost Estimate'!L45</f>
        <v>2</v>
      </c>
      <c r="M46" s="5">
        <f>'Labor Cost Estimate'!M45</f>
        <v>0</v>
      </c>
      <c r="N46" s="5">
        <f>'Labor Cost Estimate'!N45</f>
        <v>0</v>
      </c>
      <c r="O46" s="5">
        <f>'Labor Cost Estimate'!O45</f>
        <v>0</v>
      </c>
      <c r="P46" s="5">
        <f>'Labor Cost Estimate'!P45</f>
        <v>0</v>
      </c>
      <c r="Q46" s="5">
        <f>'Labor Cost Estimate'!Q45</f>
        <v>0</v>
      </c>
      <c r="R46" s="5">
        <f>'Labor Cost Estimate'!R45</f>
        <v>4</v>
      </c>
      <c r="S46" s="5">
        <f>'Labor Cost Estimate'!S45</f>
        <v>6</v>
      </c>
      <c r="T46" s="49">
        <f t="shared" si="1"/>
        <v>0.75</v>
      </c>
      <c r="U46" s="8">
        <f t="shared" si="4"/>
        <v>36</v>
      </c>
      <c r="V46" s="8">
        <f t="shared" si="5"/>
        <v>288</v>
      </c>
      <c r="W46" s="8">
        <f t="shared" si="2"/>
        <v>239.40384513019177</v>
      </c>
      <c r="X46" s="82">
        <f t="shared" si="8"/>
        <v>2.2190260941031435E-3</v>
      </c>
      <c r="Y46" s="83">
        <f t="shared" si="9"/>
        <v>7.0137384849675456E-4</v>
      </c>
    </row>
    <row r="47" spans="1:26" s="36" customFormat="1" ht="18.75">
      <c r="A47" s="55"/>
      <c r="B47" s="9" t="s">
        <v>111</v>
      </c>
      <c r="D47" s="9"/>
      <c r="E47" s="50"/>
      <c r="F47" s="50"/>
      <c r="G47" s="8">
        <f>'Labor Cost Estimate'!G46</f>
        <v>10048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36">
        <f>SUM(S48:S53)</f>
        <v>224</v>
      </c>
      <c r="T47" s="48">
        <f t="shared" si="1"/>
        <v>28</v>
      </c>
      <c r="U47" s="50">
        <f t="shared" si="4"/>
        <v>44.857142857142854</v>
      </c>
      <c r="V47" s="50">
        <f t="shared" si="5"/>
        <v>358.85714285714283</v>
      </c>
      <c r="W47" s="50">
        <f t="shared" si="2"/>
        <v>11136.712203093366</v>
      </c>
      <c r="X47" s="93">
        <f t="shared" si="8"/>
        <v>0.1032258064516129</v>
      </c>
      <c r="Y47" s="91">
        <f t="shared" si="9"/>
        <v>3.2626872359700874E-2</v>
      </c>
      <c r="Z47" s="98"/>
    </row>
    <row r="48" spans="1:26">
      <c r="A48" s="34" t="s">
        <v>112</v>
      </c>
      <c r="B48" s="17" t="s">
        <v>113</v>
      </c>
      <c r="C48" s="5" t="s">
        <v>26</v>
      </c>
      <c r="D48" s="6" t="s">
        <v>509</v>
      </c>
      <c r="E48" s="8">
        <f>Resources!$E$3*I48 + Resources!$E$4*J48 + Resources!$E$5*K48 + Resources!$E$6*L48 + Resources!$E$7*M48 + Resources!$E$8*N48 + Resources!$E$9*O48 + Resources!$E$12*P48</f>
        <v>912</v>
      </c>
      <c r="F48" s="8">
        <f>Resources!$E$2*H48</f>
        <v>0</v>
      </c>
      <c r="G48" s="8">
        <f>'Labor Cost Estimate'!G47</f>
        <v>1800</v>
      </c>
      <c r="H48" s="5">
        <f>'Labor Cost Estimate'!H47</f>
        <v>0</v>
      </c>
      <c r="I48" s="5">
        <f>'Labor Cost Estimate'!I47</f>
        <v>0</v>
      </c>
      <c r="J48" s="5">
        <f>'Labor Cost Estimate'!J47</f>
        <v>0</v>
      </c>
      <c r="K48" s="5">
        <f>'Labor Cost Estimate'!K47</f>
        <v>16</v>
      </c>
      <c r="L48" s="5">
        <f>'Labor Cost Estimate'!L47</f>
        <v>0</v>
      </c>
      <c r="M48" s="5">
        <f>'Labor Cost Estimate'!M47</f>
        <v>0</v>
      </c>
      <c r="N48" s="5">
        <f>'Labor Cost Estimate'!N47</f>
        <v>0</v>
      </c>
      <c r="O48" s="5">
        <f>'Labor Cost Estimate'!O47</f>
        <v>0</v>
      </c>
      <c r="P48" s="5">
        <f>'Labor Cost Estimate'!P47</f>
        <v>0</v>
      </c>
      <c r="Q48" s="5">
        <f>'Labor Cost Estimate'!Q47</f>
        <v>0</v>
      </c>
      <c r="R48" s="5">
        <f>'Labor Cost Estimate'!R47</f>
        <v>24</v>
      </c>
      <c r="S48" s="5">
        <f>'Labor Cost Estimate'!S47</f>
        <v>40</v>
      </c>
      <c r="T48" s="49">
        <f t="shared" si="1"/>
        <v>5</v>
      </c>
      <c r="U48" s="8">
        <f t="shared" si="4"/>
        <v>45</v>
      </c>
      <c r="V48" s="8">
        <f t="shared" si="5"/>
        <v>360</v>
      </c>
      <c r="W48" s="8">
        <f t="shared" si="2"/>
        <v>1995.0320427515983</v>
      </c>
      <c r="X48" s="82">
        <f t="shared" si="8"/>
        <v>1.8491884117526197E-2</v>
      </c>
      <c r="Y48" s="83">
        <f t="shared" si="9"/>
        <v>5.8447820708062877E-3</v>
      </c>
    </row>
    <row r="49" spans="1:26">
      <c r="A49" s="34" t="s">
        <v>114</v>
      </c>
      <c r="B49" s="17" t="s">
        <v>115</v>
      </c>
      <c r="C49" s="5" t="s">
        <v>26</v>
      </c>
      <c r="D49" s="6" t="s">
        <v>509</v>
      </c>
      <c r="E49" s="8">
        <f>Resources!$E$3*I49 + Resources!$E$4*J49 + Resources!$E$5*K49 + Resources!$E$6*L49 + Resources!$E$7*M49 + Resources!$E$8*N49 + Resources!$E$9*O49 + Resources!$E$12*P49</f>
        <v>912</v>
      </c>
      <c r="F49" s="8">
        <f>Resources!$E$2*H49</f>
        <v>0</v>
      </c>
      <c r="G49" s="8">
        <f>'Labor Cost Estimate'!G48</f>
        <v>1800</v>
      </c>
      <c r="H49" s="5">
        <f>'Labor Cost Estimate'!H48</f>
        <v>0</v>
      </c>
      <c r="I49" s="5">
        <f>'Labor Cost Estimate'!I48</f>
        <v>0</v>
      </c>
      <c r="J49" s="5">
        <f>'Labor Cost Estimate'!J48</f>
        <v>0</v>
      </c>
      <c r="K49" s="5">
        <f>'Labor Cost Estimate'!K48</f>
        <v>16</v>
      </c>
      <c r="L49" s="5">
        <f>'Labor Cost Estimate'!L48</f>
        <v>0</v>
      </c>
      <c r="M49" s="5">
        <f>'Labor Cost Estimate'!M48</f>
        <v>0</v>
      </c>
      <c r="N49" s="5">
        <f>'Labor Cost Estimate'!N48</f>
        <v>0</v>
      </c>
      <c r="O49" s="5">
        <f>'Labor Cost Estimate'!O48</f>
        <v>0</v>
      </c>
      <c r="P49" s="5">
        <f>'Labor Cost Estimate'!P48</f>
        <v>0</v>
      </c>
      <c r="Q49" s="5">
        <f>'Labor Cost Estimate'!Q48</f>
        <v>0</v>
      </c>
      <c r="R49" s="5">
        <f>'Labor Cost Estimate'!R48</f>
        <v>24</v>
      </c>
      <c r="S49" s="5">
        <f>'Labor Cost Estimate'!S48</f>
        <v>40</v>
      </c>
      <c r="T49" s="49">
        <f t="shared" si="1"/>
        <v>5</v>
      </c>
      <c r="U49" s="8">
        <f t="shared" si="4"/>
        <v>45</v>
      </c>
      <c r="V49" s="8">
        <f t="shared" si="5"/>
        <v>360</v>
      </c>
      <c r="W49" s="8">
        <f t="shared" si="2"/>
        <v>1995.0320427515983</v>
      </c>
      <c r="X49" s="82">
        <f t="shared" si="8"/>
        <v>1.8491884117526197E-2</v>
      </c>
      <c r="Y49" s="83">
        <f t="shared" si="9"/>
        <v>5.8447820708062877E-3</v>
      </c>
    </row>
    <row r="50" spans="1:26">
      <c r="A50" s="34" t="s">
        <v>116</v>
      </c>
      <c r="B50" s="17" t="s">
        <v>117</v>
      </c>
      <c r="C50" s="5" t="s">
        <v>26</v>
      </c>
      <c r="D50" s="6" t="s">
        <v>509</v>
      </c>
      <c r="E50" s="8">
        <f>Resources!$E$3*I50 + Resources!$E$4*J50 + Resources!$E$5*K50 + Resources!$E$6*L50 + Resources!$E$7*M50 + Resources!$E$8*N50 + Resources!$E$9*O50 + Resources!$E$12*P50</f>
        <v>912</v>
      </c>
      <c r="F50" s="8">
        <f>Resources!$E$2*H50</f>
        <v>0</v>
      </c>
      <c r="G50" s="8">
        <f>'Labor Cost Estimate'!G49</f>
        <v>1800</v>
      </c>
      <c r="H50" s="5">
        <f>'Labor Cost Estimate'!H49</f>
        <v>0</v>
      </c>
      <c r="I50" s="5">
        <f>'Labor Cost Estimate'!I49</f>
        <v>0</v>
      </c>
      <c r="J50" s="5">
        <f>'Labor Cost Estimate'!J49</f>
        <v>0</v>
      </c>
      <c r="K50" s="5">
        <f>'Labor Cost Estimate'!K49</f>
        <v>16</v>
      </c>
      <c r="L50" s="5">
        <f>'Labor Cost Estimate'!L49</f>
        <v>0</v>
      </c>
      <c r="M50" s="5">
        <f>'Labor Cost Estimate'!M49</f>
        <v>0</v>
      </c>
      <c r="N50" s="5">
        <f>'Labor Cost Estimate'!N49</f>
        <v>0</v>
      </c>
      <c r="O50" s="5">
        <f>'Labor Cost Estimate'!O49</f>
        <v>0</v>
      </c>
      <c r="P50" s="5">
        <f>'Labor Cost Estimate'!P49</f>
        <v>0</v>
      </c>
      <c r="Q50" s="5">
        <f>'Labor Cost Estimate'!Q49</f>
        <v>0</v>
      </c>
      <c r="R50" s="5">
        <f>'Labor Cost Estimate'!R49</f>
        <v>24</v>
      </c>
      <c r="S50" s="5">
        <f>'Labor Cost Estimate'!S49</f>
        <v>40</v>
      </c>
      <c r="T50" s="49">
        <f t="shared" si="1"/>
        <v>5</v>
      </c>
      <c r="U50" s="8">
        <f t="shared" si="4"/>
        <v>45</v>
      </c>
      <c r="V50" s="8">
        <f t="shared" si="5"/>
        <v>360</v>
      </c>
      <c r="W50" s="8">
        <f t="shared" si="2"/>
        <v>1995.0320427515983</v>
      </c>
      <c r="X50" s="82">
        <f t="shared" si="8"/>
        <v>1.8491884117526197E-2</v>
      </c>
      <c r="Y50" s="83">
        <f t="shared" si="9"/>
        <v>5.8447820708062877E-3</v>
      </c>
    </row>
    <row r="51" spans="1:26">
      <c r="A51" s="34" t="s">
        <v>118</v>
      </c>
      <c r="B51" s="17" t="s">
        <v>119</v>
      </c>
      <c r="C51" s="5" t="s">
        <v>26</v>
      </c>
      <c r="D51" s="6" t="s">
        <v>509</v>
      </c>
      <c r="E51" s="8">
        <f>Resources!$E$3*I51 + Resources!$E$4*J51 + Resources!$E$5*K51 + Resources!$E$6*L51 + Resources!$E$7*M51 + Resources!$E$8*N51 + Resources!$E$9*O51 + Resources!$E$12*P51</f>
        <v>912</v>
      </c>
      <c r="F51" s="8">
        <f>Resources!$E$2*H51</f>
        <v>0</v>
      </c>
      <c r="G51" s="8">
        <f>'Labor Cost Estimate'!G50</f>
        <v>1800</v>
      </c>
      <c r="H51" s="5">
        <f>'Labor Cost Estimate'!H50</f>
        <v>0</v>
      </c>
      <c r="I51" s="5">
        <f>'Labor Cost Estimate'!I50</f>
        <v>0</v>
      </c>
      <c r="J51" s="5">
        <f>'Labor Cost Estimate'!J50</f>
        <v>0</v>
      </c>
      <c r="K51" s="5">
        <f>'Labor Cost Estimate'!K50</f>
        <v>16</v>
      </c>
      <c r="L51" s="5">
        <f>'Labor Cost Estimate'!L50</f>
        <v>0</v>
      </c>
      <c r="M51" s="5">
        <f>'Labor Cost Estimate'!M50</f>
        <v>0</v>
      </c>
      <c r="N51" s="5">
        <f>'Labor Cost Estimate'!N50</f>
        <v>0</v>
      </c>
      <c r="O51" s="5">
        <f>'Labor Cost Estimate'!O50</f>
        <v>0</v>
      </c>
      <c r="P51" s="5">
        <f>'Labor Cost Estimate'!P50</f>
        <v>0</v>
      </c>
      <c r="Q51" s="5">
        <f>'Labor Cost Estimate'!Q50</f>
        <v>0</v>
      </c>
      <c r="R51" s="5">
        <f>'Labor Cost Estimate'!R50</f>
        <v>24</v>
      </c>
      <c r="S51" s="5">
        <f>'Labor Cost Estimate'!S50</f>
        <v>40</v>
      </c>
      <c r="T51" s="49">
        <f t="shared" si="1"/>
        <v>5</v>
      </c>
      <c r="U51" s="8">
        <f t="shared" si="4"/>
        <v>45</v>
      </c>
      <c r="V51" s="8">
        <f t="shared" si="5"/>
        <v>360</v>
      </c>
      <c r="W51" s="8">
        <f t="shared" si="2"/>
        <v>1995.0320427515983</v>
      </c>
      <c r="X51" s="82">
        <f t="shared" si="8"/>
        <v>1.8491884117526197E-2</v>
      </c>
      <c r="Y51" s="83">
        <f t="shared" si="9"/>
        <v>5.8447820708062877E-3</v>
      </c>
    </row>
    <row r="52" spans="1:26">
      <c r="A52" s="34" t="s">
        <v>120</v>
      </c>
      <c r="B52" s="17" t="s">
        <v>121</v>
      </c>
      <c r="C52" s="5" t="s">
        <v>26</v>
      </c>
      <c r="D52" s="6" t="s">
        <v>509</v>
      </c>
      <c r="E52" s="8">
        <f>Resources!$E$3*I52 + Resources!$E$4*J52 + Resources!$E$5*K52 + Resources!$E$6*L52 + Resources!$E$7*M52 + Resources!$E$8*N52 + Resources!$E$9*O52 + Resources!$E$12*P52</f>
        <v>912</v>
      </c>
      <c r="F52" s="8">
        <f>Resources!$E$2*H52</f>
        <v>0</v>
      </c>
      <c r="G52" s="8">
        <f>'Labor Cost Estimate'!G51</f>
        <v>1800</v>
      </c>
      <c r="H52" s="5">
        <f>'Labor Cost Estimate'!H51</f>
        <v>0</v>
      </c>
      <c r="I52" s="5">
        <f>'Labor Cost Estimate'!I51</f>
        <v>0</v>
      </c>
      <c r="J52" s="5">
        <f>'Labor Cost Estimate'!J51</f>
        <v>0</v>
      </c>
      <c r="K52" s="5">
        <f>'Labor Cost Estimate'!K51</f>
        <v>16</v>
      </c>
      <c r="L52" s="5">
        <f>'Labor Cost Estimate'!L51</f>
        <v>0</v>
      </c>
      <c r="M52" s="5">
        <f>'Labor Cost Estimate'!M51</f>
        <v>0</v>
      </c>
      <c r="N52" s="5">
        <f>'Labor Cost Estimate'!N51</f>
        <v>0</v>
      </c>
      <c r="O52" s="5">
        <f>'Labor Cost Estimate'!O51</f>
        <v>0</v>
      </c>
      <c r="P52" s="5">
        <f>'Labor Cost Estimate'!P51</f>
        <v>0</v>
      </c>
      <c r="Q52" s="5">
        <f>'Labor Cost Estimate'!Q51</f>
        <v>0</v>
      </c>
      <c r="R52" s="5">
        <f>'Labor Cost Estimate'!R51</f>
        <v>24</v>
      </c>
      <c r="S52" s="5">
        <f>'Labor Cost Estimate'!S51</f>
        <v>40</v>
      </c>
      <c r="T52" s="49">
        <f t="shared" si="1"/>
        <v>5</v>
      </c>
      <c r="U52" s="8">
        <f t="shared" si="4"/>
        <v>45</v>
      </c>
      <c r="V52" s="8">
        <f t="shared" si="5"/>
        <v>360</v>
      </c>
      <c r="W52" s="8">
        <f t="shared" si="2"/>
        <v>1995.0320427515983</v>
      </c>
      <c r="X52" s="82">
        <f t="shared" si="8"/>
        <v>1.8491884117526197E-2</v>
      </c>
      <c r="Y52" s="83">
        <f t="shared" si="9"/>
        <v>5.8447820708062877E-3</v>
      </c>
    </row>
    <row r="53" spans="1:26">
      <c r="A53" s="34" t="s">
        <v>122</v>
      </c>
      <c r="B53" s="6" t="s">
        <v>123</v>
      </c>
      <c r="C53" s="5" t="s">
        <v>26</v>
      </c>
      <c r="D53" s="6" t="s">
        <v>509</v>
      </c>
      <c r="E53" s="8">
        <f>Resources!$E$3*I53 + Resources!$E$4*J53 + Resources!$E$5*K53 + Resources!$E$6*L53 + Resources!$E$7*M53 + Resources!$E$8*N53 + Resources!$E$9*O53 + Resources!$E$12*P53</f>
        <v>456</v>
      </c>
      <c r="F53" s="8">
        <f>Resources!$E$2*H53</f>
        <v>0</v>
      </c>
      <c r="G53" s="8">
        <f>'Labor Cost Estimate'!G52</f>
        <v>1048</v>
      </c>
      <c r="H53" s="5">
        <f>'Labor Cost Estimate'!H52</f>
        <v>0</v>
      </c>
      <c r="I53" s="5">
        <f>'Labor Cost Estimate'!I52</f>
        <v>0</v>
      </c>
      <c r="J53" s="5">
        <f>'Labor Cost Estimate'!J52</f>
        <v>0</v>
      </c>
      <c r="K53" s="5">
        <f>'Labor Cost Estimate'!K52</f>
        <v>8</v>
      </c>
      <c r="L53" s="5">
        <f>'Labor Cost Estimate'!L52</f>
        <v>0</v>
      </c>
      <c r="M53" s="5">
        <f>'Labor Cost Estimate'!M52</f>
        <v>0</v>
      </c>
      <c r="N53" s="5">
        <f>'Labor Cost Estimate'!N52</f>
        <v>0</v>
      </c>
      <c r="O53" s="5">
        <f>'Labor Cost Estimate'!O52</f>
        <v>0</v>
      </c>
      <c r="P53" s="5">
        <f>'Labor Cost Estimate'!P52</f>
        <v>0</v>
      </c>
      <c r="Q53" s="5">
        <f>'Labor Cost Estimate'!Q52</f>
        <v>0</v>
      </c>
      <c r="R53" s="5">
        <f>'Labor Cost Estimate'!R52</f>
        <v>16</v>
      </c>
      <c r="S53" s="5">
        <f>'Labor Cost Estimate'!S52</f>
        <v>24</v>
      </c>
      <c r="T53" s="49">
        <f t="shared" si="1"/>
        <v>3</v>
      </c>
      <c r="U53" s="8">
        <f t="shared" si="4"/>
        <v>43.666666666666664</v>
      </c>
      <c r="V53" s="8">
        <f t="shared" si="5"/>
        <v>349.33333333333331</v>
      </c>
      <c r="W53" s="8">
        <f t="shared" si="2"/>
        <v>1161.5519893353749</v>
      </c>
      <c r="X53" s="82">
        <f t="shared" si="8"/>
        <v>1.0766385863981919E-2</v>
      </c>
      <c r="Y53" s="83">
        <f t="shared" si="9"/>
        <v>3.4029620056694387E-3</v>
      </c>
    </row>
    <row r="54" spans="1:26" s="36" customFormat="1" ht="18.75">
      <c r="A54" s="55"/>
      <c r="B54" s="9" t="s">
        <v>124</v>
      </c>
      <c r="D54" s="9"/>
      <c r="E54" s="50"/>
      <c r="F54" s="50"/>
      <c r="G54" s="8">
        <f>'Labor Cost Estimate'!G53</f>
        <v>2720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6">
        <f>S55</f>
        <v>40</v>
      </c>
      <c r="T54" s="48">
        <f t="shared" si="1"/>
        <v>5</v>
      </c>
      <c r="U54" s="50">
        <f t="shared" si="4"/>
        <v>68</v>
      </c>
      <c r="V54" s="50">
        <f t="shared" si="5"/>
        <v>544</v>
      </c>
      <c r="W54" s="50">
        <f t="shared" si="2"/>
        <v>3014.7150868246372</v>
      </c>
      <c r="X54" s="93">
        <f t="shared" si="8"/>
        <v>2.794329155537292E-2</v>
      </c>
      <c r="Y54" s="91">
        <f t="shared" si="9"/>
        <v>8.832115129218391E-3</v>
      </c>
      <c r="Z54" s="98"/>
    </row>
    <row r="55" spans="1:26">
      <c r="A55" s="34" t="s">
        <v>125</v>
      </c>
      <c r="B55" s="6" t="s">
        <v>126</v>
      </c>
      <c r="C55" s="5" t="s">
        <v>55</v>
      </c>
      <c r="D55" s="6" t="s">
        <v>127</v>
      </c>
      <c r="E55" s="8">
        <f>Resources!$E$3*I55 + Resources!$E$4*J55 + Resources!$E$5*K55 + Resources!$E$6*L55 + Resources!$E$7*M55 + Resources!$E$8*N55 + Resources!$E$9*O55 + Resources!$E$12*P55</f>
        <v>2720</v>
      </c>
      <c r="F55" s="8">
        <f>Resources!$E$2*H55</f>
        <v>0</v>
      </c>
      <c r="G55" s="8">
        <f>'Labor Cost Estimate'!G54</f>
        <v>2720</v>
      </c>
      <c r="H55" s="5">
        <f>'Labor Cost Estimate'!H54</f>
        <v>0</v>
      </c>
      <c r="I55" s="5">
        <f>'Labor Cost Estimate'!I54</f>
        <v>20</v>
      </c>
      <c r="J55" s="5">
        <f>'Labor Cost Estimate'!J54</f>
        <v>0</v>
      </c>
      <c r="K55" s="5">
        <f>'Labor Cost Estimate'!K54</f>
        <v>0</v>
      </c>
      <c r="L55" s="5">
        <f>'Labor Cost Estimate'!L54</f>
        <v>0</v>
      </c>
      <c r="M55" s="5">
        <f>'Labor Cost Estimate'!M54</f>
        <v>0</v>
      </c>
      <c r="N55" s="5">
        <f>'Labor Cost Estimate'!N54</f>
        <v>20</v>
      </c>
      <c r="O55" s="5">
        <f>'Labor Cost Estimate'!O54</f>
        <v>0</v>
      </c>
      <c r="P55" s="5">
        <f>'Labor Cost Estimate'!P54</f>
        <v>0</v>
      </c>
      <c r="Q55" s="5">
        <f>'Labor Cost Estimate'!Q54</f>
        <v>0</v>
      </c>
      <c r="R55" s="5">
        <f>'Labor Cost Estimate'!R54</f>
        <v>0</v>
      </c>
      <c r="S55" s="5">
        <f>'Labor Cost Estimate'!S54</f>
        <v>40</v>
      </c>
      <c r="T55" s="49">
        <f t="shared" si="1"/>
        <v>5</v>
      </c>
      <c r="U55" s="8">
        <f t="shared" si="4"/>
        <v>68</v>
      </c>
      <c r="V55" s="8">
        <f t="shared" si="5"/>
        <v>544</v>
      </c>
      <c r="W55" s="8">
        <f t="shared" si="2"/>
        <v>3014.7150868246372</v>
      </c>
      <c r="X55" s="82">
        <f t="shared" si="8"/>
        <v>2.794329155537292E-2</v>
      </c>
      <c r="Y55" s="83">
        <f t="shared" si="9"/>
        <v>8.832115129218391E-3</v>
      </c>
    </row>
    <row r="56" spans="1:26" s="36" customFormat="1" ht="18.75">
      <c r="A56" s="55"/>
      <c r="B56" s="9" t="s">
        <v>128</v>
      </c>
      <c r="D56" s="9"/>
      <c r="E56" s="50"/>
      <c r="F56" s="50"/>
      <c r="G56" s="8">
        <f>'Labor Cost Estimate'!G55</f>
        <v>61124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6">
        <f>S57+S75+S87</f>
        <v>1292</v>
      </c>
      <c r="T56" s="48">
        <f t="shared" si="1"/>
        <v>161.5</v>
      </c>
      <c r="U56" s="50">
        <f t="shared" si="4"/>
        <v>47.309597523219814</v>
      </c>
      <c r="V56" s="50">
        <f t="shared" si="5"/>
        <v>378.47678018575851</v>
      </c>
      <c r="W56" s="50">
        <f t="shared" si="2"/>
        <v>67746.854767304831</v>
      </c>
      <c r="X56" s="93">
        <f t="shared" si="8"/>
        <v>0.62794329155537287</v>
      </c>
      <c r="Y56" s="91">
        <f t="shared" si="9"/>
        <v>0.19847581071997975</v>
      </c>
      <c r="Z56" s="98"/>
    </row>
    <row r="57" spans="1:26" s="35" customFormat="1">
      <c r="A57" s="51"/>
      <c r="B57" s="7" t="s">
        <v>129</v>
      </c>
      <c r="D57" s="7"/>
      <c r="E57" s="42"/>
      <c r="F57" s="42"/>
      <c r="G57" s="8">
        <f>'Labor Cost Estimate'!G56</f>
        <v>13908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5">
        <f>SUM(S58:S74)</f>
        <v>356</v>
      </c>
      <c r="T57" s="52">
        <f t="shared" si="1"/>
        <v>44.5</v>
      </c>
      <c r="U57" s="42">
        <f t="shared" si="4"/>
        <v>39.067415730337082</v>
      </c>
      <c r="V57" s="42">
        <f t="shared" si="5"/>
        <v>312.53932584269666</v>
      </c>
      <c r="W57" s="42">
        <f t="shared" si="2"/>
        <v>15414.947583660682</v>
      </c>
      <c r="X57" s="92">
        <f t="shared" si="8"/>
        <v>0.14288062461475243</v>
      </c>
      <c r="Y57" s="90">
        <f t="shared" si="9"/>
        <v>4.5160682800429917E-2</v>
      </c>
      <c r="Z57" s="31"/>
    </row>
    <row r="58" spans="1:26">
      <c r="A58" s="34" t="s">
        <v>130</v>
      </c>
      <c r="B58" s="17" t="s">
        <v>131</v>
      </c>
      <c r="C58" s="5" t="s">
        <v>26</v>
      </c>
      <c r="D58" s="6" t="s">
        <v>186</v>
      </c>
      <c r="E58" s="8">
        <f>Resources!$E$3*I58 + Resources!$E$4*J58 + Resources!$E$5*K58 + Resources!$E$6*L58 + Resources!$E$7*M58 + Resources!$E$8*N58 + Resources!$E$9*O58 + Resources!$E$12*P58</f>
        <v>100</v>
      </c>
      <c r="F58" s="8">
        <f>Resources!$E$2*H58</f>
        <v>0</v>
      </c>
      <c r="G58" s="8">
        <f>'Labor Cost Estimate'!G57</f>
        <v>200</v>
      </c>
      <c r="H58" s="5">
        <f>'Labor Cost Estimate'!H57</f>
        <v>0</v>
      </c>
      <c r="I58" s="5">
        <f>'Labor Cost Estimate'!I57</f>
        <v>0</v>
      </c>
      <c r="J58" s="5">
        <f>'Labor Cost Estimate'!J57</f>
        <v>0</v>
      </c>
      <c r="K58" s="5">
        <f>'Labor Cost Estimate'!K57</f>
        <v>0</v>
      </c>
      <c r="L58" s="5">
        <f>'Labor Cost Estimate'!L57</f>
        <v>0</v>
      </c>
      <c r="M58" s="5">
        <f>'Labor Cost Estimate'!M57</f>
        <v>4</v>
      </c>
      <c r="N58" s="5">
        <f>'Labor Cost Estimate'!N57</f>
        <v>0</v>
      </c>
      <c r="O58" s="5">
        <f>'Labor Cost Estimate'!O57</f>
        <v>0</v>
      </c>
      <c r="P58" s="5">
        <f>'Labor Cost Estimate'!P57</f>
        <v>0</v>
      </c>
      <c r="Q58" s="5">
        <f>'Labor Cost Estimate'!Q57</f>
        <v>4</v>
      </c>
      <c r="R58" s="5">
        <f>'Labor Cost Estimate'!R57</f>
        <v>0</v>
      </c>
      <c r="S58" s="5">
        <f>'Labor Cost Estimate'!S57</f>
        <v>8</v>
      </c>
      <c r="T58" s="49">
        <f t="shared" si="1"/>
        <v>1</v>
      </c>
      <c r="U58" s="8">
        <f t="shared" si="4"/>
        <v>25</v>
      </c>
      <c r="V58" s="8">
        <f t="shared" si="5"/>
        <v>200</v>
      </c>
      <c r="W58" s="8">
        <f t="shared" si="2"/>
        <v>221.6702269723998</v>
      </c>
      <c r="X58" s="82">
        <f t="shared" si="8"/>
        <v>2.0546537908362442E-3</v>
      </c>
      <c r="Y58" s="83">
        <f t="shared" si="9"/>
        <v>6.4942023008958752E-4</v>
      </c>
    </row>
    <row r="59" spans="1:26">
      <c r="A59" s="34" t="s">
        <v>133</v>
      </c>
      <c r="B59" s="6" t="s">
        <v>134</v>
      </c>
      <c r="C59" s="5" t="s">
        <v>26</v>
      </c>
      <c r="D59" s="6" t="s">
        <v>186</v>
      </c>
      <c r="E59" s="8">
        <f>Resources!$E$3*I59 + Resources!$E$4*J59 + Resources!$E$5*K59 + Resources!$E$6*L59 + Resources!$E$7*M59 + Resources!$E$8*N59 + Resources!$E$9*O59 + Resources!$E$12*P59</f>
        <v>100</v>
      </c>
      <c r="F59" s="8">
        <f>Resources!$E$2*H59</f>
        <v>0</v>
      </c>
      <c r="G59" s="8">
        <f>'Labor Cost Estimate'!G58</f>
        <v>200</v>
      </c>
      <c r="H59" s="5">
        <f>'Labor Cost Estimate'!H58</f>
        <v>0</v>
      </c>
      <c r="I59" s="5">
        <f>'Labor Cost Estimate'!I58</f>
        <v>0</v>
      </c>
      <c r="J59" s="5">
        <f>'Labor Cost Estimate'!J58</f>
        <v>0</v>
      </c>
      <c r="K59" s="5">
        <f>'Labor Cost Estimate'!K58</f>
        <v>0</v>
      </c>
      <c r="L59" s="5">
        <f>'Labor Cost Estimate'!L58</f>
        <v>0</v>
      </c>
      <c r="M59" s="5">
        <f>'Labor Cost Estimate'!M58</f>
        <v>4</v>
      </c>
      <c r="N59" s="5">
        <f>'Labor Cost Estimate'!N58</f>
        <v>0</v>
      </c>
      <c r="O59" s="5">
        <f>'Labor Cost Estimate'!O58</f>
        <v>0</v>
      </c>
      <c r="P59" s="5">
        <f>'Labor Cost Estimate'!P58</f>
        <v>0</v>
      </c>
      <c r="Q59" s="5">
        <f>'Labor Cost Estimate'!Q58</f>
        <v>4</v>
      </c>
      <c r="R59" s="5">
        <f>'Labor Cost Estimate'!R58</f>
        <v>0</v>
      </c>
      <c r="S59" s="5">
        <f>'Labor Cost Estimate'!S58</f>
        <v>8</v>
      </c>
      <c r="T59" s="49">
        <f t="shared" si="1"/>
        <v>1</v>
      </c>
      <c r="U59" s="8">
        <f t="shared" si="4"/>
        <v>25</v>
      </c>
      <c r="V59" s="8">
        <f t="shared" si="5"/>
        <v>200</v>
      </c>
      <c r="W59" s="8">
        <f t="shared" si="2"/>
        <v>221.6702269723998</v>
      </c>
      <c r="X59" s="82">
        <f t="shared" si="8"/>
        <v>2.0546537908362442E-3</v>
      </c>
      <c r="Y59" s="83">
        <f t="shared" si="9"/>
        <v>6.4942023008958752E-4</v>
      </c>
    </row>
    <row r="60" spans="1:26">
      <c r="A60" s="34" t="s">
        <v>135</v>
      </c>
      <c r="B60" s="6" t="s">
        <v>136</v>
      </c>
      <c r="C60" s="5" t="s">
        <v>26</v>
      </c>
      <c r="D60" s="6" t="s">
        <v>186</v>
      </c>
      <c r="E60" s="8">
        <f>Resources!$E$3*I60 + Resources!$E$4*J60 + Resources!$E$5*K60 + Resources!$E$6*L60 + Resources!$E$7*M60 + Resources!$E$8*N60 + Resources!$E$9*O60 + Resources!$E$12*P60</f>
        <v>100</v>
      </c>
      <c r="F60" s="8">
        <f>Resources!$E$2*H60</f>
        <v>0</v>
      </c>
      <c r="G60" s="8">
        <f>'Labor Cost Estimate'!G59</f>
        <v>200</v>
      </c>
      <c r="H60" s="5">
        <f>'Labor Cost Estimate'!H59</f>
        <v>0</v>
      </c>
      <c r="I60" s="5">
        <f>'Labor Cost Estimate'!I59</f>
        <v>0</v>
      </c>
      <c r="J60" s="5">
        <f>'Labor Cost Estimate'!J59</f>
        <v>0</v>
      </c>
      <c r="K60" s="5">
        <f>'Labor Cost Estimate'!K59</f>
        <v>0</v>
      </c>
      <c r="L60" s="5">
        <f>'Labor Cost Estimate'!L59</f>
        <v>0</v>
      </c>
      <c r="M60" s="5">
        <f>'Labor Cost Estimate'!M59</f>
        <v>4</v>
      </c>
      <c r="N60" s="5">
        <f>'Labor Cost Estimate'!N59</f>
        <v>0</v>
      </c>
      <c r="O60" s="5">
        <f>'Labor Cost Estimate'!O59</f>
        <v>0</v>
      </c>
      <c r="P60" s="5">
        <f>'Labor Cost Estimate'!P59</f>
        <v>0</v>
      </c>
      <c r="Q60" s="5">
        <f>'Labor Cost Estimate'!Q59</f>
        <v>4</v>
      </c>
      <c r="R60" s="5">
        <f>'Labor Cost Estimate'!R59</f>
        <v>0</v>
      </c>
      <c r="S60" s="5">
        <f>'Labor Cost Estimate'!S59</f>
        <v>8</v>
      </c>
      <c r="T60" s="49">
        <f t="shared" si="1"/>
        <v>1</v>
      </c>
      <c r="U60" s="8">
        <f t="shared" si="4"/>
        <v>25</v>
      </c>
      <c r="V60" s="8">
        <f t="shared" si="5"/>
        <v>200</v>
      </c>
      <c r="W60" s="8">
        <f t="shared" si="2"/>
        <v>221.6702269723998</v>
      </c>
      <c r="X60" s="82">
        <f t="shared" si="8"/>
        <v>2.0546537908362442E-3</v>
      </c>
      <c r="Y60" s="83">
        <f t="shared" si="9"/>
        <v>6.4942023008958752E-4</v>
      </c>
    </row>
    <row r="61" spans="1:26">
      <c r="A61" s="34" t="s">
        <v>137</v>
      </c>
      <c r="B61" s="6" t="s">
        <v>138</v>
      </c>
      <c r="C61" s="5" t="s">
        <v>26</v>
      </c>
      <c r="D61" s="6" t="s">
        <v>186</v>
      </c>
      <c r="E61" s="8">
        <f>Resources!$E$3*I61 + Resources!$E$4*J61 + Resources!$E$5*K61 + Resources!$E$6*L61 + Resources!$E$7*M61 + Resources!$E$8*N61 + Resources!$E$9*O61 + Resources!$E$12*P61</f>
        <v>200</v>
      </c>
      <c r="F61" s="8">
        <f>Resources!$E$2*H61</f>
        <v>0</v>
      </c>
      <c r="G61" s="8">
        <f>'Labor Cost Estimate'!G60</f>
        <v>400</v>
      </c>
      <c r="H61" s="5">
        <f>'Labor Cost Estimate'!H60</f>
        <v>0</v>
      </c>
      <c r="I61" s="5">
        <f>'Labor Cost Estimate'!I60</f>
        <v>0</v>
      </c>
      <c r="J61" s="5">
        <f>'Labor Cost Estimate'!J60</f>
        <v>0</v>
      </c>
      <c r="K61" s="5">
        <f>'Labor Cost Estimate'!K60</f>
        <v>0</v>
      </c>
      <c r="L61" s="5">
        <f>'Labor Cost Estimate'!L60</f>
        <v>0</v>
      </c>
      <c r="M61" s="5">
        <f>'Labor Cost Estimate'!M60</f>
        <v>8</v>
      </c>
      <c r="N61" s="5">
        <f>'Labor Cost Estimate'!N60</f>
        <v>0</v>
      </c>
      <c r="O61" s="5">
        <f>'Labor Cost Estimate'!O60</f>
        <v>0</v>
      </c>
      <c r="P61" s="5">
        <f>'Labor Cost Estimate'!P60</f>
        <v>0</v>
      </c>
      <c r="Q61" s="5">
        <f>'Labor Cost Estimate'!Q60</f>
        <v>8</v>
      </c>
      <c r="R61" s="5">
        <f>'Labor Cost Estimate'!R60</f>
        <v>0</v>
      </c>
      <c r="S61" s="5">
        <f>'Labor Cost Estimate'!S60</f>
        <v>16</v>
      </c>
      <c r="T61" s="49">
        <f t="shared" si="1"/>
        <v>2</v>
      </c>
      <c r="U61" s="8">
        <f t="shared" si="4"/>
        <v>25</v>
      </c>
      <c r="V61" s="8">
        <f t="shared" si="5"/>
        <v>200</v>
      </c>
      <c r="W61" s="8">
        <f t="shared" si="2"/>
        <v>443.34045394479961</v>
      </c>
      <c r="X61" s="82">
        <f t="shared" si="8"/>
        <v>4.1093075816724884E-3</v>
      </c>
      <c r="Y61" s="83">
        <f t="shared" si="9"/>
        <v>1.298840460179175E-3</v>
      </c>
    </row>
    <row r="62" spans="1:26">
      <c r="A62" s="34" t="s">
        <v>139</v>
      </c>
      <c r="B62" s="6" t="s">
        <v>140</v>
      </c>
      <c r="C62" s="5" t="s">
        <v>26</v>
      </c>
      <c r="D62" s="6" t="s">
        <v>186</v>
      </c>
      <c r="E62" s="8">
        <f>Resources!$E$3*I62 + Resources!$E$4*J62 + Resources!$E$5*K62 + Resources!$E$6*L62 + Resources!$E$7*M62 + Resources!$E$8*N62 + Resources!$E$9*O62 + Resources!$E$12*P62</f>
        <v>200</v>
      </c>
      <c r="F62" s="8">
        <f>Resources!$E$2*H62</f>
        <v>0</v>
      </c>
      <c r="G62" s="8">
        <f>'Labor Cost Estimate'!G61</f>
        <v>400</v>
      </c>
      <c r="H62" s="5">
        <f>'Labor Cost Estimate'!H61</f>
        <v>0</v>
      </c>
      <c r="I62" s="5">
        <f>'Labor Cost Estimate'!I61</f>
        <v>0</v>
      </c>
      <c r="J62" s="5">
        <f>'Labor Cost Estimate'!J61</f>
        <v>0</v>
      </c>
      <c r="K62" s="5">
        <f>'Labor Cost Estimate'!K61</f>
        <v>0</v>
      </c>
      <c r="L62" s="5">
        <f>'Labor Cost Estimate'!L61</f>
        <v>0</v>
      </c>
      <c r="M62" s="5">
        <f>'Labor Cost Estimate'!M61</f>
        <v>8</v>
      </c>
      <c r="N62" s="5">
        <f>'Labor Cost Estimate'!N61</f>
        <v>0</v>
      </c>
      <c r="O62" s="5">
        <f>'Labor Cost Estimate'!O61</f>
        <v>0</v>
      </c>
      <c r="P62" s="5">
        <f>'Labor Cost Estimate'!P61</f>
        <v>0</v>
      </c>
      <c r="Q62" s="5">
        <f>'Labor Cost Estimate'!Q61</f>
        <v>8</v>
      </c>
      <c r="R62" s="5">
        <f>'Labor Cost Estimate'!R61</f>
        <v>0</v>
      </c>
      <c r="S62" s="5">
        <f>'Labor Cost Estimate'!S61</f>
        <v>16</v>
      </c>
      <c r="T62" s="49">
        <f t="shared" si="1"/>
        <v>2</v>
      </c>
      <c r="U62" s="8">
        <f t="shared" si="4"/>
        <v>25</v>
      </c>
      <c r="V62" s="8">
        <f t="shared" si="5"/>
        <v>200</v>
      </c>
      <c r="W62" s="8">
        <f t="shared" si="2"/>
        <v>443.34045394479961</v>
      </c>
      <c r="X62" s="82">
        <f t="shared" si="8"/>
        <v>4.1093075816724884E-3</v>
      </c>
      <c r="Y62" s="83">
        <f t="shared" si="9"/>
        <v>1.298840460179175E-3</v>
      </c>
    </row>
    <row r="63" spans="1:26">
      <c r="A63" s="34" t="s">
        <v>141</v>
      </c>
      <c r="B63" s="6" t="s">
        <v>142</v>
      </c>
      <c r="C63" s="5" t="s">
        <v>26</v>
      </c>
      <c r="D63" s="6" t="s">
        <v>186</v>
      </c>
      <c r="E63" s="8">
        <f>Resources!$E$3*I63 + Resources!$E$4*J63 + Resources!$E$5*K63 + Resources!$E$6*L63 + Resources!$E$7*M63 + Resources!$E$8*N63 + Resources!$E$9*O63 + Resources!$E$12*P63</f>
        <v>200</v>
      </c>
      <c r="F63" s="8">
        <f>Resources!$E$2*H63</f>
        <v>0</v>
      </c>
      <c r="G63" s="8">
        <f>'Labor Cost Estimate'!G62</f>
        <v>400</v>
      </c>
      <c r="H63" s="5">
        <f>'Labor Cost Estimate'!H62</f>
        <v>0</v>
      </c>
      <c r="I63" s="5">
        <f>'Labor Cost Estimate'!I62</f>
        <v>0</v>
      </c>
      <c r="J63" s="5">
        <f>'Labor Cost Estimate'!J62</f>
        <v>0</v>
      </c>
      <c r="K63" s="5">
        <f>'Labor Cost Estimate'!K62</f>
        <v>0</v>
      </c>
      <c r="L63" s="5">
        <f>'Labor Cost Estimate'!L62</f>
        <v>0</v>
      </c>
      <c r="M63" s="5">
        <f>'Labor Cost Estimate'!M62</f>
        <v>8</v>
      </c>
      <c r="N63" s="5">
        <f>'Labor Cost Estimate'!N62</f>
        <v>0</v>
      </c>
      <c r="O63" s="5">
        <f>'Labor Cost Estimate'!O62</f>
        <v>0</v>
      </c>
      <c r="P63" s="5">
        <f>'Labor Cost Estimate'!P62</f>
        <v>0</v>
      </c>
      <c r="Q63" s="5">
        <f>'Labor Cost Estimate'!Q62</f>
        <v>8</v>
      </c>
      <c r="R63" s="5">
        <f>'Labor Cost Estimate'!R62</f>
        <v>0</v>
      </c>
      <c r="S63" s="5">
        <f>'Labor Cost Estimate'!S62</f>
        <v>16</v>
      </c>
      <c r="T63" s="49">
        <f t="shared" si="1"/>
        <v>2</v>
      </c>
      <c r="U63" s="8">
        <f t="shared" si="4"/>
        <v>25</v>
      </c>
      <c r="V63" s="8">
        <f t="shared" si="5"/>
        <v>200</v>
      </c>
      <c r="W63" s="8">
        <f t="shared" si="2"/>
        <v>443.34045394479961</v>
      </c>
      <c r="X63" s="82">
        <f t="shared" si="8"/>
        <v>4.1093075816724884E-3</v>
      </c>
      <c r="Y63" s="83">
        <f t="shared" si="9"/>
        <v>1.298840460179175E-3</v>
      </c>
    </row>
    <row r="64" spans="1:26">
      <c r="A64" s="34" t="s">
        <v>143</v>
      </c>
      <c r="B64" s="6" t="s">
        <v>144</v>
      </c>
      <c r="C64" s="5" t="s">
        <v>26</v>
      </c>
      <c r="D64" s="6" t="s">
        <v>186</v>
      </c>
      <c r="E64" s="8">
        <f>Resources!$E$3*I64 + Resources!$E$4*J64 + Resources!$E$5*K64 + Resources!$E$6*L64 + Resources!$E$7*M64 + Resources!$E$8*N64 + Resources!$E$9*O64 + Resources!$E$12*P64</f>
        <v>300</v>
      </c>
      <c r="F64" s="8">
        <f>Resources!$E$2*H64</f>
        <v>0</v>
      </c>
      <c r="G64" s="8">
        <f>'Labor Cost Estimate'!G63</f>
        <v>600</v>
      </c>
      <c r="H64" s="5">
        <f>'Labor Cost Estimate'!H63</f>
        <v>0</v>
      </c>
      <c r="I64" s="5">
        <f>'Labor Cost Estimate'!I63</f>
        <v>0</v>
      </c>
      <c r="J64" s="5">
        <f>'Labor Cost Estimate'!J63</f>
        <v>0</v>
      </c>
      <c r="K64" s="5">
        <f>'Labor Cost Estimate'!K63</f>
        <v>0</v>
      </c>
      <c r="L64" s="5">
        <f>'Labor Cost Estimate'!L63</f>
        <v>0</v>
      </c>
      <c r="M64" s="5">
        <f>'Labor Cost Estimate'!M63</f>
        <v>12</v>
      </c>
      <c r="N64" s="5">
        <f>'Labor Cost Estimate'!N63</f>
        <v>0</v>
      </c>
      <c r="O64" s="5">
        <f>'Labor Cost Estimate'!O63</f>
        <v>0</v>
      </c>
      <c r="P64" s="5">
        <f>'Labor Cost Estimate'!P63</f>
        <v>0</v>
      </c>
      <c r="Q64" s="5">
        <f>'Labor Cost Estimate'!Q63</f>
        <v>12</v>
      </c>
      <c r="R64" s="5">
        <f>'Labor Cost Estimate'!R63</f>
        <v>0</v>
      </c>
      <c r="S64" s="5">
        <f>'Labor Cost Estimate'!S63</f>
        <v>24</v>
      </c>
      <c r="T64" s="49">
        <f t="shared" si="1"/>
        <v>3</v>
      </c>
      <c r="U64" s="8">
        <f t="shared" si="4"/>
        <v>25</v>
      </c>
      <c r="V64" s="8">
        <f t="shared" si="5"/>
        <v>200</v>
      </c>
      <c r="W64" s="8">
        <f t="shared" si="2"/>
        <v>665.01068091719935</v>
      </c>
      <c r="X64" s="82">
        <f t="shared" si="8"/>
        <v>6.1639613725087321E-3</v>
      </c>
      <c r="Y64" s="83">
        <f t="shared" si="9"/>
        <v>1.9482606902687626E-3</v>
      </c>
    </row>
    <row r="65" spans="1:26">
      <c r="A65" s="34" t="s">
        <v>145</v>
      </c>
      <c r="B65" s="6" t="s">
        <v>146</v>
      </c>
      <c r="C65" s="5" t="s">
        <v>26</v>
      </c>
      <c r="D65" s="6" t="s">
        <v>186</v>
      </c>
      <c r="E65" s="8">
        <f>Resources!$E$3*I65 + Resources!$E$4*J65 + Resources!$E$5*K65 + Resources!$E$6*L65 + Resources!$E$7*M65 + Resources!$E$8*N65 + Resources!$E$9*O65 + Resources!$E$12*P65</f>
        <v>100</v>
      </c>
      <c r="F65" s="8">
        <f>Resources!$E$2*H65</f>
        <v>0</v>
      </c>
      <c r="G65" s="8">
        <f>'Labor Cost Estimate'!G64</f>
        <v>200</v>
      </c>
      <c r="H65" s="5">
        <f>'Labor Cost Estimate'!H64</f>
        <v>0</v>
      </c>
      <c r="I65" s="5">
        <f>'Labor Cost Estimate'!I64</f>
        <v>0</v>
      </c>
      <c r="J65" s="5">
        <f>'Labor Cost Estimate'!J64</f>
        <v>0</v>
      </c>
      <c r="K65" s="5">
        <f>'Labor Cost Estimate'!K64</f>
        <v>0</v>
      </c>
      <c r="L65" s="5">
        <f>'Labor Cost Estimate'!L64</f>
        <v>0</v>
      </c>
      <c r="M65" s="5">
        <f>'Labor Cost Estimate'!M64</f>
        <v>4</v>
      </c>
      <c r="N65" s="5">
        <f>'Labor Cost Estimate'!N64</f>
        <v>0</v>
      </c>
      <c r="O65" s="5">
        <f>'Labor Cost Estimate'!O64</f>
        <v>0</v>
      </c>
      <c r="P65" s="5">
        <f>'Labor Cost Estimate'!P64</f>
        <v>0</v>
      </c>
      <c r="Q65" s="5">
        <f>'Labor Cost Estimate'!Q64</f>
        <v>4</v>
      </c>
      <c r="R65" s="5">
        <f>'Labor Cost Estimate'!R64</f>
        <v>0</v>
      </c>
      <c r="S65" s="5">
        <f>'Labor Cost Estimate'!S64</f>
        <v>8</v>
      </c>
      <c r="T65" s="49">
        <f t="shared" si="1"/>
        <v>1</v>
      </c>
      <c r="U65" s="8">
        <f t="shared" si="4"/>
        <v>25</v>
      </c>
      <c r="V65" s="8">
        <f t="shared" si="5"/>
        <v>200</v>
      </c>
      <c r="W65" s="8">
        <f t="shared" si="2"/>
        <v>221.6702269723998</v>
      </c>
      <c r="X65" s="82">
        <f t="shared" si="8"/>
        <v>2.0546537908362442E-3</v>
      </c>
      <c r="Y65" s="83">
        <f t="shared" si="9"/>
        <v>6.4942023008958752E-4</v>
      </c>
    </row>
    <row r="66" spans="1:26">
      <c r="A66" s="34" t="s">
        <v>147</v>
      </c>
      <c r="B66" s="6" t="s">
        <v>148</v>
      </c>
      <c r="C66" s="5" t="s">
        <v>26</v>
      </c>
      <c r="D66" s="6" t="s">
        <v>186</v>
      </c>
      <c r="E66" s="8">
        <f>Resources!$E$3*I66 + Resources!$E$4*J66 + Resources!$E$5*K66 + Resources!$E$6*L66 + Resources!$E$7*M66 + Resources!$E$8*N66 + Resources!$E$9*O66 + Resources!$E$12*P66</f>
        <v>150</v>
      </c>
      <c r="F66" s="8">
        <f>Resources!$E$2*H66</f>
        <v>0</v>
      </c>
      <c r="G66" s="8">
        <f>'Labor Cost Estimate'!G65</f>
        <v>300</v>
      </c>
      <c r="H66" s="5">
        <f>'Labor Cost Estimate'!H65</f>
        <v>0</v>
      </c>
      <c r="I66" s="5">
        <f>'Labor Cost Estimate'!I65</f>
        <v>0</v>
      </c>
      <c r="J66" s="5">
        <f>'Labor Cost Estimate'!J65</f>
        <v>0</v>
      </c>
      <c r="K66" s="5">
        <f>'Labor Cost Estimate'!K65</f>
        <v>0</v>
      </c>
      <c r="L66" s="5">
        <f>'Labor Cost Estimate'!L65</f>
        <v>0</v>
      </c>
      <c r="M66" s="5">
        <f>'Labor Cost Estimate'!M65</f>
        <v>6</v>
      </c>
      <c r="N66" s="5">
        <f>'Labor Cost Estimate'!N65</f>
        <v>0</v>
      </c>
      <c r="O66" s="5">
        <f>'Labor Cost Estimate'!O65</f>
        <v>0</v>
      </c>
      <c r="P66" s="5">
        <f>'Labor Cost Estimate'!P65</f>
        <v>0</v>
      </c>
      <c r="Q66" s="5">
        <f>'Labor Cost Estimate'!Q65</f>
        <v>6</v>
      </c>
      <c r="R66" s="5">
        <f>'Labor Cost Estimate'!R65</f>
        <v>0</v>
      </c>
      <c r="S66" s="5">
        <f>'Labor Cost Estimate'!S65</f>
        <v>12</v>
      </c>
      <c r="T66" s="49">
        <f t="shared" si="1"/>
        <v>1.5</v>
      </c>
      <c r="U66" s="8">
        <f t="shared" si="4"/>
        <v>25</v>
      </c>
      <c r="V66" s="8">
        <f t="shared" si="5"/>
        <v>200</v>
      </c>
      <c r="W66" s="8">
        <f t="shared" si="2"/>
        <v>332.50534045859968</v>
      </c>
      <c r="X66" s="82">
        <f t="shared" si="8"/>
        <v>3.0819806862543661E-3</v>
      </c>
      <c r="Y66" s="83">
        <f t="shared" si="9"/>
        <v>9.7413034513438128E-4</v>
      </c>
    </row>
    <row r="67" spans="1:26">
      <c r="A67" s="34" t="s">
        <v>149</v>
      </c>
      <c r="B67" s="6" t="s">
        <v>150</v>
      </c>
      <c r="C67" s="5" t="s">
        <v>26</v>
      </c>
      <c r="D67" s="6" t="s">
        <v>186</v>
      </c>
      <c r="E67" s="8">
        <f>Resources!$E$3*I67 + Resources!$E$4*J67 + Resources!$E$5*K67 + Resources!$E$6*L67 + Resources!$E$7*M67 + Resources!$E$8*N67 + Resources!$E$9*O67 + Resources!$E$12*P67</f>
        <v>150</v>
      </c>
      <c r="F67" s="8">
        <f>Resources!$E$2*H67</f>
        <v>0</v>
      </c>
      <c r="G67" s="8">
        <f>'Labor Cost Estimate'!G66</f>
        <v>300</v>
      </c>
      <c r="H67" s="5">
        <f>'Labor Cost Estimate'!H66</f>
        <v>0</v>
      </c>
      <c r="I67" s="5">
        <f>'Labor Cost Estimate'!I66</f>
        <v>0</v>
      </c>
      <c r="J67" s="5">
        <f>'Labor Cost Estimate'!J66</f>
        <v>0</v>
      </c>
      <c r="K67" s="5">
        <f>'Labor Cost Estimate'!K66</f>
        <v>0</v>
      </c>
      <c r="L67" s="5">
        <f>'Labor Cost Estimate'!L66</f>
        <v>0</v>
      </c>
      <c r="M67" s="5">
        <f>'Labor Cost Estimate'!M66</f>
        <v>6</v>
      </c>
      <c r="N67" s="5">
        <f>'Labor Cost Estimate'!N66</f>
        <v>0</v>
      </c>
      <c r="O67" s="5">
        <f>'Labor Cost Estimate'!O66</f>
        <v>0</v>
      </c>
      <c r="P67" s="5">
        <f>'Labor Cost Estimate'!P66</f>
        <v>0</v>
      </c>
      <c r="Q67" s="5">
        <f>'Labor Cost Estimate'!Q66</f>
        <v>6</v>
      </c>
      <c r="R67" s="5">
        <f>'Labor Cost Estimate'!R66</f>
        <v>0</v>
      </c>
      <c r="S67" s="5">
        <f>'Labor Cost Estimate'!S66</f>
        <v>12</v>
      </c>
      <c r="T67" s="49">
        <f t="shared" si="1"/>
        <v>1.5</v>
      </c>
      <c r="U67" s="8">
        <f t="shared" si="4"/>
        <v>25</v>
      </c>
      <c r="V67" s="8">
        <f t="shared" si="5"/>
        <v>200</v>
      </c>
      <c r="W67" s="8">
        <f t="shared" si="2"/>
        <v>332.50534045859968</v>
      </c>
      <c r="X67" s="82">
        <f t="shared" si="8"/>
        <v>3.0819806862543661E-3</v>
      </c>
      <c r="Y67" s="83">
        <f t="shared" ref="Y67:Y98" si="10">G67/$G$281</f>
        <v>9.7413034513438128E-4</v>
      </c>
    </row>
    <row r="68" spans="1:26">
      <c r="A68" s="34" t="s">
        <v>151</v>
      </c>
      <c r="B68" s="6" t="s">
        <v>152</v>
      </c>
      <c r="C68" s="5" t="s">
        <v>26</v>
      </c>
      <c r="D68" s="6" t="s">
        <v>186</v>
      </c>
      <c r="E68" s="8">
        <f>Resources!$E$3*I68 + Resources!$E$4*J68 + Resources!$E$5*K68 + Resources!$E$6*L68 + Resources!$E$7*M68 + Resources!$E$8*N68 + Resources!$E$9*O68 + Resources!$E$12*P68</f>
        <v>200</v>
      </c>
      <c r="F68" s="8">
        <f>Resources!$E$2*H68</f>
        <v>0</v>
      </c>
      <c r="G68" s="8">
        <f>'Labor Cost Estimate'!G67</f>
        <v>400</v>
      </c>
      <c r="H68" s="5">
        <f>'Labor Cost Estimate'!H67</f>
        <v>0</v>
      </c>
      <c r="I68" s="5">
        <f>'Labor Cost Estimate'!I67</f>
        <v>0</v>
      </c>
      <c r="J68" s="5">
        <f>'Labor Cost Estimate'!J67</f>
        <v>0</v>
      </c>
      <c r="K68" s="5">
        <f>'Labor Cost Estimate'!K67</f>
        <v>0</v>
      </c>
      <c r="L68" s="5">
        <f>'Labor Cost Estimate'!L67</f>
        <v>0</v>
      </c>
      <c r="M68" s="5">
        <f>'Labor Cost Estimate'!M67</f>
        <v>8</v>
      </c>
      <c r="N68" s="5">
        <f>'Labor Cost Estimate'!N67</f>
        <v>0</v>
      </c>
      <c r="O68" s="5">
        <f>'Labor Cost Estimate'!O67</f>
        <v>0</v>
      </c>
      <c r="P68" s="5">
        <f>'Labor Cost Estimate'!P67</f>
        <v>0</v>
      </c>
      <c r="Q68" s="5">
        <f>'Labor Cost Estimate'!Q67</f>
        <v>8</v>
      </c>
      <c r="R68" s="5">
        <f>'Labor Cost Estimate'!R67</f>
        <v>0</v>
      </c>
      <c r="S68" s="5">
        <f>'Labor Cost Estimate'!S67</f>
        <v>16</v>
      </c>
      <c r="T68" s="49">
        <f t="shared" ref="T68:T131" si="11">S68/8</f>
        <v>2</v>
      </c>
      <c r="U68" s="8">
        <f t="shared" si="4"/>
        <v>25</v>
      </c>
      <c r="V68" s="8">
        <f t="shared" si="5"/>
        <v>200</v>
      </c>
      <c r="W68" s="8">
        <f t="shared" ref="W68:W130" si="12">G68*$G$1</f>
        <v>443.34045394479961</v>
      </c>
      <c r="X68" s="82">
        <f t="shared" si="8"/>
        <v>4.1093075816724884E-3</v>
      </c>
      <c r="Y68" s="83">
        <f t="shared" si="10"/>
        <v>1.298840460179175E-3</v>
      </c>
    </row>
    <row r="69" spans="1:26" ht="30">
      <c r="A69" s="34" t="s">
        <v>153</v>
      </c>
      <c r="B69" s="6" t="s">
        <v>154</v>
      </c>
      <c r="C69" s="5" t="s">
        <v>26</v>
      </c>
      <c r="D69" s="6" t="s">
        <v>186</v>
      </c>
      <c r="E69" s="8">
        <f>Resources!$E$3*I69 + Resources!$E$4*J69 + Resources!$E$5*K69 + Resources!$E$6*L69 + Resources!$E$7*M69 + Resources!$E$8*N69 + Resources!$E$9*O69 + Resources!$E$12*P69</f>
        <v>200</v>
      </c>
      <c r="F69" s="8">
        <f>Resources!$E$2*H69</f>
        <v>0</v>
      </c>
      <c r="G69" s="8">
        <f>'Labor Cost Estimate'!G68</f>
        <v>400</v>
      </c>
      <c r="H69" s="5">
        <f>'Labor Cost Estimate'!H68</f>
        <v>0</v>
      </c>
      <c r="I69" s="5">
        <f>'Labor Cost Estimate'!I68</f>
        <v>0</v>
      </c>
      <c r="J69" s="5">
        <f>'Labor Cost Estimate'!J68</f>
        <v>0</v>
      </c>
      <c r="K69" s="5">
        <f>'Labor Cost Estimate'!K68</f>
        <v>0</v>
      </c>
      <c r="L69" s="5">
        <f>'Labor Cost Estimate'!L68</f>
        <v>0</v>
      </c>
      <c r="M69" s="5">
        <f>'Labor Cost Estimate'!M68</f>
        <v>8</v>
      </c>
      <c r="N69" s="5">
        <f>'Labor Cost Estimate'!N68</f>
        <v>0</v>
      </c>
      <c r="O69" s="5">
        <f>'Labor Cost Estimate'!O68</f>
        <v>0</v>
      </c>
      <c r="P69" s="5">
        <f>'Labor Cost Estimate'!P68</f>
        <v>0</v>
      </c>
      <c r="Q69" s="5">
        <f>'Labor Cost Estimate'!Q68</f>
        <v>8</v>
      </c>
      <c r="R69" s="5">
        <f>'Labor Cost Estimate'!R68</f>
        <v>0</v>
      </c>
      <c r="S69" s="5">
        <f>'Labor Cost Estimate'!S68</f>
        <v>16</v>
      </c>
      <c r="T69" s="49">
        <f t="shared" si="11"/>
        <v>2</v>
      </c>
      <c r="U69" s="8">
        <f t="shared" si="4"/>
        <v>25</v>
      </c>
      <c r="V69" s="8">
        <f t="shared" si="5"/>
        <v>200</v>
      </c>
      <c r="W69" s="8">
        <f t="shared" si="12"/>
        <v>443.34045394479961</v>
      </c>
      <c r="X69" s="82">
        <f t="shared" si="8"/>
        <v>4.1093075816724884E-3</v>
      </c>
      <c r="Y69" s="83">
        <f t="shared" si="10"/>
        <v>1.298840460179175E-3</v>
      </c>
    </row>
    <row r="70" spans="1:26">
      <c r="A70" s="34" t="s">
        <v>155</v>
      </c>
      <c r="B70" s="6" t="s">
        <v>156</v>
      </c>
      <c r="C70" s="5" t="s">
        <v>26</v>
      </c>
      <c r="D70" s="6" t="s">
        <v>186</v>
      </c>
      <c r="E70" s="8">
        <f>Resources!$E$3*I70 + Resources!$E$4*J70 + Resources!$E$5*K70 + Resources!$E$6*L70 + Resources!$E$7*M70 + Resources!$E$8*N70 + Resources!$E$9*O70 + Resources!$E$12*P70</f>
        <v>150</v>
      </c>
      <c r="F70" s="8">
        <f>Resources!$E$2*H70</f>
        <v>0</v>
      </c>
      <c r="G70" s="8">
        <f>'Labor Cost Estimate'!G69</f>
        <v>300</v>
      </c>
      <c r="H70" s="5">
        <f>'Labor Cost Estimate'!H69</f>
        <v>0</v>
      </c>
      <c r="I70" s="5">
        <f>'Labor Cost Estimate'!I69</f>
        <v>0</v>
      </c>
      <c r="J70" s="5">
        <f>'Labor Cost Estimate'!J69</f>
        <v>0</v>
      </c>
      <c r="K70" s="5">
        <f>'Labor Cost Estimate'!K69</f>
        <v>0</v>
      </c>
      <c r="L70" s="5">
        <f>'Labor Cost Estimate'!L69</f>
        <v>0</v>
      </c>
      <c r="M70" s="5">
        <f>'Labor Cost Estimate'!M69</f>
        <v>6</v>
      </c>
      <c r="N70" s="5">
        <f>'Labor Cost Estimate'!N69</f>
        <v>0</v>
      </c>
      <c r="O70" s="5">
        <f>'Labor Cost Estimate'!O69</f>
        <v>0</v>
      </c>
      <c r="P70" s="5">
        <f>'Labor Cost Estimate'!P69</f>
        <v>0</v>
      </c>
      <c r="Q70" s="5">
        <f>'Labor Cost Estimate'!Q69</f>
        <v>6</v>
      </c>
      <c r="R70" s="5">
        <f>'Labor Cost Estimate'!R69</f>
        <v>0</v>
      </c>
      <c r="S70" s="5">
        <f>'Labor Cost Estimate'!S69</f>
        <v>12</v>
      </c>
      <c r="T70" s="49">
        <f t="shared" si="11"/>
        <v>1.5</v>
      </c>
      <c r="U70" s="8">
        <f t="shared" ref="U70:U133" si="13">G70/S70</f>
        <v>25</v>
      </c>
      <c r="V70" s="8">
        <f t="shared" ref="V70:V133" si="14">U70*8</f>
        <v>200</v>
      </c>
      <c r="W70" s="8">
        <f t="shared" si="12"/>
        <v>332.50534045859968</v>
      </c>
      <c r="X70" s="82">
        <f t="shared" si="8"/>
        <v>3.0819806862543661E-3</v>
      </c>
      <c r="Y70" s="83">
        <f t="shared" si="10"/>
        <v>9.7413034513438128E-4</v>
      </c>
    </row>
    <row r="71" spans="1:26">
      <c r="A71" s="34" t="s">
        <v>157</v>
      </c>
      <c r="B71" s="6" t="s">
        <v>158</v>
      </c>
      <c r="C71" s="5" t="s">
        <v>30</v>
      </c>
      <c r="D71" s="6" t="s">
        <v>511</v>
      </c>
      <c r="E71" s="8">
        <f>Resources!$E$3*I71 + Resources!$E$4*J71 + Resources!$E$5*K71 + Resources!$E$6*L71 + Resources!$E$7*M71 + Resources!$E$8*N71 + Resources!$E$9*O71 + Resources!$E$12*P71</f>
        <v>744</v>
      </c>
      <c r="F71" s="8">
        <f>Resources!$E$2*H71</f>
        <v>544</v>
      </c>
      <c r="G71" s="8">
        <f>'Labor Cost Estimate'!G70</f>
        <v>1488</v>
      </c>
      <c r="H71" s="5">
        <f>'Labor Cost Estimate'!H70</f>
        <v>8</v>
      </c>
      <c r="I71" s="5">
        <f>'Labor Cost Estimate'!I70</f>
        <v>0</v>
      </c>
      <c r="J71" s="5">
        <f>'Labor Cost Estimate'!J70</f>
        <v>0</v>
      </c>
      <c r="K71" s="5">
        <f>'Labor Cost Estimate'!K70</f>
        <v>0</v>
      </c>
      <c r="L71" s="5">
        <f>'Labor Cost Estimate'!L70</f>
        <v>0</v>
      </c>
      <c r="M71" s="5">
        <f>'Labor Cost Estimate'!M70</f>
        <v>8</v>
      </c>
      <c r="N71" s="5">
        <f>'Labor Cost Estimate'!N70</f>
        <v>8</v>
      </c>
      <c r="O71" s="5">
        <f>'Labor Cost Estimate'!O70</f>
        <v>0</v>
      </c>
      <c r="P71" s="5">
        <f>'Labor Cost Estimate'!P70</f>
        <v>0</v>
      </c>
      <c r="Q71" s="5">
        <f>'Labor Cost Estimate'!Q70</f>
        <v>8</v>
      </c>
      <c r="R71" s="5">
        <f>'Labor Cost Estimate'!R70</f>
        <v>0</v>
      </c>
      <c r="S71" s="5">
        <f>'Labor Cost Estimate'!S70</f>
        <v>32</v>
      </c>
      <c r="T71" s="49">
        <f t="shared" si="11"/>
        <v>4</v>
      </c>
      <c r="U71" s="8">
        <f t="shared" si="13"/>
        <v>46.5</v>
      </c>
      <c r="V71" s="8">
        <f t="shared" si="14"/>
        <v>372</v>
      </c>
      <c r="W71" s="8">
        <f t="shared" si="12"/>
        <v>1649.2264886746545</v>
      </c>
      <c r="X71" s="82">
        <f t="shared" si="8"/>
        <v>1.5286624203821656E-2</v>
      </c>
      <c r="Y71" s="83">
        <f t="shared" si="10"/>
        <v>4.8316865118665309E-3</v>
      </c>
    </row>
    <row r="72" spans="1:26">
      <c r="A72" s="34" t="s">
        <v>161</v>
      </c>
      <c r="B72" s="6" t="s">
        <v>162</v>
      </c>
      <c r="C72" s="5" t="s">
        <v>30</v>
      </c>
      <c r="D72" s="6" t="s">
        <v>163</v>
      </c>
      <c r="E72" s="8">
        <f>Resources!$E$3*I72 + Resources!$E$4*J72 + Resources!$E$5*K72 + Resources!$E$6*L72 + Resources!$E$7*M72 + Resources!$E$8*N72 + Resources!$E$9*O72 + Resources!$E$12*P72</f>
        <v>7320</v>
      </c>
      <c r="F72" s="8">
        <f>Resources!$E$2*H72</f>
        <v>0</v>
      </c>
      <c r="G72" s="8">
        <f>'Labor Cost Estimate'!G71</f>
        <v>7320</v>
      </c>
      <c r="H72" s="5">
        <f>'Labor Cost Estimate'!H71</f>
        <v>0</v>
      </c>
      <c r="I72" s="5">
        <f>'Labor Cost Estimate'!I71</f>
        <v>40</v>
      </c>
      <c r="J72" s="5">
        <f>'Labor Cost Estimate'!J71</f>
        <v>40</v>
      </c>
      <c r="K72" s="5">
        <f>'Labor Cost Estimate'!K71</f>
        <v>40</v>
      </c>
      <c r="L72" s="5">
        <f>'Labor Cost Estimate'!L71</f>
        <v>0</v>
      </c>
      <c r="M72" s="5">
        <f>'Labor Cost Estimate'!M71</f>
        <v>0</v>
      </c>
      <c r="N72" s="5">
        <f>'Labor Cost Estimate'!N71</f>
        <v>0</v>
      </c>
      <c r="O72" s="5">
        <f>'Labor Cost Estimate'!O71</f>
        <v>0</v>
      </c>
      <c r="P72" s="5">
        <f>'Labor Cost Estimate'!P71</f>
        <v>0</v>
      </c>
      <c r="Q72" s="5">
        <f>'Labor Cost Estimate'!Q71</f>
        <v>0</v>
      </c>
      <c r="R72" s="5">
        <f>'Labor Cost Estimate'!R71</f>
        <v>0</v>
      </c>
      <c r="S72" s="5">
        <f>'Labor Cost Estimate'!S71</f>
        <v>120</v>
      </c>
      <c r="T72" s="49">
        <f t="shared" si="11"/>
        <v>15</v>
      </c>
      <c r="U72" s="8">
        <f t="shared" si="13"/>
        <v>61</v>
      </c>
      <c r="V72" s="8">
        <f t="shared" si="14"/>
        <v>488</v>
      </c>
      <c r="W72" s="8">
        <f t="shared" si="12"/>
        <v>8113.1303071898328</v>
      </c>
      <c r="X72" s="82">
        <f t="shared" si="8"/>
        <v>7.520032874460654E-2</v>
      </c>
      <c r="Y72" s="83">
        <f t="shared" si="10"/>
        <v>2.3768780421278904E-2</v>
      </c>
    </row>
    <row r="73" spans="1:26">
      <c r="A73" s="34" t="s">
        <v>164</v>
      </c>
      <c r="B73" s="6" t="s">
        <v>158</v>
      </c>
      <c r="C73" s="5" t="s">
        <v>26</v>
      </c>
      <c r="D73" s="6" t="s">
        <v>186</v>
      </c>
      <c r="E73" s="8">
        <f>Resources!$E$3*I73 + Resources!$E$4*J73 + Resources!$E$5*K73 + Resources!$E$6*L73 + Resources!$E$7*M73 + Resources!$E$8*N73 + Resources!$E$9*O73 + Resources!$E$12*P73</f>
        <v>200</v>
      </c>
      <c r="F73" s="8">
        <f>Resources!$E$2*H73</f>
        <v>0</v>
      </c>
      <c r="G73" s="8">
        <f>'Labor Cost Estimate'!G72</f>
        <v>400</v>
      </c>
      <c r="H73" s="5">
        <f>'Labor Cost Estimate'!H72</f>
        <v>0</v>
      </c>
      <c r="I73" s="5">
        <f>'Labor Cost Estimate'!I72</f>
        <v>0</v>
      </c>
      <c r="J73" s="5">
        <f>'Labor Cost Estimate'!J72</f>
        <v>0</v>
      </c>
      <c r="K73" s="5">
        <f>'Labor Cost Estimate'!K72</f>
        <v>0</v>
      </c>
      <c r="L73" s="5">
        <f>'Labor Cost Estimate'!L72</f>
        <v>0</v>
      </c>
      <c r="M73" s="5">
        <f>'Labor Cost Estimate'!M72</f>
        <v>8</v>
      </c>
      <c r="N73" s="5">
        <f>'Labor Cost Estimate'!N72</f>
        <v>0</v>
      </c>
      <c r="O73" s="5">
        <f>'Labor Cost Estimate'!O72</f>
        <v>0</v>
      </c>
      <c r="P73" s="5">
        <f>'Labor Cost Estimate'!P72</f>
        <v>0</v>
      </c>
      <c r="Q73" s="5">
        <f>'Labor Cost Estimate'!Q72</f>
        <v>8</v>
      </c>
      <c r="R73" s="5">
        <f>'Labor Cost Estimate'!R72</f>
        <v>0</v>
      </c>
      <c r="S73" s="5">
        <f>'Labor Cost Estimate'!S72</f>
        <v>16</v>
      </c>
      <c r="T73" s="49">
        <f t="shared" si="11"/>
        <v>2</v>
      </c>
      <c r="U73" s="8">
        <f t="shared" si="13"/>
        <v>25</v>
      </c>
      <c r="V73" s="8">
        <f t="shared" si="14"/>
        <v>200</v>
      </c>
      <c r="W73" s="8">
        <f t="shared" si="12"/>
        <v>443.34045394479961</v>
      </c>
      <c r="X73" s="82">
        <f t="shared" si="8"/>
        <v>4.1093075816724884E-3</v>
      </c>
      <c r="Y73" s="83">
        <f t="shared" si="10"/>
        <v>1.298840460179175E-3</v>
      </c>
    </row>
    <row r="74" spans="1:26">
      <c r="A74" s="34" t="s">
        <v>165</v>
      </c>
      <c r="B74" s="6" t="s">
        <v>162</v>
      </c>
      <c r="C74" s="5" t="s">
        <v>26</v>
      </c>
      <c r="D74" s="6" t="s">
        <v>186</v>
      </c>
      <c r="E74" s="8">
        <f>Resources!$E$3*I74 + Resources!$E$4*J74 + Resources!$E$5*K74 + Resources!$E$6*L74 + Resources!$E$7*M74 + Resources!$E$8*N74 + Resources!$E$9*O74 + Resources!$E$12*P74</f>
        <v>200</v>
      </c>
      <c r="F74" s="8">
        <f>Resources!$E$2*H74</f>
        <v>0</v>
      </c>
      <c r="G74" s="8">
        <f>'Labor Cost Estimate'!G73</f>
        <v>400</v>
      </c>
      <c r="H74" s="5">
        <f>'Labor Cost Estimate'!H73</f>
        <v>0</v>
      </c>
      <c r="I74" s="5">
        <f>'Labor Cost Estimate'!I73</f>
        <v>0</v>
      </c>
      <c r="J74" s="5">
        <f>'Labor Cost Estimate'!J73</f>
        <v>0</v>
      </c>
      <c r="K74" s="5">
        <f>'Labor Cost Estimate'!K73</f>
        <v>0</v>
      </c>
      <c r="L74" s="5">
        <f>'Labor Cost Estimate'!L73</f>
        <v>0</v>
      </c>
      <c r="M74" s="5">
        <f>'Labor Cost Estimate'!M73</f>
        <v>8</v>
      </c>
      <c r="N74" s="5">
        <f>'Labor Cost Estimate'!N73</f>
        <v>0</v>
      </c>
      <c r="O74" s="5">
        <f>'Labor Cost Estimate'!O73</f>
        <v>0</v>
      </c>
      <c r="P74" s="5">
        <f>'Labor Cost Estimate'!P73</f>
        <v>0</v>
      </c>
      <c r="Q74" s="5">
        <f>'Labor Cost Estimate'!Q73</f>
        <v>8</v>
      </c>
      <c r="R74" s="5">
        <f>'Labor Cost Estimate'!R73</f>
        <v>0</v>
      </c>
      <c r="S74" s="5">
        <f>'Labor Cost Estimate'!S73</f>
        <v>16</v>
      </c>
      <c r="T74" s="49">
        <f t="shared" si="11"/>
        <v>2</v>
      </c>
      <c r="U74" s="8">
        <f t="shared" si="13"/>
        <v>25</v>
      </c>
      <c r="V74" s="8">
        <f t="shared" si="14"/>
        <v>200</v>
      </c>
      <c r="W74" s="8">
        <f t="shared" si="12"/>
        <v>443.34045394479961</v>
      </c>
      <c r="X74" s="82">
        <f t="shared" si="8"/>
        <v>4.1093075816724884E-3</v>
      </c>
      <c r="Y74" s="83">
        <f t="shared" si="10"/>
        <v>1.298840460179175E-3</v>
      </c>
    </row>
    <row r="75" spans="1:26" s="35" customFormat="1">
      <c r="A75" s="51"/>
      <c r="B75" s="7" t="s">
        <v>166</v>
      </c>
      <c r="D75" s="7"/>
      <c r="E75" s="42"/>
      <c r="F75" s="42"/>
      <c r="G75" s="8">
        <f>'Labor Cost Estimate'!G74</f>
        <v>19728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35">
        <f>SUM(S76:S86)</f>
        <v>416</v>
      </c>
      <c r="T75" s="52">
        <f t="shared" si="11"/>
        <v>52</v>
      </c>
      <c r="U75" s="42">
        <f t="shared" si="13"/>
        <v>47.42307692307692</v>
      </c>
      <c r="V75" s="42">
        <f t="shared" si="14"/>
        <v>379.38461538461536</v>
      </c>
      <c r="W75" s="42">
        <f>G75*$G$1</f>
        <v>21865.551188557514</v>
      </c>
      <c r="X75" s="92">
        <f t="shared" si="8"/>
        <v>0.20267104992808713</v>
      </c>
      <c r="Y75" s="90">
        <f t="shared" si="10"/>
        <v>6.4058811496036913E-2</v>
      </c>
      <c r="Z75" s="31"/>
    </row>
    <row r="76" spans="1:26" ht="30">
      <c r="A76" s="34" t="s">
        <v>167</v>
      </c>
      <c r="B76" s="6" t="s">
        <v>168</v>
      </c>
      <c r="C76" s="5" t="s">
        <v>26</v>
      </c>
      <c r="D76" s="6" t="s">
        <v>186</v>
      </c>
      <c r="E76" s="8">
        <f>Resources!$E$3*I76 + Resources!$E$4*J76 + Resources!$E$5*K76 + Resources!$E$6*L76 + Resources!$E$7*M76 + Resources!$E$8*N76 + Resources!$E$9*O76 + Resources!$E$12*P76</f>
        <v>200</v>
      </c>
      <c r="F76" s="8">
        <f>Resources!$E$2*H76</f>
        <v>0</v>
      </c>
      <c r="G76" s="8">
        <f>'Labor Cost Estimate'!G75</f>
        <v>400</v>
      </c>
      <c r="H76" s="5">
        <f>'Labor Cost Estimate'!H75</f>
        <v>0</v>
      </c>
      <c r="I76" s="5">
        <f>'Labor Cost Estimate'!I75</f>
        <v>0</v>
      </c>
      <c r="J76" s="5">
        <f>'Labor Cost Estimate'!J75</f>
        <v>0</v>
      </c>
      <c r="K76" s="5">
        <f>'Labor Cost Estimate'!K75</f>
        <v>0</v>
      </c>
      <c r="L76" s="5">
        <f>'Labor Cost Estimate'!L75</f>
        <v>0</v>
      </c>
      <c r="M76" s="5">
        <f>'Labor Cost Estimate'!M75</f>
        <v>8</v>
      </c>
      <c r="N76" s="5">
        <f>'Labor Cost Estimate'!N75</f>
        <v>0</v>
      </c>
      <c r="O76" s="5">
        <f>'Labor Cost Estimate'!O75</f>
        <v>0</v>
      </c>
      <c r="P76" s="5">
        <f>'Labor Cost Estimate'!P75</f>
        <v>0</v>
      </c>
      <c r="Q76" s="5">
        <f>'Labor Cost Estimate'!Q75</f>
        <v>8</v>
      </c>
      <c r="R76" s="5">
        <f>'Labor Cost Estimate'!R75</f>
        <v>0</v>
      </c>
      <c r="S76" s="5">
        <f>'Labor Cost Estimate'!S75</f>
        <v>16</v>
      </c>
      <c r="T76" s="49">
        <f t="shared" si="11"/>
        <v>2</v>
      </c>
      <c r="U76" s="8">
        <f t="shared" si="13"/>
        <v>25</v>
      </c>
      <c r="V76" s="8">
        <f t="shared" si="14"/>
        <v>200</v>
      </c>
      <c r="W76" s="8">
        <f t="shared" si="12"/>
        <v>443.34045394479961</v>
      </c>
      <c r="X76" s="82">
        <f t="shared" si="8"/>
        <v>4.1093075816724884E-3</v>
      </c>
      <c r="Y76" s="83">
        <f t="shared" si="10"/>
        <v>1.298840460179175E-3</v>
      </c>
    </row>
    <row r="77" spans="1:26">
      <c r="A77" s="5" t="s">
        <v>155</v>
      </c>
      <c r="B77" s="6" t="s">
        <v>169</v>
      </c>
      <c r="C77" s="5" t="s">
        <v>26</v>
      </c>
      <c r="D77" s="6" t="s">
        <v>186</v>
      </c>
      <c r="E77" s="8">
        <f>Resources!$E$3*I77 + Resources!$E$4*J77 + Resources!$E$5*K77 + Resources!$E$6*L77 + Resources!$E$7*M77 + Resources!$E$8*N77 + Resources!$E$9*O77 + Resources!$E$12*P77</f>
        <v>200</v>
      </c>
      <c r="F77" s="8">
        <f>Resources!$E$2*H77</f>
        <v>0</v>
      </c>
      <c r="G77" s="8">
        <f>'Labor Cost Estimate'!G76</f>
        <v>400</v>
      </c>
      <c r="H77" s="5">
        <f>'Labor Cost Estimate'!H76</f>
        <v>0</v>
      </c>
      <c r="I77" s="5">
        <f>'Labor Cost Estimate'!I76</f>
        <v>0</v>
      </c>
      <c r="J77" s="5">
        <f>'Labor Cost Estimate'!J76</f>
        <v>0</v>
      </c>
      <c r="K77" s="5">
        <f>'Labor Cost Estimate'!K76</f>
        <v>0</v>
      </c>
      <c r="L77" s="5">
        <f>'Labor Cost Estimate'!L76</f>
        <v>0</v>
      </c>
      <c r="M77" s="5">
        <f>'Labor Cost Estimate'!M76</f>
        <v>8</v>
      </c>
      <c r="N77" s="5">
        <f>'Labor Cost Estimate'!N76</f>
        <v>0</v>
      </c>
      <c r="O77" s="5">
        <f>'Labor Cost Estimate'!O76</f>
        <v>0</v>
      </c>
      <c r="P77" s="5">
        <f>'Labor Cost Estimate'!P76</f>
        <v>0</v>
      </c>
      <c r="Q77" s="5">
        <f>'Labor Cost Estimate'!Q76</f>
        <v>8</v>
      </c>
      <c r="R77" s="5">
        <f>'Labor Cost Estimate'!R76</f>
        <v>0</v>
      </c>
      <c r="S77" s="5">
        <f>'Labor Cost Estimate'!S76</f>
        <v>16</v>
      </c>
      <c r="T77" s="49">
        <f t="shared" si="11"/>
        <v>2</v>
      </c>
      <c r="U77" s="8">
        <f t="shared" si="13"/>
        <v>25</v>
      </c>
      <c r="V77" s="8">
        <f t="shared" si="14"/>
        <v>200</v>
      </c>
      <c r="W77" s="8">
        <f t="shared" si="12"/>
        <v>443.34045394479961</v>
      </c>
      <c r="X77" s="82">
        <f t="shared" si="8"/>
        <v>4.1093075816724884E-3</v>
      </c>
      <c r="Y77" s="83">
        <f t="shared" si="10"/>
        <v>1.298840460179175E-3</v>
      </c>
    </row>
    <row r="78" spans="1:26" ht="30">
      <c r="A78" s="5" t="s">
        <v>157</v>
      </c>
      <c r="B78" s="6" t="s">
        <v>170</v>
      </c>
      <c r="C78" s="5" t="s">
        <v>26</v>
      </c>
      <c r="D78" s="6" t="s">
        <v>186</v>
      </c>
      <c r="E78" s="8">
        <f>Resources!$E$3*I78 + Resources!$E$4*J78 + Resources!$E$5*K78 + Resources!$E$6*L78 + Resources!$E$7*M78 + Resources!$E$8*N78 + Resources!$E$9*O78 + Resources!$E$12*P78</f>
        <v>200</v>
      </c>
      <c r="F78" s="8">
        <f>Resources!$E$2*H78</f>
        <v>0</v>
      </c>
      <c r="G78" s="8">
        <f>'Labor Cost Estimate'!G77</f>
        <v>400</v>
      </c>
      <c r="H78" s="5">
        <f>'Labor Cost Estimate'!H77</f>
        <v>0</v>
      </c>
      <c r="I78" s="5">
        <f>'Labor Cost Estimate'!I77</f>
        <v>0</v>
      </c>
      <c r="J78" s="5">
        <f>'Labor Cost Estimate'!J77</f>
        <v>0</v>
      </c>
      <c r="K78" s="5">
        <f>'Labor Cost Estimate'!K77</f>
        <v>0</v>
      </c>
      <c r="L78" s="5">
        <f>'Labor Cost Estimate'!L77</f>
        <v>0</v>
      </c>
      <c r="M78" s="5">
        <f>'Labor Cost Estimate'!M77</f>
        <v>8</v>
      </c>
      <c r="N78" s="5">
        <f>'Labor Cost Estimate'!N77</f>
        <v>0</v>
      </c>
      <c r="O78" s="5">
        <f>'Labor Cost Estimate'!O77</f>
        <v>0</v>
      </c>
      <c r="P78" s="5">
        <f>'Labor Cost Estimate'!P77</f>
        <v>0</v>
      </c>
      <c r="Q78" s="5">
        <f>'Labor Cost Estimate'!Q77</f>
        <v>8</v>
      </c>
      <c r="R78" s="5">
        <f>'Labor Cost Estimate'!R77</f>
        <v>0</v>
      </c>
      <c r="S78" s="5">
        <f>'Labor Cost Estimate'!S77</f>
        <v>16</v>
      </c>
      <c r="T78" s="49">
        <f t="shared" si="11"/>
        <v>2</v>
      </c>
      <c r="U78" s="8">
        <f t="shared" si="13"/>
        <v>25</v>
      </c>
      <c r="V78" s="8">
        <f t="shared" si="14"/>
        <v>200</v>
      </c>
      <c r="W78" s="8">
        <f t="shared" si="12"/>
        <v>443.34045394479961</v>
      </c>
      <c r="X78" s="82">
        <f t="shared" si="8"/>
        <v>4.1093075816724884E-3</v>
      </c>
      <c r="Y78" s="83">
        <f t="shared" si="10"/>
        <v>1.298840460179175E-3</v>
      </c>
    </row>
    <row r="79" spans="1:26" ht="30">
      <c r="A79" s="5" t="s">
        <v>161</v>
      </c>
      <c r="B79" s="6" t="s">
        <v>171</v>
      </c>
      <c r="C79" s="5" t="s">
        <v>26</v>
      </c>
      <c r="D79" s="6" t="s">
        <v>186</v>
      </c>
      <c r="E79" s="8">
        <f>Resources!$E$3*I79 + Resources!$E$4*J79 + Resources!$E$5*K79 + Resources!$E$6*L79 + Resources!$E$7*M79 + Resources!$E$8*N79 + Resources!$E$9*O79 + Resources!$E$12*P79</f>
        <v>200</v>
      </c>
      <c r="F79" s="8">
        <f>Resources!$E$2*H79</f>
        <v>0</v>
      </c>
      <c r="G79" s="8">
        <f>'Labor Cost Estimate'!G78</f>
        <v>400</v>
      </c>
      <c r="H79" s="5">
        <f>'Labor Cost Estimate'!H78</f>
        <v>0</v>
      </c>
      <c r="I79" s="5">
        <f>'Labor Cost Estimate'!I78</f>
        <v>0</v>
      </c>
      <c r="J79" s="5">
        <f>'Labor Cost Estimate'!J78</f>
        <v>0</v>
      </c>
      <c r="K79" s="5">
        <f>'Labor Cost Estimate'!K78</f>
        <v>0</v>
      </c>
      <c r="L79" s="5">
        <f>'Labor Cost Estimate'!L78</f>
        <v>0</v>
      </c>
      <c r="M79" s="5">
        <f>'Labor Cost Estimate'!M78</f>
        <v>8</v>
      </c>
      <c r="N79" s="5">
        <f>'Labor Cost Estimate'!N78</f>
        <v>0</v>
      </c>
      <c r="O79" s="5">
        <f>'Labor Cost Estimate'!O78</f>
        <v>0</v>
      </c>
      <c r="P79" s="5">
        <f>'Labor Cost Estimate'!P78</f>
        <v>0</v>
      </c>
      <c r="Q79" s="5">
        <f>'Labor Cost Estimate'!Q78</f>
        <v>8</v>
      </c>
      <c r="R79" s="5">
        <f>'Labor Cost Estimate'!R78</f>
        <v>0</v>
      </c>
      <c r="S79" s="5">
        <f>'Labor Cost Estimate'!S78</f>
        <v>16</v>
      </c>
      <c r="T79" s="49">
        <f t="shared" si="11"/>
        <v>2</v>
      </c>
      <c r="U79" s="8">
        <f t="shared" si="13"/>
        <v>25</v>
      </c>
      <c r="V79" s="8">
        <f t="shared" si="14"/>
        <v>200</v>
      </c>
      <c r="W79" s="8">
        <f t="shared" si="12"/>
        <v>443.34045394479961</v>
      </c>
      <c r="X79" s="82">
        <f t="shared" si="8"/>
        <v>4.1093075816724884E-3</v>
      </c>
      <c r="Y79" s="83">
        <f t="shared" si="10"/>
        <v>1.298840460179175E-3</v>
      </c>
    </row>
    <row r="80" spans="1:26" ht="30">
      <c r="A80" s="5" t="s">
        <v>164</v>
      </c>
      <c r="B80" s="6" t="s">
        <v>172</v>
      </c>
      <c r="C80" s="5" t="s">
        <v>26</v>
      </c>
      <c r="D80" s="6" t="s">
        <v>186</v>
      </c>
      <c r="E80" s="8">
        <f>Resources!$E$3*I80 + Resources!$E$4*J80 + Resources!$E$5*K80 + Resources!$E$6*L80 + Resources!$E$7*M80 + Resources!$E$8*N80 + Resources!$E$9*O80 + Resources!$E$12*P80</f>
        <v>200</v>
      </c>
      <c r="F80" s="8">
        <f>Resources!$E$2*H80</f>
        <v>0</v>
      </c>
      <c r="G80" s="8">
        <f>'Labor Cost Estimate'!G79</f>
        <v>400</v>
      </c>
      <c r="H80" s="5">
        <f>'Labor Cost Estimate'!H79</f>
        <v>0</v>
      </c>
      <c r="I80" s="5">
        <f>'Labor Cost Estimate'!I79</f>
        <v>0</v>
      </c>
      <c r="J80" s="5">
        <f>'Labor Cost Estimate'!J79</f>
        <v>0</v>
      </c>
      <c r="K80" s="5">
        <f>'Labor Cost Estimate'!K79</f>
        <v>0</v>
      </c>
      <c r="L80" s="5">
        <f>'Labor Cost Estimate'!L79</f>
        <v>0</v>
      </c>
      <c r="M80" s="5">
        <f>'Labor Cost Estimate'!M79</f>
        <v>8</v>
      </c>
      <c r="N80" s="5">
        <f>'Labor Cost Estimate'!N79</f>
        <v>0</v>
      </c>
      <c r="O80" s="5">
        <f>'Labor Cost Estimate'!O79</f>
        <v>0</v>
      </c>
      <c r="P80" s="5">
        <f>'Labor Cost Estimate'!P79</f>
        <v>0</v>
      </c>
      <c r="Q80" s="5">
        <f>'Labor Cost Estimate'!Q79</f>
        <v>8</v>
      </c>
      <c r="R80" s="5">
        <f>'Labor Cost Estimate'!R79</f>
        <v>0</v>
      </c>
      <c r="S80" s="5">
        <f>'Labor Cost Estimate'!S79</f>
        <v>16</v>
      </c>
      <c r="T80" s="49">
        <f t="shared" si="11"/>
        <v>2</v>
      </c>
      <c r="U80" s="8">
        <f t="shared" si="13"/>
        <v>25</v>
      </c>
      <c r="V80" s="8">
        <f t="shared" si="14"/>
        <v>200</v>
      </c>
      <c r="W80" s="8">
        <f t="shared" si="12"/>
        <v>443.34045394479961</v>
      </c>
      <c r="X80" s="82">
        <f t="shared" si="8"/>
        <v>4.1093075816724884E-3</v>
      </c>
      <c r="Y80" s="83">
        <f t="shared" si="10"/>
        <v>1.298840460179175E-3</v>
      </c>
    </row>
    <row r="81" spans="1:26" ht="30">
      <c r="A81" s="5" t="s">
        <v>165</v>
      </c>
      <c r="B81" s="6" t="s">
        <v>173</v>
      </c>
      <c r="C81" s="5" t="s">
        <v>26</v>
      </c>
      <c r="D81" s="6" t="s">
        <v>186</v>
      </c>
      <c r="E81" s="8">
        <f>Resources!$E$3*I81 + Resources!$E$4*J81 + Resources!$E$5*K81 + Resources!$E$6*L81 + Resources!$E$7*M81 + Resources!$E$8*N81 + Resources!$E$9*O81 + Resources!$E$12*P81</f>
        <v>200</v>
      </c>
      <c r="F81" s="8">
        <f>Resources!$E$2*H81</f>
        <v>0</v>
      </c>
      <c r="G81" s="8">
        <f>'Labor Cost Estimate'!G80</f>
        <v>400</v>
      </c>
      <c r="H81" s="5">
        <f>'Labor Cost Estimate'!H80</f>
        <v>0</v>
      </c>
      <c r="I81" s="5">
        <f>'Labor Cost Estimate'!I80</f>
        <v>0</v>
      </c>
      <c r="J81" s="5">
        <f>'Labor Cost Estimate'!J80</f>
        <v>0</v>
      </c>
      <c r="K81" s="5">
        <f>'Labor Cost Estimate'!K80</f>
        <v>0</v>
      </c>
      <c r="L81" s="5">
        <f>'Labor Cost Estimate'!L80</f>
        <v>0</v>
      </c>
      <c r="M81" s="5">
        <f>'Labor Cost Estimate'!M80</f>
        <v>8</v>
      </c>
      <c r="N81" s="5">
        <f>'Labor Cost Estimate'!N80</f>
        <v>0</v>
      </c>
      <c r="O81" s="5">
        <f>'Labor Cost Estimate'!O80</f>
        <v>0</v>
      </c>
      <c r="P81" s="5">
        <f>'Labor Cost Estimate'!P80</f>
        <v>0</v>
      </c>
      <c r="Q81" s="5">
        <f>'Labor Cost Estimate'!Q80</f>
        <v>8</v>
      </c>
      <c r="R81" s="5">
        <f>'Labor Cost Estimate'!R80</f>
        <v>0</v>
      </c>
      <c r="S81" s="5">
        <f>'Labor Cost Estimate'!S80</f>
        <v>16</v>
      </c>
      <c r="T81" s="49">
        <f t="shared" si="11"/>
        <v>2</v>
      </c>
      <c r="U81" s="8">
        <f t="shared" si="13"/>
        <v>25</v>
      </c>
      <c r="V81" s="8">
        <f t="shared" si="14"/>
        <v>200</v>
      </c>
      <c r="W81" s="8">
        <f t="shared" si="12"/>
        <v>443.34045394479961</v>
      </c>
      <c r="X81" s="82">
        <f t="shared" ref="X81:X107" si="15">G81/$G$16</f>
        <v>4.1093075816724884E-3</v>
      </c>
      <c r="Y81" s="83">
        <f t="shared" si="10"/>
        <v>1.298840460179175E-3</v>
      </c>
    </row>
    <row r="82" spans="1:26" ht="30">
      <c r="A82" s="5" t="s">
        <v>167</v>
      </c>
      <c r="B82" s="6" t="s">
        <v>174</v>
      </c>
      <c r="C82" s="5" t="s">
        <v>30</v>
      </c>
      <c r="D82" s="6" t="s">
        <v>511</v>
      </c>
      <c r="E82" s="8">
        <f>Resources!$E$3*I82 + Resources!$E$4*J82 + Resources!$E$5*K82 + Resources!$E$6*L82 + Resources!$E$7*M82 + Resources!$E$8*N82 + Resources!$E$9*O82 + Resources!$E$12*P82</f>
        <v>744</v>
      </c>
      <c r="F82" s="8">
        <f>Resources!$E$2*H82</f>
        <v>544</v>
      </c>
      <c r="G82" s="8">
        <f>'Labor Cost Estimate'!G81</f>
        <v>1488</v>
      </c>
      <c r="H82" s="5">
        <f>'Labor Cost Estimate'!H81</f>
        <v>8</v>
      </c>
      <c r="I82" s="5">
        <f>'Labor Cost Estimate'!I81</f>
        <v>0</v>
      </c>
      <c r="J82" s="5">
        <f>'Labor Cost Estimate'!J81</f>
        <v>0</v>
      </c>
      <c r="K82" s="5">
        <f>'Labor Cost Estimate'!K81</f>
        <v>0</v>
      </c>
      <c r="L82" s="5">
        <f>'Labor Cost Estimate'!L81</f>
        <v>0</v>
      </c>
      <c r="M82" s="5">
        <f>'Labor Cost Estimate'!M81</f>
        <v>8</v>
      </c>
      <c r="N82" s="5">
        <f>'Labor Cost Estimate'!N81</f>
        <v>8</v>
      </c>
      <c r="O82" s="5">
        <f>'Labor Cost Estimate'!O81</f>
        <v>0</v>
      </c>
      <c r="P82" s="5">
        <f>'Labor Cost Estimate'!P81</f>
        <v>0</v>
      </c>
      <c r="Q82" s="5">
        <f>'Labor Cost Estimate'!Q81</f>
        <v>8</v>
      </c>
      <c r="R82" s="5">
        <f>'Labor Cost Estimate'!R81</f>
        <v>0</v>
      </c>
      <c r="S82" s="5">
        <f>'Labor Cost Estimate'!S81</f>
        <v>32</v>
      </c>
      <c r="T82" s="49">
        <f t="shared" si="11"/>
        <v>4</v>
      </c>
      <c r="U82" s="8">
        <f t="shared" si="13"/>
        <v>46.5</v>
      </c>
      <c r="V82" s="8">
        <f t="shared" si="14"/>
        <v>372</v>
      </c>
      <c r="W82" s="8">
        <f t="shared" si="12"/>
        <v>1649.2264886746545</v>
      </c>
      <c r="X82" s="82">
        <f t="shared" si="15"/>
        <v>1.5286624203821656E-2</v>
      </c>
      <c r="Y82" s="83">
        <f t="shared" si="10"/>
        <v>4.8316865118665309E-3</v>
      </c>
    </row>
    <row r="83" spans="1:26">
      <c r="A83" s="5" t="s">
        <v>176</v>
      </c>
      <c r="B83" s="6" t="s">
        <v>156</v>
      </c>
      <c r="C83" s="5" t="s">
        <v>30</v>
      </c>
      <c r="D83" s="6" t="s">
        <v>163</v>
      </c>
      <c r="E83" s="8">
        <f>Resources!$E$3*I83 + Resources!$E$4*J83 + Resources!$E$5*K83 + Resources!$E$6*L83 + Resources!$E$7*M83 + Resources!$E$8*N83 + Resources!$E$9*O83 + Resources!$E$12*P83</f>
        <v>14640</v>
      </c>
      <c r="F83" s="8">
        <f>Resources!$E$2*H83</f>
        <v>0</v>
      </c>
      <c r="G83" s="8">
        <f>'Labor Cost Estimate'!G82</f>
        <v>14640</v>
      </c>
      <c r="H83" s="5">
        <f>'Labor Cost Estimate'!H82</f>
        <v>0</v>
      </c>
      <c r="I83" s="5">
        <f>'Labor Cost Estimate'!I82</f>
        <v>80</v>
      </c>
      <c r="J83" s="5">
        <f>'Labor Cost Estimate'!J82</f>
        <v>80</v>
      </c>
      <c r="K83" s="5">
        <f>'Labor Cost Estimate'!K82</f>
        <v>80</v>
      </c>
      <c r="L83" s="5">
        <f>'Labor Cost Estimate'!L82</f>
        <v>0</v>
      </c>
      <c r="M83" s="5">
        <f>'Labor Cost Estimate'!M82</f>
        <v>0</v>
      </c>
      <c r="N83" s="5">
        <f>'Labor Cost Estimate'!N82</f>
        <v>0</v>
      </c>
      <c r="O83" s="5">
        <f>'Labor Cost Estimate'!O82</f>
        <v>0</v>
      </c>
      <c r="P83" s="5">
        <f>'Labor Cost Estimate'!P82</f>
        <v>0</v>
      </c>
      <c r="Q83" s="5">
        <f>'Labor Cost Estimate'!Q82</f>
        <v>0</v>
      </c>
      <c r="R83" s="5">
        <f>'Labor Cost Estimate'!R82</f>
        <v>0</v>
      </c>
      <c r="S83" s="5">
        <f>'Labor Cost Estimate'!S82</f>
        <v>240</v>
      </c>
      <c r="T83" s="49">
        <f t="shared" si="11"/>
        <v>30</v>
      </c>
      <c r="U83" s="8">
        <f t="shared" si="13"/>
        <v>61</v>
      </c>
      <c r="V83" s="8">
        <f t="shared" si="14"/>
        <v>488</v>
      </c>
      <c r="W83" s="8">
        <f t="shared" si="12"/>
        <v>16226.260614379666</v>
      </c>
      <c r="X83" s="82">
        <f t="shared" si="15"/>
        <v>0.15040065748921308</v>
      </c>
      <c r="Y83" s="83">
        <f t="shared" si="10"/>
        <v>4.7537560842557808E-2</v>
      </c>
    </row>
    <row r="84" spans="1:26" ht="30">
      <c r="A84" s="5" t="s">
        <v>177</v>
      </c>
      <c r="B84" s="6" t="s">
        <v>178</v>
      </c>
      <c r="C84" s="5" t="s">
        <v>26</v>
      </c>
      <c r="D84" s="6" t="s">
        <v>186</v>
      </c>
      <c r="E84" s="8">
        <f>Resources!$E$3*I84 + Resources!$E$4*J84 + Resources!$E$5*K84 + Resources!$E$6*L84 + Resources!$E$7*M84 + Resources!$E$8*N84 + Resources!$E$9*O84 + Resources!$E$12*P84</f>
        <v>200</v>
      </c>
      <c r="F84" s="8">
        <f>Resources!$E$2*H84</f>
        <v>0</v>
      </c>
      <c r="G84" s="8">
        <f>'Labor Cost Estimate'!G83</f>
        <v>400</v>
      </c>
      <c r="H84" s="5">
        <f>'Labor Cost Estimate'!H83</f>
        <v>0</v>
      </c>
      <c r="I84" s="5">
        <f>'Labor Cost Estimate'!I83</f>
        <v>0</v>
      </c>
      <c r="J84" s="5">
        <f>'Labor Cost Estimate'!J83</f>
        <v>0</v>
      </c>
      <c r="K84" s="5">
        <f>'Labor Cost Estimate'!K83</f>
        <v>0</v>
      </c>
      <c r="L84" s="5">
        <f>'Labor Cost Estimate'!L83</f>
        <v>0</v>
      </c>
      <c r="M84" s="5">
        <f>'Labor Cost Estimate'!M83</f>
        <v>8</v>
      </c>
      <c r="N84" s="5">
        <f>'Labor Cost Estimate'!N83</f>
        <v>0</v>
      </c>
      <c r="O84" s="5">
        <f>'Labor Cost Estimate'!O83</f>
        <v>0</v>
      </c>
      <c r="P84" s="5">
        <f>'Labor Cost Estimate'!P83</f>
        <v>0</v>
      </c>
      <c r="Q84" s="5">
        <f>'Labor Cost Estimate'!Q83</f>
        <v>8</v>
      </c>
      <c r="R84" s="5">
        <f>'Labor Cost Estimate'!R83</f>
        <v>0</v>
      </c>
      <c r="S84" s="5">
        <f>'Labor Cost Estimate'!S83</f>
        <v>16</v>
      </c>
      <c r="T84" s="49">
        <f t="shared" si="11"/>
        <v>2</v>
      </c>
      <c r="U84" s="8">
        <f t="shared" si="13"/>
        <v>25</v>
      </c>
      <c r="V84" s="8">
        <f t="shared" si="14"/>
        <v>200</v>
      </c>
      <c r="W84" s="8">
        <f t="shared" si="12"/>
        <v>443.34045394479961</v>
      </c>
      <c r="X84" s="82">
        <f t="shared" si="15"/>
        <v>4.1093075816724884E-3</v>
      </c>
      <c r="Y84" s="83">
        <f t="shared" si="10"/>
        <v>1.298840460179175E-3</v>
      </c>
    </row>
    <row r="85" spans="1:26">
      <c r="A85" s="5" t="s">
        <v>179</v>
      </c>
      <c r="B85" s="6" t="s">
        <v>180</v>
      </c>
      <c r="C85" s="5" t="s">
        <v>26</v>
      </c>
      <c r="D85" s="6" t="s">
        <v>186</v>
      </c>
      <c r="E85" s="8">
        <f>Resources!$E$3*I85 + Resources!$E$4*J85 + Resources!$E$5*K85 + Resources!$E$6*L85 + Resources!$E$7*M85 + Resources!$E$8*N85 + Resources!$E$9*O85 + Resources!$E$12*P85</f>
        <v>200</v>
      </c>
      <c r="F85" s="8">
        <f>Resources!$E$2*H85</f>
        <v>0</v>
      </c>
      <c r="G85" s="8">
        <f>'Labor Cost Estimate'!G84</f>
        <v>400</v>
      </c>
      <c r="H85" s="5">
        <f>'Labor Cost Estimate'!H84</f>
        <v>0</v>
      </c>
      <c r="I85" s="5">
        <f>'Labor Cost Estimate'!I84</f>
        <v>0</v>
      </c>
      <c r="J85" s="5">
        <f>'Labor Cost Estimate'!J84</f>
        <v>0</v>
      </c>
      <c r="K85" s="5">
        <f>'Labor Cost Estimate'!K84</f>
        <v>0</v>
      </c>
      <c r="L85" s="5">
        <f>'Labor Cost Estimate'!L84</f>
        <v>0</v>
      </c>
      <c r="M85" s="5">
        <f>'Labor Cost Estimate'!M84</f>
        <v>8</v>
      </c>
      <c r="N85" s="5">
        <f>'Labor Cost Estimate'!N84</f>
        <v>0</v>
      </c>
      <c r="O85" s="5">
        <f>'Labor Cost Estimate'!O84</f>
        <v>0</v>
      </c>
      <c r="P85" s="5">
        <f>'Labor Cost Estimate'!P84</f>
        <v>0</v>
      </c>
      <c r="Q85" s="5">
        <f>'Labor Cost Estimate'!Q84</f>
        <v>8</v>
      </c>
      <c r="R85" s="5">
        <f>'Labor Cost Estimate'!R84</f>
        <v>0</v>
      </c>
      <c r="S85" s="5">
        <f>'Labor Cost Estimate'!S84</f>
        <v>16</v>
      </c>
      <c r="T85" s="49">
        <f t="shared" si="11"/>
        <v>2</v>
      </c>
      <c r="U85" s="8">
        <f t="shared" si="13"/>
        <v>25</v>
      </c>
      <c r="V85" s="8">
        <f t="shared" si="14"/>
        <v>200</v>
      </c>
      <c r="W85" s="8">
        <f t="shared" si="12"/>
        <v>443.34045394479961</v>
      </c>
      <c r="X85" s="82">
        <f t="shared" si="15"/>
        <v>4.1093075816724884E-3</v>
      </c>
      <c r="Y85" s="83">
        <f t="shared" si="10"/>
        <v>1.298840460179175E-3</v>
      </c>
    </row>
    <row r="86" spans="1:26" ht="30">
      <c r="A86" s="5" t="s">
        <v>181</v>
      </c>
      <c r="B86" s="6" t="s">
        <v>182</v>
      </c>
      <c r="C86" s="5" t="s">
        <v>26</v>
      </c>
      <c r="D86" s="6" t="s">
        <v>186</v>
      </c>
      <c r="E86" s="8">
        <f>Resources!$E$3*I86 + Resources!$E$4*J86 + Resources!$E$5*K86 + Resources!$E$6*L86 + Resources!$E$7*M86 + Resources!$E$8*N86 + Resources!$E$9*O86 + Resources!$E$12*P86</f>
        <v>200</v>
      </c>
      <c r="F86" s="8">
        <f>Resources!$E$2*H86</f>
        <v>0</v>
      </c>
      <c r="G86" s="8">
        <f>'Labor Cost Estimate'!G85</f>
        <v>400</v>
      </c>
      <c r="H86" s="5">
        <f>'Labor Cost Estimate'!H85</f>
        <v>0</v>
      </c>
      <c r="I86" s="5">
        <f>'Labor Cost Estimate'!I85</f>
        <v>0</v>
      </c>
      <c r="J86" s="5">
        <f>'Labor Cost Estimate'!J85</f>
        <v>0</v>
      </c>
      <c r="K86" s="5">
        <f>'Labor Cost Estimate'!K85</f>
        <v>0</v>
      </c>
      <c r="L86" s="5">
        <f>'Labor Cost Estimate'!L85</f>
        <v>0</v>
      </c>
      <c r="M86" s="5">
        <f>'Labor Cost Estimate'!M85</f>
        <v>8</v>
      </c>
      <c r="N86" s="5">
        <f>'Labor Cost Estimate'!N85</f>
        <v>0</v>
      </c>
      <c r="O86" s="5">
        <f>'Labor Cost Estimate'!O85</f>
        <v>0</v>
      </c>
      <c r="P86" s="5">
        <f>'Labor Cost Estimate'!P85</f>
        <v>0</v>
      </c>
      <c r="Q86" s="5">
        <f>'Labor Cost Estimate'!Q85</f>
        <v>8</v>
      </c>
      <c r="R86" s="5">
        <f>'Labor Cost Estimate'!R85</f>
        <v>0</v>
      </c>
      <c r="S86" s="5">
        <f>'Labor Cost Estimate'!S85</f>
        <v>16</v>
      </c>
      <c r="T86" s="49">
        <f t="shared" si="11"/>
        <v>2</v>
      </c>
      <c r="U86" s="8">
        <f t="shared" si="13"/>
        <v>25</v>
      </c>
      <c r="V86" s="8">
        <f t="shared" si="14"/>
        <v>200</v>
      </c>
      <c r="W86" s="8">
        <f t="shared" si="12"/>
        <v>443.34045394479961</v>
      </c>
      <c r="X86" s="82">
        <f t="shared" si="15"/>
        <v>4.1093075816724884E-3</v>
      </c>
      <c r="Y86" s="83">
        <f t="shared" si="10"/>
        <v>1.298840460179175E-3</v>
      </c>
    </row>
    <row r="87" spans="1:26" s="35" customFormat="1">
      <c r="B87" s="7" t="s">
        <v>183</v>
      </c>
      <c r="D87" s="7"/>
      <c r="E87" s="42"/>
      <c r="F87" s="42"/>
      <c r="G87" s="8">
        <f>'Labor Cost Estimate'!G86</f>
        <v>27488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35">
        <f>SUM(S88:S92)</f>
        <v>520</v>
      </c>
      <c r="T87" s="52">
        <f t="shared" si="11"/>
        <v>65</v>
      </c>
      <c r="U87" s="42">
        <f t="shared" si="13"/>
        <v>52.861538461538458</v>
      </c>
      <c r="V87" s="42">
        <f t="shared" si="14"/>
        <v>422.89230769230767</v>
      </c>
      <c r="W87" s="42">
        <f t="shared" si="12"/>
        <v>30466.355995086629</v>
      </c>
      <c r="X87" s="92">
        <f t="shared" si="15"/>
        <v>0.2823916170125334</v>
      </c>
      <c r="Y87" s="90">
        <f t="shared" si="10"/>
        <v>8.9256316423512908E-2</v>
      </c>
      <c r="Z87" s="31"/>
    </row>
    <row r="88" spans="1:26">
      <c r="A88" s="5" t="s">
        <v>184</v>
      </c>
      <c r="B88" s="6" t="s">
        <v>185</v>
      </c>
      <c r="C88" s="5" t="s">
        <v>26</v>
      </c>
      <c r="D88" s="6" t="s">
        <v>186</v>
      </c>
      <c r="E88" s="8">
        <f>Resources!$E$3*I88 + Resources!$E$4*J88 + Resources!$E$5*K88 + Resources!$E$6*L88 + Resources!$E$7*M88 + Resources!$E$8*N88 + Resources!$E$9*O88 + Resources!$E$12*P88</f>
        <v>400</v>
      </c>
      <c r="F88" s="8">
        <f>Resources!$E$2*H88</f>
        <v>0</v>
      </c>
      <c r="G88" s="8">
        <f>'Labor Cost Estimate'!G87</f>
        <v>800</v>
      </c>
      <c r="H88" s="5">
        <f>'Labor Cost Estimate'!H87</f>
        <v>0</v>
      </c>
      <c r="I88" s="5">
        <f>'Labor Cost Estimate'!I87</f>
        <v>0</v>
      </c>
      <c r="J88" s="5">
        <f>'Labor Cost Estimate'!J87</f>
        <v>0</v>
      </c>
      <c r="K88" s="5">
        <f>'Labor Cost Estimate'!K87</f>
        <v>0</v>
      </c>
      <c r="L88" s="5">
        <f>'Labor Cost Estimate'!L87</f>
        <v>0</v>
      </c>
      <c r="M88" s="5">
        <f>'Labor Cost Estimate'!M87</f>
        <v>16</v>
      </c>
      <c r="N88" s="5">
        <f>'Labor Cost Estimate'!N87</f>
        <v>0</v>
      </c>
      <c r="O88" s="5">
        <f>'Labor Cost Estimate'!O87</f>
        <v>0</v>
      </c>
      <c r="P88" s="5">
        <f>'Labor Cost Estimate'!P87</f>
        <v>0</v>
      </c>
      <c r="Q88" s="5">
        <f>'Labor Cost Estimate'!Q87</f>
        <v>16</v>
      </c>
      <c r="R88" s="5">
        <f>'Labor Cost Estimate'!R87</f>
        <v>0</v>
      </c>
      <c r="S88" s="5">
        <f>'Labor Cost Estimate'!S87</f>
        <v>32</v>
      </c>
      <c r="T88" s="49">
        <f t="shared" si="11"/>
        <v>4</v>
      </c>
      <c r="U88" s="8">
        <f t="shared" si="13"/>
        <v>25</v>
      </c>
      <c r="V88" s="8">
        <f t="shared" si="14"/>
        <v>200</v>
      </c>
      <c r="W88" s="8">
        <f t="shared" si="12"/>
        <v>886.68090788959921</v>
      </c>
      <c r="X88" s="82">
        <f t="shared" si="15"/>
        <v>8.2186151633449767E-3</v>
      </c>
      <c r="Y88" s="83">
        <f t="shared" si="10"/>
        <v>2.5976809203583501E-3</v>
      </c>
    </row>
    <row r="89" spans="1:26">
      <c r="A89" s="5" t="s">
        <v>187</v>
      </c>
      <c r="B89" s="6" t="s">
        <v>188</v>
      </c>
      <c r="C89" s="5" t="s">
        <v>30</v>
      </c>
      <c r="D89" s="6" t="s">
        <v>189</v>
      </c>
      <c r="E89" s="8">
        <f>Resources!$E$3*I89 + Resources!$E$4*J89 + Resources!$E$5*K89 + Resources!$E$6*L89 + Resources!$E$7*M89 + Resources!$E$8*N89 + Resources!$E$9*O89 + Resources!$E$12*P89</f>
        <v>3720</v>
      </c>
      <c r="F89" s="8">
        <f>Resources!$E$2*H89</f>
        <v>2720</v>
      </c>
      <c r="G89" s="8">
        <f>'Labor Cost Estimate'!G88</f>
        <v>7440</v>
      </c>
      <c r="H89" s="5">
        <f>'Labor Cost Estimate'!H88</f>
        <v>40</v>
      </c>
      <c r="I89" s="5">
        <f>'Labor Cost Estimate'!I88</f>
        <v>40</v>
      </c>
      <c r="J89" s="5">
        <f>'Labor Cost Estimate'!J88</f>
        <v>0</v>
      </c>
      <c r="K89" s="5">
        <f>'Labor Cost Estimate'!K88</f>
        <v>0</v>
      </c>
      <c r="L89" s="5">
        <f>'Labor Cost Estimate'!L88</f>
        <v>0</v>
      </c>
      <c r="M89" s="5">
        <f>'Labor Cost Estimate'!M88</f>
        <v>40</v>
      </c>
      <c r="N89" s="5">
        <f>'Labor Cost Estimate'!N88</f>
        <v>0</v>
      </c>
      <c r="O89" s="5">
        <f>'Labor Cost Estimate'!O88</f>
        <v>0</v>
      </c>
      <c r="P89" s="5">
        <f>'Labor Cost Estimate'!P88</f>
        <v>0</v>
      </c>
      <c r="Q89" s="5">
        <f>'Labor Cost Estimate'!Q88</f>
        <v>40</v>
      </c>
      <c r="R89" s="5">
        <f>'Labor Cost Estimate'!R88</f>
        <v>0</v>
      </c>
      <c r="S89" s="5">
        <f>'Labor Cost Estimate'!S88</f>
        <v>160</v>
      </c>
      <c r="T89" s="49">
        <f t="shared" si="11"/>
        <v>20</v>
      </c>
      <c r="U89" s="8">
        <f t="shared" si="13"/>
        <v>46.5</v>
      </c>
      <c r="V89" s="8">
        <f t="shared" si="14"/>
        <v>372</v>
      </c>
      <c r="W89" s="8">
        <f t="shared" si="12"/>
        <v>8246.1324433732716</v>
      </c>
      <c r="X89" s="82">
        <f t="shared" si="15"/>
        <v>7.6433121019108277E-2</v>
      </c>
      <c r="Y89" s="83">
        <f t="shared" si="10"/>
        <v>2.4158432559332657E-2</v>
      </c>
    </row>
    <row r="90" spans="1:26" ht="30">
      <c r="A90" s="5" t="s">
        <v>190</v>
      </c>
      <c r="B90" s="6" t="s">
        <v>191</v>
      </c>
      <c r="C90" s="5" t="s">
        <v>30</v>
      </c>
      <c r="D90" s="6" t="s">
        <v>189</v>
      </c>
      <c r="E90" s="8">
        <f>Resources!$E$3*I90 + Resources!$E$4*J90 + Resources!$E$5*K90 + Resources!$E$6*L90 + Resources!$E$7*M90 + Resources!$E$8*N90 + Resources!$E$9*O90 + Resources!$E$12*P90</f>
        <v>1088</v>
      </c>
      <c r="F90" s="8">
        <f>Resources!$E$2*H90</f>
        <v>544</v>
      </c>
      <c r="G90" s="8">
        <f>'Labor Cost Estimate'!G89</f>
        <v>1632</v>
      </c>
      <c r="H90" s="5">
        <f>'Labor Cost Estimate'!H89</f>
        <v>8</v>
      </c>
      <c r="I90" s="5">
        <f>'Labor Cost Estimate'!I89</f>
        <v>8</v>
      </c>
      <c r="J90" s="5">
        <f>'Labor Cost Estimate'!J89</f>
        <v>0</v>
      </c>
      <c r="K90" s="5">
        <f>'Labor Cost Estimate'!K89</f>
        <v>0</v>
      </c>
      <c r="L90" s="5">
        <f>'Labor Cost Estimate'!L89</f>
        <v>0</v>
      </c>
      <c r="M90" s="5">
        <f>'Labor Cost Estimate'!M89</f>
        <v>0</v>
      </c>
      <c r="N90" s="5">
        <f>'Labor Cost Estimate'!N89</f>
        <v>8</v>
      </c>
      <c r="O90" s="5">
        <f>'Labor Cost Estimate'!O89</f>
        <v>0</v>
      </c>
      <c r="P90" s="5">
        <f>'Labor Cost Estimate'!P89</f>
        <v>0</v>
      </c>
      <c r="Q90" s="5">
        <f>'Labor Cost Estimate'!Q89</f>
        <v>0</v>
      </c>
      <c r="R90" s="5">
        <f>'Labor Cost Estimate'!R89</f>
        <v>0</v>
      </c>
      <c r="S90" s="5">
        <f>'Labor Cost Estimate'!S89</f>
        <v>24</v>
      </c>
      <c r="T90" s="49">
        <f t="shared" si="11"/>
        <v>3</v>
      </c>
      <c r="U90" s="8">
        <f t="shared" si="13"/>
        <v>68</v>
      </c>
      <c r="V90" s="8">
        <f t="shared" si="14"/>
        <v>544</v>
      </c>
      <c r="W90" s="8">
        <f t="shared" si="12"/>
        <v>1808.8290520947824</v>
      </c>
      <c r="X90" s="82">
        <f t="shared" si="15"/>
        <v>1.6765974933223751E-2</v>
      </c>
      <c r="Y90" s="83">
        <f t="shared" si="10"/>
        <v>5.2992690775310342E-3</v>
      </c>
    </row>
    <row r="91" spans="1:26">
      <c r="A91" s="5" t="s">
        <v>192</v>
      </c>
      <c r="B91" s="6" t="s">
        <v>156</v>
      </c>
      <c r="C91" s="5" t="s">
        <v>30</v>
      </c>
      <c r="D91" s="6" t="s">
        <v>163</v>
      </c>
      <c r="E91" s="8">
        <f>Resources!$E$3*I91 + Resources!$E$4*J91 + Resources!$E$5*K91 + Resources!$E$6*L91 + Resources!$E$7*M91 + Resources!$E$8*N91 + Resources!$E$9*O91 + Resources!$E$12*P91</f>
        <v>14640</v>
      </c>
      <c r="F91" s="8">
        <f>Resources!$E$2*H91</f>
        <v>0</v>
      </c>
      <c r="G91" s="8">
        <f>'Labor Cost Estimate'!G90</f>
        <v>14640</v>
      </c>
      <c r="H91" s="5">
        <f>'Labor Cost Estimate'!H90</f>
        <v>0</v>
      </c>
      <c r="I91" s="5">
        <f>'Labor Cost Estimate'!I90</f>
        <v>80</v>
      </c>
      <c r="J91" s="5">
        <f>'Labor Cost Estimate'!J90</f>
        <v>80</v>
      </c>
      <c r="K91" s="5">
        <f>'Labor Cost Estimate'!K90</f>
        <v>80</v>
      </c>
      <c r="L91" s="5">
        <f>'Labor Cost Estimate'!L90</f>
        <v>0</v>
      </c>
      <c r="M91" s="5">
        <f>'Labor Cost Estimate'!M90</f>
        <v>0</v>
      </c>
      <c r="N91" s="5">
        <f>'Labor Cost Estimate'!N90</f>
        <v>0</v>
      </c>
      <c r="O91" s="5">
        <f>'Labor Cost Estimate'!O90</f>
        <v>0</v>
      </c>
      <c r="P91" s="5">
        <f>'Labor Cost Estimate'!P90</f>
        <v>0</v>
      </c>
      <c r="Q91" s="5">
        <f>'Labor Cost Estimate'!Q90</f>
        <v>0</v>
      </c>
      <c r="R91" s="5">
        <f>'Labor Cost Estimate'!R90</f>
        <v>0</v>
      </c>
      <c r="S91" s="5">
        <f>'Labor Cost Estimate'!S90</f>
        <v>240</v>
      </c>
      <c r="T91" s="49">
        <f t="shared" si="11"/>
        <v>30</v>
      </c>
      <c r="U91" s="8">
        <f t="shared" si="13"/>
        <v>61</v>
      </c>
      <c r="V91" s="8">
        <f t="shared" si="14"/>
        <v>488</v>
      </c>
      <c r="W91" s="8">
        <f t="shared" si="12"/>
        <v>16226.260614379666</v>
      </c>
      <c r="X91" s="82">
        <f t="shared" si="15"/>
        <v>0.15040065748921308</v>
      </c>
      <c r="Y91" s="83">
        <f t="shared" si="10"/>
        <v>4.7537560842557808E-2</v>
      </c>
    </row>
    <row r="92" spans="1:26">
      <c r="A92" s="5" t="s">
        <v>193</v>
      </c>
      <c r="B92" s="6" t="s">
        <v>194</v>
      </c>
      <c r="C92" s="5" t="s">
        <v>30</v>
      </c>
      <c r="D92" s="6" t="s">
        <v>189</v>
      </c>
      <c r="E92" s="8">
        <f>Resources!$E$3*I92 + Resources!$E$4*J92 + Resources!$E$5*K92 + Resources!$E$6*L92 + Resources!$E$7*M92 + Resources!$E$8*N92 + Resources!$E$9*O92 + Resources!$E$12*P92</f>
        <v>1488</v>
      </c>
      <c r="F92" s="8">
        <f>Resources!$E$2*H92</f>
        <v>1088</v>
      </c>
      <c r="G92" s="8">
        <f>'Labor Cost Estimate'!G91</f>
        <v>2976</v>
      </c>
      <c r="H92" s="5">
        <f>'Labor Cost Estimate'!H91</f>
        <v>16</v>
      </c>
      <c r="I92" s="5">
        <f>'Labor Cost Estimate'!I91</f>
        <v>16</v>
      </c>
      <c r="J92" s="5">
        <f>'Labor Cost Estimate'!J91</f>
        <v>0</v>
      </c>
      <c r="K92" s="5">
        <f>'Labor Cost Estimate'!K91</f>
        <v>0</v>
      </c>
      <c r="L92" s="5">
        <f>'Labor Cost Estimate'!L91</f>
        <v>0</v>
      </c>
      <c r="M92" s="5">
        <f>'Labor Cost Estimate'!M91</f>
        <v>16</v>
      </c>
      <c r="N92" s="5">
        <f>'Labor Cost Estimate'!N91</f>
        <v>0</v>
      </c>
      <c r="O92" s="5">
        <f>'Labor Cost Estimate'!O91</f>
        <v>0</v>
      </c>
      <c r="P92" s="5">
        <f>'Labor Cost Estimate'!P91</f>
        <v>0</v>
      </c>
      <c r="Q92" s="5">
        <f>'Labor Cost Estimate'!Q91</f>
        <v>16</v>
      </c>
      <c r="R92" s="5">
        <f>'Labor Cost Estimate'!R91</f>
        <v>0</v>
      </c>
      <c r="S92" s="5">
        <f>'Labor Cost Estimate'!S91</f>
        <v>64</v>
      </c>
      <c r="T92" s="49">
        <f t="shared" si="11"/>
        <v>8</v>
      </c>
      <c r="U92" s="8">
        <f t="shared" si="13"/>
        <v>46.5</v>
      </c>
      <c r="V92" s="8">
        <f t="shared" si="14"/>
        <v>372</v>
      </c>
      <c r="W92" s="8">
        <f t="shared" si="12"/>
        <v>3298.4529773493091</v>
      </c>
      <c r="X92" s="82">
        <f t="shared" si="15"/>
        <v>3.0573248407643312E-2</v>
      </c>
      <c r="Y92" s="83">
        <f t="shared" si="10"/>
        <v>9.6633730237330618E-3</v>
      </c>
    </row>
    <row r="93" spans="1:26" s="36" customFormat="1" ht="18.75">
      <c r="B93" s="9" t="s">
        <v>195</v>
      </c>
      <c r="D93" s="9"/>
      <c r="E93" s="50"/>
      <c r="F93" s="50"/>
      <c r="G93" s="8">
        <f>'Labor Cost Estimate'!G92</f>
        <v>13415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36">
        <f>S94+S97+S100+S103</f>
        <v>205</v>
      </c>
      <c r="T93" s="48">
        <f t="shared" si="11"/>
        <v>25.625</v>
      </c>
      <c r="U93" s="50">
        <f>G93/S93</f>
        <v>65.439024390243901</v>
      </c>
      <c r="V93" s="50">
        <f t="shared" si="14"/>
        <v>523.51219512195121</v>
      </c>
      <c r="W93" s="50">
        <f t="shared" si="12"/>
        <v>14868.530474173716</v>
      </c>
      <c r="X93" s="93">
        <f t="shared" si="15"/>
        <v>0.13781590302034108</v>
      </c>
      <c r="Y93" s="91">
        <f t="shared" si="10"/>
        <v>4.3559861933259086E-2</v>
      </c>
      <c r="Z93" s="98"/>
    </row>
    <row r="94" spans="1:26" s="35" customFormat="1">
      <c r="B94" s="7" t="s">
        <v>196</v>
      </c>
      <c r="D94" s="7"/>
      <c r="E94" s="42"/>
      <c r="F94" s="42"/>
      <c r="G94" s="8">
        <f>'Labor Cost Estimate'!G93</f>
        <v>6328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35">
        <f>S95+S96</f>
        <v>96</v>
      </c>
      <c r="T94" s="52">
        <f t="shared" si="11"/>
        <v>12</v>
      </c>
      <c r="U94" s="42">
        <f t="shared" si="13"/>
        <v>65.916666666666671</v>
      </c>
      <c r="V94" s="42">
        <f t="shared" si="14"/>
        <v>527.33333333333337</v>
      </c>
      <c r="W94" s="42">
        <f t="shared" si="12"/>
        <v>7013.6459814067293</v>
      </c>
      <c r="X94" s="92">
        <f t="shared" si="15"/>
        <v>6.5009245942058758E-2</v>
      </c>
      <c r="Y94" s="90">
        <f t="shared" si="10"/>
        <v>2.0547656080034549E-2</v>
      </c>
      <c r="Z94" s="31"/>
    </row>
    <row r="95" spans="1:26">
      <c r="A95" s="5" t="s">
        <v>197</v>
      </c>
      <c r="B95" s="6" t="s">
        <v>198</v>
      </c>
      <c r="C95" s="5" t="s">
        <v>55</v>
      </c>
      <c r="D95" s="6" t="s">
        <v>199</v>
      </c>
      <c r="E95" s="8">
        <f>Resources!$E$3*I95 + Resources!$E$4*J95 + Resources!$E$5*K95 + Resources!$E$6*L95 + Resources!$E$7*M95 + Resources!$E$8*N95 + Resources!$E$9*O95 + Resources!$E$12*P95</f>
        <v>2520</v>
      </c>
      <c r="F95" s="8">
        <f>Resources!$E$2*H95</f>
        <v>2720</v>
      </c>
      <c r="G95" s="8">
        <f>'Labor Cost Estimate'!G94</f>
        <v>5240</v>
      </c>
      <c r="H95" s="5">
        <f>'Labor Cost Estimate'!H94</f>
        <v>40</v>
      </c>
      <c r="I95" s="5">
        <f>'Labor Cost Estimate'!I94</f>
        <v>0</v>
      </c>
      <c r="J95" s="5">
        <f>'Labor Cost Estimate'!J94</f>
        <v>0</v>
      </c>
      <c r="K95" s="5">
        <f>'Labor Cost Estimate'!K94</f>
        <v>0</v>
      </c>
      <c r="L95" s="5">
        <f>'Labor Cost Estimate'!L94</f>
        <v>0</v>
      </c>
      <c r="M95" s="5">
        <f>'Labor Cost Estimate'!M94</f>
        <v>0</v>
      </c>
      <c r="N95" s="5">
        <f>'Labor Cost Estimate'!N94</f>
        <v>0</v>
      </c>
      <c r="O95" s="5">
        <f>'Labor Cost Estimate'!O94</f>
        <v>40</v>
      </c>
      <c r="P95" s="5">
        <f>'Labor Cost Estimate'!P94</f>
        <v>0</v>
      </c>
      <c r="Q95" s="5">
        <f>'Labor Cost Estimate'!Q94</f>
        <v>0</v>
      </c>
      <c r="R95" s="5">
        <f>'Labor Cost Estimate'!R94</f>
        <v>0</v>
      </c>
      <c r="S95" s="5">
        <f>'Labor Cost Estimate'!S94</f>
        <v>80</v>
      </c>
      <c r="T95" s="49">
        <f t="shared" si="11"/>
        <v>10</v>
      </c>
      <c r="U95" s="8">
        <f t="shared" si="13"/>
        <v>65.5</v>
      </c>
      <c r="V95" s="8">
        <f t="shared" si="14"/>
        <v>524</v>
      </c>
      <c r="W95" s="8">
        <f t="shared" si="12"/>
        <v>5807.7599466768743</v>
      </c>
      <c r="X95" s="82">
        <f t="shared" si="15"/>
        <v>5.3831929319909592E-2</v>
      </c>
      <c r="Y95" s="83">
        <f t="shared" si="10"/>
        <v>1.7014810028347194E-2</v>
      </c>
    </row>
    <row r="96" spans="1:26" ht="15" customHeight="1">
      <c r="A96" s="5" t="s">
        <v>200</v>
      </c>
      <c r="B96" s="6" t="s">
        <v>201</v>
      </c>
      <c r="C96" s="5" t="s">
        <v>26</v>
      </c>
      <c r="D96" s="6" t="s">
        <v>27</v>
      </c>
      <c r="E96" s="8">
        <f>Resources!$E$3*I96 + Resources!$E$4*J96 + Resources!$E$5*K96 + Resources!$E$6*L96 + Resources!$E$7*M96 + Resources!$E$8*N96 + Resources!$E$9*O96 + Resources!$E$12*P96</f>
        <v>0</v>
      </c>
      <c r="F96" s="8">
        <f>Resources!$E$2*H96</f>
        <v>1088</v>
      </c>
      <c r="G96" s="8">
        <f>'Labor Cost Estimate'!G95</f>
        <v>1088</v>
      </c>
      <c r="H96" s="5">
        <f>'Labor Cost Estimate'!H95</f>
        <v>16</v>
      </c>
      <c r="I96" s="5">
        <f>'Labor Cost Estimate'!I95</f>
        <v>0</v>
      </c>
      <c r="J96" s="5">
        <f>'Labor Cost Estimate'!J95</f>
        <v>0</v>
      </c>
      <c r="K96" s="5">
        <f>'Labor Cost Estimate'!K95</f>
        <v>0</v>
      </c>
      <c r="L96" s="5">
        <f>'Labor Cost Estimate'!L95</f>
        <v>0</v>
      </c>
      <c r="M96" s="5">
        <f>'Labor Cost Estimate'!M95</f>
        <v>0</v>
      </c>
      <c r="N96" s="5">
        <f>'Labor Cost Estimate'!N95</f>
        <v>0</v>
      </c>
      <c r="O96" s="5">
        <f>'Labor Cost Estimate'!O95</f>
        <v>0</v>
      </c>
      <c r="P96" s="5">
        <f>'Labor Cost Estimate'!P95</f>
        <v>0</v>
      </c>
      <c r="Q96" s="5">
        <f>'Labor Cost Estimate'!Q95</f>
        <v>0</v>
      </c>
      <c r="R96" s="5">
        <f>'Labor Cost Estimate'!R95</f>
        <v>0</v>
      </c>
      <c r="S96" s="5">
        <f>'Labor Cost Estimate'!S95</f>
        <v>16</v>
      </c>
      <c r="T96" s="49">
        <f t="shared" si="11"/>
        <v>2</v>
      </c>
      <c r="U96" s="8">
        <f t="shared" si="13"/>
        <v>68</v>
      </c>
      <c r="V96" s="8">
        <f t="shared" si="14"/>
        <v>544</v>
      </c>
      <c r="W96" s="8">
        <f t="shared" si="12"/>
        <v>1205.8860347298548</v>
      </c>
      <c r="X96" s="82">
        <f t="shared" si="15"/>
        <v>1.1177316622149169E-2</v>
      </c>
      <c r="Y96" s="83">
        <f t="shared" si="10"/>
        <v>3.5328460516873563E-3</v>
      </c>
    </row>
    <row r="97" spans="1:26" s="35" customFormat="1">
      <c r="B97" s="7" t="s">
        <v>202</v>
      </c>
      <c r="D97" s="7"/>
      <c r="E97" s="42"/>
      <c r="F97" s="42"/>
      <c r="G97" s="8">
        <f>'Labor Cost Estimate'!G96</f>
        <v>2520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35">
        <f>S98+S99</f>
        <v>40</v>
      </c>
      <c r="T97" s="52">
        <f t="shared" si="11"/>
        <v>5</v>
      </c>
      <c r="U97" s="42">
        <f t="shared" si="13"/>
        <v>63</v>
      </c>
      <c r="V97" s="42">
        <f t="shared" si="14"/>
        <v>504</v>
      </c>
      <c r="W97" s="42">
        <f t="shared" si="12"/>
        <v>2793.0448598522376</v>
      </c>
      <c r="X97" s="92">
        <f t="shared" si="15"/>
        <v>2.5888637764536676E-2</v>
      </c>
      <c r="Y97" s="90">
        <f t="shared" si="10"/>
        <v>8.1826948991288034E-3</v>
      </c>
      <c r="Z97" s="31"/>
    </row>
    <row r="98" spans="1:26">
      <c r="A98" s="5" t="s">
        <v>200</v>
      </c>
      <c r="B98" s="17" t="s">
        <v>203</v>
      </c>
      <c r="C98" s="5" t="s">
        <v>26</v>
      </c>
      <c r="D98" s="6" t="s">
        <v>204</v>
      </c>
      <c r="E98" s="8">
        <f>Resources!$E$3*I98 + Resources!$E$4*J98 + Resources!$E$5*K98 + Resources!$E$6*L98 + Resources!$E$7*M98 + Resources!$E$8*N98 + Resources!$E$9*O98 + Resources!$E$12*P98</f>
        <v>1008</v>
      </c>
      <c r="F98" s="8">
        <f>Resources!$E$2*H98</f>
        <v>0</v>
      </c>
      <c r="G98" s="8">
        <f>'Labor Cost Estimate'!G97</f>
        <v>1008</v>
      </c>
      <c r="H98" s="5">
        <f>'Labor Cost Estimate'!H97</f>
        <v>0</v>
      </c>
      <c r="I98" s="5">
        <f>'Labor Cost Estimate'!I97</f>
        <v>0</v>
      </c>
      <c r="J98" s="5">
        <f>'Labor Cost Estimate'!J97</f>
        <v>0</v>
      </c>
      <c r="K98" s="5">
        <f>'Labor Cost Estimate'!K97</f>
        <v>0</v>
      </c>
      <c r="L98" s="5">
        <f>'Labor Cost Estimate'!L97</f>
        <v>0</v>
      </c>
      <c r="M98" s="5">
        <f>'Labor Cost Estimate'!M97</f>
        <v>0</v>
      </c>
      <c r="N98" s="5">
        <f>'Labor Cost Estimate'!N97</f>
        <v>0</v>
      </c>
      <c r="O98" s="5">
        <f>'Labor Cost Estimate'!O97</f>
        <v>16</v>
      </c>
      <c r="P98" s="5">
        <f>'Labor Cost Estimate'!P97</f>
        <v>0</v>
      </c>
      <c r="Q98" s="5">
        <f>'Labor Cost Estimate'!Q97</f>
        <v>0</v>
      </c>
      <c r="R98" s="5">
        <f>'Labor Cost Estimate'!R97</f>
        <v>0</v>
      </c>
      <c r="S98" s="5">
        <f>'Labor Cost Estimate'!S97</f>
        <v>16</v>
      </c>
      <c r="T98" s="49">
        <f t="shared" si="11"/>
        <v>2</v>
      </c>
      <c r="U98" s="8">
        <f t="shared" si="13"/>
        <v>63</v>
      </c>
      <c r="V98" s="8">
        <f t="shared" si="14"/>
        <v>504</v>
      </c>
      <c r="W98" s="8">
        <f t="shared" si="12"/>
        <v>1117.2179439408949</v>
      </c>
      <c r="X98" s="82">
        <f t="shared" si="15"/>
        <v>1.0355455105814671E-2</v>
      </c>
      <c r="Y98" s="83">
        <f t="shared" si="10"/>
        <v>3.2730779596515211E-3</v>
      </c>
    </row>
    <row r="99" spans="1:26">
      <c r="A99" s="5" t="s">
        <v>205</v>
      </c>
      <c r="B99" s="17" t="s">
        <v>206</v>
      </c>
      <c r="C99" s="5" t="s">
        <v>26</v>
      </c>
      <c r="D99" s="6" t="s">
        <v>204</v>
      </c>
      <c r="E99" s="8">
        <f>Resources!$E$3*I99 + Resources!$E$4*J99 + Resources!$E$5*K99 + Resources!$E$6*L99 + Resources!$E$7*M99 + Resources!$E$8*N99 + Resources!$E$9*O99 + Resources!$E$12*P99</f>
        <v>1512</v>
      </c>
      <c r="F99" s="8">
        <f>Resources!$E$2*H99</f>
        <v>0</v>
      </c>
      <c r="G99" s="8">
        <f>'Labor Cost Estimate'!G98</f>
        <v>1512</v>
      </c>
      <c r="H99" s="5">
        <f>'Labor Cost Estimate'!H98</f>
        <v>0</v>
      </c>
      <c r="I99" s="5">
        <f>'Labor Cost Estimate'!I98</f>
        <v>0</v>
      </c>
      <c r="J99" s="5">
        <f>'Labor Cost Estimate'!J98</f>
        <v>0</v>
      </c>
      <c r="K99" s="5">
        <f>'Labor Cost Estimate'!K98</f>
        <v>0</v>
      </c>
      <c r="L99" s="5">
        <f>'Labor Cost Estimate'!L98</f>
        <v>0</v>
      </c>
      <c r="M99" s="5">
        <f>'Labor Cost Estimate'!M98</f>
        <v>0</v>
      </c>
      <c r="N99" s="5">
        <f>'Labor Cost Estimate'!N98</f>
        <v>0</v>
      </c>
      <c r="O99" s="5">
        <f>'Labor Cost Estimate'!O98</f>
        <v>24</v>
      </c>
      <c r="P99" s="5">
        <f>'Labor Cost Estimate'!P98</f>
        <v>0</v>
      </c>
      <c r="Q99" s="5">
        <f>'Labor Cost Estimate'!Q98</f>
        <v>0</v>
      </c>
      <c r="R99" s="5">
        <f>'Labor Cost Estimate'!R98</f>
        <v>0</v>
      </c>
      <c r="S99" s="5">
        <f>'Labor Cost Estimate'!S98</f>
        <v>24</v>
      </c>
      <c r="T99" s="49">
        <f t="shared" si="11"/>
        <v>3</v>
      </c>
      <c r="U99" s="8">
        <f t="shared" si="13"/>
        <v>63</v>
      </c>
      <c r="V99" s="8">
        <f t="shared" si="14"/>
        <v>504</v>
      </c>
      <c r="W99" s="8">
        <f t="shared" si="12"/>
        <v>1675.8269159113424</v>
      </c>
      <c r="X99" s="82">
        <f t="shared" si="15"/>
        <v>1.5533182658722005E-2</v>
      </c>
      <c r="Y99" s="83">
        <f t="shared" ref="Y99:Y130" si="16">G99/$G$281</f>
        <v>4.9096169394772819E-3</v>
      </c>
    </row>
    <row r="100" spans="1:26" s="35" customFormat="1">
      <c r="B100" s="18" t="s">
        <v>207</v>
      </c>
      <c r="D100" s="7"/>
      <c r="E100" s="42"/>
      <c r="F100" s="42"/>
      <c r="G100" s="8">
        <f>'Labor Cost Estimate'!G99</f>
        <v>2992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35">
        <f>S101+S102</f>
        <v>44</v>
      </c>
      <c r="T100" s="52">
        <f t="shared" si="11"/>
        <v>5.5</v>
      </c>
      <c r="U100" s="42">
        <f t="shared" si="13"/>
        <v>68</v>
      </c>
      <c r="V100" s="42">
        <f t="shared" si="14"/>
        <v>544</v>
      </c>
      <c r="W100" s="42">
        <f t="shared" si="12"/>
        <v>3316.1865955071012</v>
      </c>
      <c r="X100" s="92">
        <f t="shared" si="15"/>
        <v>3.0737620710910213E-2</v>
      </c>
      <c r="Y100" s="90">
        <f t="shared" si="16"/>
        <v>9.7153266421402297E-3</v>
      </c>
      <c r="Z100" s="31"/>
    </row>
    <row r="101" spans="1:26">
      <c r="A101" s="5" t="s">
        <v>208</v>
      </c>
      <c r="B101" s="17" t="s">
        <v>209</v>
      </c>
      <c r="C101" s="5" t="s">
        <v>26</v>
      </c>
      <c r="D101" s="6" t="s">
        <v>210</v>
      </c>
      <c r="E101" s="8">
        <f>Resources!$E$3*I101 + Resources!$E$4*J101 + Resources!$E$5*K101 + Resources!$E$6*L101 + Resources!$E$7*M101 + Resources!$E$8*N101 + Resources!$E$9*O101 + Resources!$E$12*P101</f>
        <v>272</v>
      </c>
      <c r="F101" s="8">
        <f>Resources!$E$2*H101</f>
        <v>0</v>
      </c>
      <c r="G101" s="8">
        <f>'Labor Cost Estimate'!G100</f>
        <v>272</v>
      </c>
      <c r="H101" s="5">
        <f>'Labor Cost Estimate'!H100</f>
        <v>0</v>
      </c>
      <c r="I101" s="5">
        <f>'Labor Cost Estimate'!I100</f>
        <v>4</v>
      </c>
      <c r="J101" s="5">
        <f>'Labor Cost Estimate'!J100</f>
        <v>0</v>
      </c>
      <c r="K101" s="5">
        <f>'Labor Cost Estimate'!K100</f>
        <v>0</v>
      </c>
      <c r="L101" s="5">
        <f>'Labor Cost Estimate'!L100</f>
        <v>0</v>
      </c>
      <c r="M101" s="5">
        <f>'Labor Cost Estimate'!M100</f>
        <v>0</v>
      </c>
      <c r="N101" s="5">
        <f>'Labor Cost Estimate'!N100</f>
        <v>0</v>
      </c>
      <c r="O101" s="5">
        <f>'Labor Cost Estimate'!O100</f>
        <v>0</v>
      </c>
      <c r="P101" s="5">
        <f>'Labor Cost Estimate'!P100</f>
        <v>0</v>
      </c>
      <c r="Q101" s="5">
        <f>'Labor Cost Estimate'!Q100</f>
        <v>0</v>
      </c>
      <c r="R101" s="5">
        <f>'Labor Cost Estimate'!R100</f>
        <v>0</v>
      </c>
      <c r="S101" s="5">
        <f>'Labor Cost Estimate'!S100</f>
        <v>4</v>
      </c>
      <c r="T101" s="49">
        <f t="shared" si="11"/>
        <v>0.5</v>
      </c>
      <c r="U101" s="8">
        <f t="shared" si="13"/>
        <v>68</v>
      </c>
      <c r="V101" s="8">
        <f t="shared" si="14"/>
        <v>544</v>
      </c>
      <c r="W101" s="8">
        <f t="shared" si="12"/>
        <v>301.47150868246371</v>
      </c>
      <c r="X101" s="82">
        <f t="shared" si="15"/>
        <v>2.7943291555372922E-3</v>
      </c>
      <c r="Y101" s="83">
        <f t="shared" si="16"/>
        <v>8.8321151292183907E-4</v>
      </c>
    </row>
    <row r="102" spans="1:26">
      <c r="A102" s="5" t="s">
        <v>211</v>
      </c>
      <c r="B102" s="17" t="s">
        <v>212</v>
      </c>
      <c r="C102" s="5" t="s">
        <v>26</v>
      </c>
      <c r="D102" s="6" t="s">
        <v>210</v>
      </c>
      <c r="E102" s="8">
        <f>Resources!$E$3*I102 + Resources!$E$4*J102 + Resources!$E$5*K102 + Resources!$E$6*L102 + Resources!$E$7*M102 + Resources!$E$8*N102 + Resources!$E$9*O102 + Resources!$E$12*P102</f>
        <v>2720</v>
      </c>
      <c r="F102" s="8">
        <f>Resources!$E$2*H102</f>
        <v>0</v>
      </c>
      <c r="G102" s="8">
        <f>'Labor Cost Estimate'!G101</f>
        <v>2720</v>
      </c>
      <c r="H102" s="5">
        <f>'Labor Cost Estimate'!H101</f>
        <v>0</v>
      </c>
      <c r="I102" s="5">
        <f>'Labor Cost Estimate'!I101</f>
        <v>40</v>
      </c>
      <c r="J102" s="5">
        <f>'Labor Cost Estimate'!J101</f>
        <v>0</v>
      </c>
      <c r="K102" s="5">
        <f>'Labor Cost Estimate'!K101</f>
        <v>0</v>
      </c>
      <c r="L102" s="5">
        <f>'Labor Cost Estimate'!L101</f>
        <v>0</v>
      </c>
      <c r="M102" s="5">
        <f>'Labor Cost Estimate'!M101</f>
        <v>0</v>
      </c>
      <c r="N102" s="5">
        <f>'Labor Cost Estimate'!N101</f>
        <v>0</v>
      </c>
      <c r="O102" s="5">
        <f>'Labor Cost Estimate'!O101</f>
        <v>0</v>
      </c>
      <c r="P102" s="5">
        <f>'Labor Cost Estimate'!P101</f>
        <v>0</v>
      </c>
      <c r="Q102" s="5">
        <f>'Labor Cost Estimate'!Q101</f>
        <v>0</v>
      </c>
      <c r="R102" s="5">
        <f>'Labor Cost Estimate'!R101</f>
        <v>0</v>
      </c>
      <c r="S102" s="5">
        <f>'Labor Cost Estimate'!S101</f>
        <v>40</v>
      </c>
      <c r="T102" s="49">
        <f t="shared" si="11"/>
        <v>5</v>
      </c>
      <c r="U102" s="8">
        <f t="shared" si="13"/>
        <v>68</v>
      </c>
      <c r="V102" s="8">
        <f t="shared" si="14"/>
        <v>544</v>
      </c>
      <c r="W102" s="8">
        <f t="shared" si="12"/>
        <v>3014.7150868246372</v>
      </c>
      <c r="X102" s="82">
        <f t="shared" si="15"/>
        <v>2.794329155537292E-2</v>
      </c>
      <c r="Y102" s="83">
        <f t="shared" si="16"/>
        <v>8.832115129218391E-3</v>
      </c>
    </row>
    <row r="103" spans="1:26" s="35" customFormat="1">
      <c r="B103" s="19" t="s">
        <v>213</v>
      </c>
      <c r="D103" s="7"/>
      <c r="E103" s="42"/>
      <c r="F103" s="42"/>
      <c r="G103" s="8">
        <f>'Labor Cost Estimate'!G102</f>
        <v>1575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35">
        <f>SUM(S104:S107)</f>
        <v>25</v>
      </c>
      <c r="T103" s="52">
        <f t="shared" si="11"/>
        <v>3.125</v>
      </c>
      <c r="U103" s="42">
        <f t="shared" si="13"/>
        <v>63</v>
      </c>
      <c r="V103" s="42">
        <f t="shared" si="14"/>
        <v>504</v>
      </c>
      <c r="W103" s="42">
        <f t="shared" si="12"/>
        <v>1745.6530374076483</v>
      </c>
      <c r="X103" s="92">
        <f t="shared" si="15"/>
        <v>1.6180398602835423E-2</v>
      </c>
      <c r="Y103" s="90">
        <f t="shared" si="16"/>
        <v>5.1141843119555021E-3</v>
      </c>
      <c r="Z103" s="31"/>
    </row>
    <row r="104" spans="1:26">
      <c r="A104" s="5" t="s">
        <v>214</v>
      </c>
      <c r="B104" s="17" t="s">
        <v>215</v>
      </c>
      <c r="C104" s="5" t="s">
        <v>26</v>
      </c>
      <c r="D104" s="6" t="s">
        <v>204</v>
      </c>
      <c r="E104" s="8">
        <f>Resources!$E$3*I104 + Resources!$E$4*J104 + Resources!$E$5*K104 + Resources!$E$6*L104 + Resources!$E$7*M104 + Resources!$E$8*N104 + Resources!$E$9*O104 + Resources!$E$12*P104</f>
        <v>252</v>
      </c>
      <c r="F104" s="8">
        <f>Resources!$E$2*H104</f>
        <v>0</v>
      </c>
      <c r="G104" s="8">
        <f>'Labor Cost Estimate'!G103</f>
        <v>252</v>
      </c>
      <c r="H104" s="5">
        <f>'Labor Cost Estimate'!H103</f>
        <v>0</v>
      </c>
      <c r="I104" s="5">
        <f>'Labor Cost Estimate'!I103</f>
        <v>0</v>
      </c>
      <c r="J104" s="5">
        <f>'Labor Cost Estimate'!J103</f>
        <v>0</v>
      </c>
      <c r="K104" s="5">
        <f>'Labor Cost Estimate'!K103</f>
        <v>0</v>
      </c>
      <c r="L104" s="5">
        <f>'Labor Cost Estimate'!L103</f>
        <v>0</v>
      </c>
      <c r="M104" s="5">
        <f>'Labor Cost Estimate'!M103</f>
        <v>0</v>
      </c>
      <c r="N104" s="5">
        <f>'Labor Cost Estimate'!N103</f>
        <v>0</v>
      </c>
      <c r="O104" s="5">
        <f>'Labor Cost Estimate'!O103</f>
        <v>4</v>
      </c>
      <c r="P104" s="5">
        <f>'Labor Cost Estimate'!P103</f>
        <v>0</v>
      </c>
      <c r="Q104" s="5">
        <f>'Labor Cost Estimate'!Q103</f>
        <v>0</v>
      </c>
      <c r="R104" s="5">
        <f>'Labor Cost Estimate'!R103</f>
        <v>0</v>
      </c>
      <c r="S104" s="5">
        <f>'Labor Cost Estimate'!S103</f>
        <v>4</v>
      </c>
      <c r="T104" s="49">
        <f t="shared" si="11"/>
        <v>0.5</v>
      </c>
      <c r="U104" s="8">
        <f t="shared" si="13"/>
        <v>63</v>
      </c>
      <c r="V104" s="8">
        <f t="shared" si="14"/>
        <v>504</v>
      </c>
      <c r="W104" s="8">
        <f t="shared" si="12"/>
        <v>279.30448598522372</v>
      </c>
      <c r="X104" s="82">
        <f t="shared" si="15"/>
        <v>2.5888637764536677E-3</v>
      </c>
      <c r="Y104" s="83">
        <f t="shared" si="16"/>
        <v>8.1826948991288028E-4</v>
      </c>
    </row>
    <row r="105" spans="1:26">
      <c r="A105" s="5" t="s">
        <v>216</v>
      </c>
      <c r="B105" s="6" t="s">
        <v>217</v>
      </c>
      <c r="C105" s="5" t="s">
        <v>26</v>
      </c>
      <c r="D105" s="6" t="s">
        <v>204</v>
      </c>
      <c r="E105" s="8">
        <f>Resources!$E$3*I105 + Resources!$E$4*J105 + Resources!$E$5*K105 + Resources!$E$6*L105 + Resources!$E$7*M105 + Resources!$E$8*N105 + Resources!$E$9*O105 + Resources!$E$12*P105</f>
        <v>63</v>
      </c>
      <c r="F105" s="8">
        <f>Resources!$E$2*H105</f>
        <v>0</v>
      </c>
      <c r="G105" s="8">
        <f>'Labor Cost Estimate'!G104</f>
        <v>63</v>
      </c>
      <c r="H105" s="5">
        <f>'Labor Cost Estimate'!H104</f>
        <v>0</v>
      </c>
      <c r="I105" s="5">
        <f>'Labor Cost Estimate'!I104</f>
        <v>0</v>
      </c>
      <c r="J105" s="5">
        <f>'Labor Cost Estimate'!J104</f>
        <v>0</v>
      </c>
      <c r="K105" s="5">
        <f>'Labor Cost Estimate'!K104</f>
        <v>0</v>
      </c>
      <c r="L105" s="5">
        <f>'Labor Cost Estimate'!L104</f>
        <v>0</v>
      </c>
      <c r="M105" s="5">
        <f>'Labor Cost Estimate'!M104</f>
        <v>0</v>
      </c>
      <c r="N105" s="5">
        <f>'Labor Cost Estimate'!N104</f>
        <v>0</v>
      </c>
      <c r="O105" s="5">
        <f>'Labor Cost Estimate'!O104</f>
        <v>1</v>
      </c>
      <c r="P105" s="5">
        <f>'Labor Cost Estimate'!P104</f>
        <v>0</v>
      </c>
      <c r="Q105" s="5">
        <f>'Labor Cost Estimate'!Q104</f>
        <v>0</v>
      </c>
      <c r="R105" s="5">
        <f>'Labor Cost Estimate'!R104</f>
        <v>0</v>
      </c>
      <c r="S105" s="5">
        <f>'Labor Cost Estimate'!S104</f>
        <v>1</v>
      </c>
      <c r="T105" s="49">
        <f t="shared" si="11"/>
        <v>0.125</v>
      </c>
      <c r="U105" s="8">
        <f t="shared" si="13"/>
        <v>63</v>
      </c>
      <c r="V105" s="8">
        <f t="shared" si="14"/>
        <v>504</v>
      </c>
      <c r="W105" s="8">
        <f t="shared" si="12"/>
        <v>69.82612149630593</v>
      </c>
      <c r="X105" s="82">
        <f t="shared" si="15"/>
        <v>6.4721594411341692E-4</v>
      </c>
      <c r="Y105" s="83">
        <f t="shared" si="16"/>
        <v>2.0456737247822007E-4</v>
      </c>
    </row>
    <row r="106" spans="1:26">
      <c r="A106" s="5" t="s">
        <v>218</v>
      </c>
      <c r="B106" s="6" t="s">
        <v>219</v>
      </c>
      <c r="C106" s="5" t="s">
        <v>26</v>
      </c>
      <c r="D106" s="6" t="s">
        <v>204</v>
      </c>
      <c r="E106" s="8">
        <f>Resources!$E$3*I106 + Resources!$E$4*J106 + Resources!$E$5*K106 + Resources!$E$6*L106 + Resources!$E$7*M106 + Resources!$E$8*N106 + Resources!$E$9*O106 + Resources!$E$12*P106</f>
        <v>1008</v>
      </c>
      <c r="F106" s="8">
        <f>Resources!$E$2*H106</f>
        <v>0</v>
      </c>
      <c r="G106" s="8">
        <f>'Labor Cost Estimate'!G105</f>
        <v>1008</v>
      </c>
      <c r="H106" s="5">
        <f>'Labor Cost Estimate'!H105</f>
        <v>0</v>
      </c>
      <c r="I106" s="5">
        <f>'Labor Cost Estimate'!I105</f>
        <v>0</v>
      </c>
      <c r="J106" s="5">
        <f>'Labor Cost Estimate'!J105</f>
        <v>0</v>
      </c>
      <c r="K106" s="5">
        <f>'Labor Cost Estimate'!K105</f>
        <v>0</v>
      </c>
      <c r="L106" s="5">
        <f>'Labor Cost Estimate'!L105</f>
        <v>0</v>
      </c>
      <c r="M106" s="5">
        <f>'Labor Cost Estimate'!M105</f>
        <v>0</v>
      </c>
      <c r="N106" s="5">
        <f>'Labor Cost Estimate'!N105</f>
        <v>0</v>
      </c>
      <c r="O106" s="5">
        <f>'Labor Cost Estimate'!O105</f>
        <v>16</v>
      </c>
      <c r="P106" s="5">
        <f>'Labor Cost Estimate'!P105</f>
        <v>0</v>
      </c>
      <c r="Q106" s="5">
        <f>'Labor Cost Estimate'!Q105</f>
        <v>0</v>
      </c>
      <c r="R106" s="5">
        <f>'Labor Cost Estimate'!R105</f>
        <v>0</v>
      </c>
      <c r="S106" s="5">
        <f>'Labor Cost Estimate'!S105</f>
        <v>16</v>
      </c>
      <c r="T106" s="49">
        <f t="shared" si="11"/>
        <v>2</v>
      </c>
      <c r="U106" s="8">
        <f t="shared" si="13"/>
        <v>63</v>
      </c>
      <c r="V106" s="8">
        <f t="shared" si="14"/>
        <v>504</v>
      </c>
      <c r="W106" s="8">
        <f t="shared" si="12"/>
        <v>1117.2179439408949</v>
      </c>
      <c r="X106" s="82">
        <f t="shared" si="15"/>
        <v>1.0355455105814671E-2</v>
      </c>
      <c r="Y106" s="83">
        <f t="shared" si="16"/>
        <v>3.2730779596515211E-3</v>
      </c>
    </row>
    <row r="107" spans="1:26">
      <c r="A107" s="5" t="s">
        <v>220</v>
      </c>
      <c r="B107" s="6" t="s">
        <v>221</v>
      </c>
      <c r="C107" s="5" t="s">
        <v>26</v>
      </c>
      <c r="D107" s="6" t="s">
        <v>204</v>
      </c>
      <c r="E107" s="8">
        <f>Resources!$E$3*I107 + Resources!$E$4*J107 + Resources!$E$5*K107 + Resources!$E$6*L107 + Resources!$E$7*M107 + Resources!$E$8*N107 + Resources!$E$9*O107 + Resources!$E$12*P107</f>
        <v>252</v>
      </c>
      <c r="F107" s="8">
        <f>Resources!$E$2*H107</f>
        <v>0</v>
      </c>
      <c r="G107" s="8">
        <f>'Labor Cost Estimate'!G106</f>
        <v>252</v>
      </c>
      <c r="H107" s="5">
        <f>'Labor Cost Estimate'!H106</f>
        <v>0</v>
      </c>
      <c r="I107" s="5">
        <f>'Labor Cost Estimate'!I106</f>
        <v>0</v>
      </c>
      <c r="J107" s="5">
        <f>'Labor Cost Estimate'!J106</f>
        <v>0</v>
      </c>
      <c r="K107" s="5">
        <f>'Labor Cost Estimate'!K106</f>
        <v>0</v>
      </c>
      <c r="L107" s="5">
        <f>'Labor Cost Estimate'!L106</f>
        <v>0</v>
      </c>
      <c r="M107" s="5">
        <f>'Labor Cost Estimate'!M106</f>
        <v>0</v>
      </c>
      <c r="N107" s="5">
        <f>'Labor Cost Estimate'!N106</f>
        <v>0</v>
      </c>
      <c r="O107" s="5">
        <f>'Labor Cost Estimate'!O106</f>
        <v>4</v>
      </c>
      <c r="P107" s="5">
        <f>'Labor Cost Estimate'!P106</f>
        <v>0</v>
      </c>
      <c r="Q107" s="5">
        <f>'Labor Cost Estimate'!Q106</f>
        <v>0</v>
      </c>
      <c r="R107" s="5">
        <f>'Labor Cost Estimate'!R106</f>
        <v>0</v>
      </c>
      <c r="S107" s="5">
        <f>'Labor Cost Estimate'!S106</f>
        <v>4</v>
      </c>
      <c r="T107" s="49">
        <f t="shared" si="11"/>
        <v>0.5</v>
      </c>
      <c r="U107" s="8">
        <f t="shared" si="13"/>
        <v>63</v>
      </c>
      <c r="V107" s="8">
        <f t="shared" si="14"/>
        <v>504</v>
      </c>
      <c r="W107" s="8">
        <f t="shared" si="12"/>
        <v>279.30448598522372</v>
      </c>
      <c r="X107" s="82">
        <f t="shared" si="15"/>
        <v>2.5888637764536677E-3</v>
      </c>
      <c r="Y107" s="83">
        <f t="shared" si="16"/>
        <v>8.1826948991288028E-4</v>
      </c>
    </row>
    <row r="108" spans="1:26" s="54" customFormat="1" ht="21">
      <c r="A108" s="38"/>
      <c r="B108" s="53" t="s">
        <v>222</v>
      </c>
      <c r="C108" s="38"/>
      <c r="D108" s="53"/>
      <c r="E108" s="46"/>
      <c r="F108" s="46"/>
      <c r="G108" s="46">
        <f>'Labor Cost Estimate'!G107</f>
        <v>72235</v>
      </c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>
        <f>S109+S112+S121+S127+S134+S136+S173</f>
        <v>1432</v>
      </c>
      <c r="T108" s="47">
        <f t="shared" si="11"/>
        <v>179</v>
      </c>
      <c r="U108" s="46">
        <f>G108/S108</f>
        <v>50.443435754189942</v>
      </c>
      <c r="V108" s="46">
        <f>U108*8</f>
        <v>403.54748603351953</v>
      </c>
      <c r="W108" s="77">
        <f t="shared" si="12"/>
        <v>80061.744226756491</v>
      </c>
      <c r="X108" s="86">
        <f>G108/$G$108</f>
        <v>1</v>
      </c>
      <c r="Y108" s="86">
        <f t="shared" si="16"/>
        <v>0.23455435160260676</v>
      </c>
      <c r="Z108" s="99"/>
    </row>
    <row r="109" spans="1:26" s="56" customFormat="1" ht="37.5">
      <c r="A109" s="36"/>
      <c r="B109" s="9" t="s">
        <v>223</v>
      </c>
      <c r="C109" s="36"/>
      <c r="D109" s="9"/>
      <c r="E109" s="50"/>
      <c r="F109" s="50"/>
      <c r="G109" s="8">
        <f>'Labor Cost Estimate'!G108</f>
        <v>2176</v>
      </c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>
        <f>S110+S111</f>
        <v>32</v>
      </c>
      <c r="T109" s="48">
        <f t="shared" si="11"/>
        <v>4</v>
      </c>
      <c r="U109" s="50">
        <f t="shared" si="13"/>
        <v>68</v>
      </c>
      <c r="V109" s="50">
        <f t="shared" si="14"/>
        <v>544</v>
      </c>
      <c r="W109" s="50">
        <f t="shared" si="12"/>
        <v>2411.7720694597097</v>
      </c>
      <c r="X109" s="93">
        <f t="shared" ref="X109:X172" si="17">G109/$G$108</f>
        <v>3.0123901155949331E-2</v>
      </c>
      <c r="Y109" s="91">
        <f t="shared" si="16"/>
        <v>7.0656921033747126E-3</v>
      </c>
    </row>
    <row r="110" spans="1:26" ht="21" customHeight="1">
      <c r="A110" s="5" t="s">
        <v>224</v>
      </c>
      <c r="B110" s="6" t="s">
        <v>225</v>
      </c>
      <c r="C110" s="5" t="s">
        <v>55</v>
      </c>
      <c r="D110" s="6" t="s">
        <v>226</v>
      </c>
      <c r="E110" s="8">
        <f>Resources!$E$3*I110 + Resources!$E$4*J110 + Resources!$E$5*K110 + Resources!$E$6*L110 + Resources!$E$7*M110 + Resources!$E$8*N110 + Resources!$E$9*O110 + Resources!$E$12*P110</f>
        <v>544</v>
      </c>
      <c r="F110" s="8">
        <f>Resources!$E$2*H110</f>
        <v>544</v>
      </c>
      <c r="G110" s="8">
        <f>'Labor Cost Estimate'!G109</f>
        <v>1088</v>
      </c>
      <c r="H110" s="5">
        <f>'Labor Cost Estimate'!H109</f>
        <v>8</v>
      </c>
      <c r="I110" s="5">
        <f>'Labor Cost Estimate'!I109</f>
        <v>8</v>
      </c>
      <c r="J110" s="5">
        <f>'Labor Cost Estimate'!J109</f>
        <v>0</v>
      </c>
      <c r="K110" s="5">
        <f>'Labor Cost Estimate'!K109</f>
        <v>0</v>
      </c>
      <c r="L110" s="5">
        <f>'Labor Cost Estimate'!L109</f>
        <v>0</v>
      </c>
      <c r="M110" s="5">
        <f>'Labor Cost Estimate'!M109</f>
        <v>0</v>
      </c>
      <c r="N110" s="5">
        <f>'Labor Cost Estimate'!N109</f>
        <v>0</v>
      </c>
      <c r="O110" s="5">
        <f>'Labor Cost Estimate'!O109</f>
        <v>0</v>
      </c>
      <c r="P110" s="5">
        <f>'Labor Cost Estimate'!P109</f>
        <v>0</v>
      </c>
      <c r="Q110" s="5">
        <f>'Labor Cost Estimate'!Q109</f>
        <v>0</v>
      </c>
      <c r="R110" s="5">
        <f>'Labor Cost Estimate'!R109</f>
        <v>0</v>
      </c>
      <c r="S110" s="5">
        <f>'Labor Cost Estimate'!S109</f>
        <v>16</v>
      </c>
      <c r="T110" s="49">
        <f t="shared" si="11"/>
        <v>2</v>
      </c>
      <c r="U110" s="8">
        <f t="shared" si="13"/>
        <v>68</v>
      </c>
      <c r="V110" s="8">
        <f t="shared" si="14"/>
        <v>544</v>
      </c>
      <c r="W110" s="8">
        <f t="shared" si="12"/>
        <v>1205.8860347298548</v>
      </c>
      <c r="X110" s="82">
        <f t="shared" si="17"/>
        <v>1.5061950577974666E-2</v>
      </c>
      <c r="Y110" s="83">
        <f t="shared" si="16"/>
        <v>3.5328460516873563E-3</v>
      </c>
    </row>
    <row r="111" spans="1:26" ht="18" customHeight="1">
      <c r="A111" s="5" t="s">
        <v>227</v>
      </c>
      <c r="B111" s="6" t="s">
        <v>228</v>
      </c>
      <c r="C111" s="5" t="s">
        <v>55</v>
      </c>
      <c r="D111" s="6" t="s">
        <v>226</v>
      </c>
      <c r="E111" s="8">
        <f>Resources!$E$3*I111 + Resources!$E$4*J111 + Resources!$E$5*K111 + Resources!$E$6*L111 + Resources!$E$7*M111 + Resources!$E$8*N111 + Resources!$E$9*O111 + Resources!$E$12*P111</f>
        <v>544</v>
      </c>
      <c r="F111" s="8">
        <f>Resources!$E$2*H111</f>
        <v>544</v>
      </c>
      <c r="G111" s="8">
        <f>'Labor Cost Estimate'!G110</f>
        <v>1088</v>
      </c>
      <c r="H111" s="5">
        <f>'Labor Cost Estimate'!H110</f>
        <v>8</v>
      </c>
      <c r="I111" s="5">
        <f>'Labor Cost Estimate'!I110</f>
        <v>8</v>
      </c>
      <c r="J111" s="5">
        <f>'Labor Cost Estimate'!J110</f>
        <v>0</v>
      </c>
      <c r="K111" s="5">
        <f>'Labor Cost Estimate'!K110</f>
        <v>0</v>
      </c>
      <c r="L111" s="5">
        <f>'Labor Cost Estimate'!L110</f>
        <v>0</v>
      </c>
      <c r="M111" s="5">
        <f>'Labor Cost Estimate'!M110</f>
        <v>0</v>
      </c>
      <c r="N111" s="5">
        <f>'Labor Cost Estimate'!N110</f>
        <v>0</v>
      </c>
      <c r="O111" s="5">
        <f>'Labor Cost Estimate'!O110</f>
        <v>0</v>
      </c>
      <c r="P111" s="5">
        <f>'Labor Cost Estimate'!P110</f>
        <v>0</v>
      </c>
      <c r="Q111" s="5">
        <f>'Labor Cost Estimate'!Q110</f>
        <v>0</v>
      </c>
      <c r="R111" s="5">
        <f>'Labor Cost Estimate'!R110</f>
        <v>0</v>
      </c>
      <c r="S111" s="5">
        <f>'Labor Cost Estimate'!S110</f>
        <v>16</v>
      </c>
      <c r="T111" s="49">
        <f t="shared" si="11"/>
        <v>2</v>
      </c>
      <c r="U111" s="8">
        <f t="shared" si="13"/>
        <v>68</v>
      </c>
      <c r="V111" s="8">
        <f t="shared" si="14"/>
        <v>544</v>
      </c>
      <c r="W111" s="8">
        <f t="shared" si="12"/>
        <v>1205.8860347298548</v>
      </c>
      <c r="X111" s="82">
        <f t="shared" si="17"/>
        <v>1.5061950577974666E-2</v>
      </c>
      <c r="Y111" s="83">
        <f t="shared" si="16"/>
        <v>3.5328460516873563E-3</v>
      </c>
    </row>
    <row r="112" spans="1:26" s="36" customFormat="1" ht="18.75">
      <c r="B112" s="9" t="s">
        <v>229</v>
      </c>
      <c r="D112" s="9"/>
      <c r="E112" s="50"/>
      <c r="F112" s="50"/>
      <c r="G112" s="8">
        <f>'Labor Cost Estimate'!G111</f>
        <v>1994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36">
        <f>S113+S116+S118</f>
        <v>53</v>
      </c>
      <c r="T112" s="48">
        <f t="shared" si="11"/>
        <v>6.625</v>
      </c>
      <c r="U112" s="50">
        <f t="shared" si="13"/>
        <v>37.622641509433961</v>
      </c>
      <c r="V112" s="50">
        <f t="shared" si="14"/>
        <v>300.98113207547169</v>
      </c>
      <c r="W112" s="50">
        <f>G112*$G$1</f>
        <v>2210.0521629148261</v>
      </c>
      <c r="X112" s="93">
        <f t="shared" si="17"/>
        <v>2.7604346923236659E-2</v>
      </c>
      <c r="Y112" s="91">
        <f t="shared" si="16"/>
        <v>6.4747196939931879E-3</v>
      </c>
      <c r="Z112" s="98"/>
    </row>
    <row r="113" spans="1:26" s="35" customFormat="1">
      <c r="B113" s="7" t="s">
        <v>230</v>
      </c>
      <c r="D113" s="7"/>
      <c r="E113" s="42"/>
      <c r="F113" s="42"/>
      <c r="G113" s="8">
        <f>'Labor Cost Estimate'!G112</f>
        <v>1178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35">
        <f>S114+S115</f>
        <v>29</v>
      </c>
      <c r="T113" s="52">
        <f t="shared" si="11"/>
        <v>3.625</v>
      </c>
      <c r="U113" s="42">
        <f t="shared" si="13"/>
        <v>40.620689655172413</v>
      </c>
      <c r="V113" s="42">
        <f t="shared" si="14"/>
        <v>324.9655172413793</v>
      </c>
      <c r="W113" s="42">
        <f t="shared" si="12"/>
        <v>1305.6376368674348</v>
      </c>
      <c r="X113" s="92">
        <f t="shared" si="17"/>
        <v>1.6307883989755658E-2</v>
      </c>
      <c r="Y113" s="90">
        <f t="shared" si="16"/>
        <v>3.8250851552276703E-3</v>
      </c>
      <c r="Z113" s="31"/>
    </row>
    <row r="114" spans="1:26" ht="30">
      <c r="A114" s="5" t="s">
        <v>231</v>
      </c>
      <c r="B114" s="6" t="s">
        <v>232</v>
      </c>
      <c r="C114" s="5" t="s">
        <v>26</v>
      </c>
      <c r="D114" s="6" t="s">
        <v>510</v>
      </c>
      <c r="E114" s="8">
        <f>Resources!$E$3*I114 + Resources!$E$4*J114 + Resources!$E$5*K114 + Resources!$E$6*L114 + Resources!$E$7*M114 + Resources!$E$8*N114 + Resources!$E$9*O114 + Resources!$E$12*P114</f>
        <v>232</v>
      </c>
      <c r="F114" s="8">
        <f>Resources!$E$2*H114</f>
        <v>0</v>
      </c>
      <c r="G114" s="8">
        <f>'Labor Cost Estimate'!G113</f>
        <v>824</v>
      </c>
      <c r="H114" s="5">
        <f>'Labor Cost Estimate'!H113</f>
        <v>0</v>
      </c>
      <c r="I114" s="5">
        <f>'Labor Cost Estimate'!I113</f>
        <v>0</v>
      </c>
      <c r="J114" s="5">
        <f>'Labor Cost Estimate'!J113</f>
        <v>4</v>
      </c>
      <c r="K114" s="5">
        <f>'Labor Cost Estimate'!K113</f>
        <v>0</v>
      </c>
      <c r="L114" s="5">
        <f>'Labor Cost Estimate'!L113</f>
        <v>0</v>
      </c>
      <c r="M114" s="5">
        <f>'Labor Cost Estimate'!M113</f>
        <v>0</v>
      </c>
      <c r="N114" s="5">
        <f>'Labor Cost Estimate'!N113</f>
        <v>0</v>
      </c>
      <c r="O114" s="5">
        <f>'Labor Cost Estimate'!O113</f>
        <v>0</v>
      </c>
      <c r="P114" s="5">
        <f>'Labor Cost Estimate'!P113</f>
        <v>0</v>
      </c>
      <c r="Q114" s="5">
        <f>'Labor Cost Estimate'!Q113</f>
        <v>0</v>
      </c>
      <c r="R114" s="5">
        <f>'Labor Cost Estimate'!R113</f>
        <v>16</v>
      </c>
      <c r="S114" s="5">
        <f>'Labor Cost Estimate'!S113</f>
        <v>20</v>
      </c>
      <c r="T114" s="49">
        <f t="shared" si="11"/>
        <v>2.5</v>
      </c>
      <c r="U114" s="8">
        <f t="shared" si="13"/>
        <v>41.2</v>
      </c>
      <c r="V114" s="8">
        <f t="shared" si="14"/>
        <v>329.6</v>
      </c>
      <c r="W114" s="8">
        <f t="shared" si="12"/>
        <v>913.28133512628722</v>
      </c>
      <c r="X114" s="82">
        <f t="shared" si="17"/>
        <v>1.1407212570083754E-2</v>
      </c>
      <c r="Y114" s="83">
        <f t="shared" si="16"/>
        <v>2.6756113479691006E-3</v>
      </c>
    </row>
    <row r="115" spans="1:26">
      <c r="A115" s="5" t="s">
        <v>233</v>
      </c>
      <c r="B115" s="6" t="s">
        <v>234</v>
      </c>
      <c r="C115" s="5" t="s">
        <v>26</v>
      </c>
      <c r="D115" s="6" t="s">
        <v>510</v>
      </c>
      <c r="E115" s="8">
        <f>Resources!$E$3*I115 + Resources!$E$4*J115 + Resources!$E$5*K115 + Resources!$E$6*L115 + Resources!$E$7*M115 + Resources!$E$8*N115 + Resources!$E$9*O115 + Resources!$E$12*P115</f>
        <v>58</v>
      </c>
      <c r="F115" s="8">
        <f>Resources!$E$2*H115</f>
        <v>0</v>
      </c>
      <c r="G115" s="8">
        <f>'Labor Cost Estimate'!G114</f>
        <v>354</v>
      </c>
      <c r="H115" s="5">
        <f>'Labor Cost Estimate'!H114</f>
        <v>0</v>
      </c>
      <c r="I115" s="5">
        <f>'Labor Cost Estimate'!I114</f>
        <v>0</v>
      </c>
      <c r="J115" s="5">
        <f>'Labor Cost Estimate'!J114</f>
        <v>1</v>
      </c>
      <c r="K115" s="5">
        <f>'Labor Cost Estimate'!K114</f>
        <v>0</v>
      </c>
      <c r="L115" s="5">
        <f>'Labor Cost Estimate'!L114</f>
        <v>0</v>
      </c>
      <c r="M115" s="5">
        <f>'Labor Cost Estimate'!M114</f>
        <v>0</v>
      </c>
      <c r="N115" s="5">
        <f>'Labor Cost Estimate'!N114</f>
        <v>0</v>
      </c>
      <c r="O115" s="5">
        <f>'Labor Cost Estimate'!O114</f>
        <v>0</v>
      </c>
      <c r="P115" s="5">
        <f>'Labor Cost Estimate'!P114</f>
        <v>0</v>
      </c>
      <c r="Q115" s="5">
        <f>'Labor Cost Estimate'!Q114</f>
        <v>0</v>
      </c>
      <c r="R115" s="5">
        <f>'Labor Cost Estimate'!R114</f>
        <v>8</v>
      </c>
      <c r="S115" s="5">
        <f>'Labor Cost Estimate'!S114</f>
        <v>9</v>
      </c>
      <c r="T115" s="49">
        <f t="shared" si="11"/>
        <v>1.125</v>
      </c>
      <c r="U115" s="8">
        <f t="shared" si="13"/>
        <v>39.333333333333336</v>
      </c>
      <c r="V115" s="8">
        <f t="shared" si="14"/>
        <v>314.66666666666669</v>
      </c>
      <c r="W115" s="8">
        <f t="shared" si="12"/>
        <v>392.35630174114766</v>
      </c>
      <c r="X115" s="82">
        <f t="shared" si="17"/>
        <v>4.9006714196719045E-3</v>
      </c>
      <c r="Y115" s="83">
        <f t="shared" si="16"/>
        <v>1.1494738072585699E-3</v>
      </c>
    </row>
    <row r="116" spans="1:26" s="35" customFormat="1">
      <c r="B116" s="7" t="s">
        <v>235</v>
      </c>
      <c r="D116" s="7"/>
      <c r="E116" s="42"/>
      <c r="F116" s="42"/>
      <c r="G116" s="8">
        <f>'Labor Cost Estimate'!G115</f>
        <v>272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35">
        <f>S117</f>
        <v>8</v>
      </c>
      <c r="T116" s="52">
        <f t="shared" si="11"/>
        <v>1</v>
      </c>
      <c r="U116" s="42">
        <f t="shared" si="13"/>
        <v>34</v>
      </c>
      <c r="V116" s="42">
        <f t="shared" si="14"/>
        <v>272</v>
      </c>
      <c r="W116" s="42">
        <f t="shared" si="12"/>
        <v>301.47150868246371</v>
      </c>
      <c r="X116" s="92">
        <f t="shared" si="17"/>
        <v>3.7654876444936664E-3</v>
      </c>
      <c r="Y116" s="90">
        <f t="shared" si="16"/>
        <v>8.8321151292183907E-4</v>
      </c>
      <c r="Z116" s="31"/>
    </row>
    <row r="117" spans="1:26" ht="90">
      <c r="A117" s="5" t="s">
        <v>236</v>
      </c>
      <c r="B117" s="6" t="s">
        <v>237</v>
      </c>
      <c r="C117" s="5" t="s">
        <v>26</v>
      </c>
      <c r="D117" s="6" t="s">
        <v>70</v>
      </c>
      <c r="E117" s="8">
        <f>Resources!$E$3*I117 + Resources!$E$4*J117 + Resources!$E$5*K117 + Resources!$E$6*L117 + Resources!$E$7*M117 + Resources!$E$8*N117 + Resources!$E$9*O117 + Resources!$E$12*P117</f>
        <v>272</v>
      </c>
      <c r="F117" s="8">
        <f>Resources!$E$2*H117</f>
        <v>0</v>
      </c>
      <c r="G117" s="8">
        <f>'Labor Cost Estimate'!G116</f>
        <v>272</v>
      </c>
      <c r="H117" s="5">
        <f>'Labor Cost Estimate'!H116</f>
        <v>0</v>
      </c>
      <c r="I117" s="5">
        <f>'Labor Cost Estimate'!I116</f>
        <v>0</v>
      </c>
      <c r="J117" s="5">
        <f>'Labor Cost Estimate'!J116</f>
        <v>0</v>
      </c>
      <c r="K117" s="5">
        <f>'Labor Cost Estimate'!K116</f>
        <v>0</v>
      </c>
      <c r="L117" s="5">
        <f>'Labor Cost Estimate'!L116</f>
        <v>8</v>
      </c>
      <c r="M117" s="5">
        <f>'Labor Cost Estimate'!M116</f>
        <v>0</v>
      </c>
      <c r="N117" s="5">
        <f>'Labor Cost Estimate'!N116</f>
        <v>0</v>
      </c>
      <c r="O117" s="5">
        <f>'Labor Cost Estimate'!O116</f>
        <v>0</v>
      </c>
      <c r="P117" s="5">
        <f>'Labor Cost Estimate'!P116</f>
        <v>0</v>
      </c>
      <c r="Q117" s="5">
        <f>'Labor Cost Estimate'!Q116</f>
        <v>0</v>
      </c>
      <c r="R117" s="5">
        <f>'Labor Cost Estimate'!R116</f>
        <v>0</v>
      </c>
      <c r="S117" s="5">
        <f>'Labor Cost Estimate'!S116</f>
        <v>8</v>
      </c>
      <c r="T117" s="49">
        <f t="shared" si="11"/>
        <v>1</v>
      </c>
      <c r="U117" s="8">
        <f t="shared" si="13"/>
        <v>34</v>
      </c>
      <c r="V117" s="8">
        <f t="shared" si="14"/>
        <v>272</v>
      </c>
      <c r="W117" s="8">
        <f t="shared" si="12"/>
        <v>301.47150868246371</v>
      </c>
      <c r="X117" s="82">
        <f t="shared" si="17"/>
        <v>3.7654876444936664E-3</v>
      </c>
      <c r="Y117" s="83">
        <f t="shared" si="16"/>
        <v>8.8321151292183907E-4</v>
      </c>
    </row>
    <row r="118" spans="1:26" s="35" customFormat="1">
      <c r="B118" s="7" t="s">
        <v>238</v>
      </c>
      <c r="D118" s="7"/>
      <c r="E118" s="42"/>
      <c r="F118" s="42"/>
      <c r="G118" s="8">
        <f>'Labor Cost Estimate'!G117</f>
        <v>544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35">
        <f>S119+S120</f>
        <v>16</v>
      </c>
      <c r="T118" s="52">
        <f t="shared" si="11"/>
        <v>2</v>
      </c>
      <c r="U118" s="42">
        <f t="shared" si="13"/>
        <v>34</v>
      </c>
      <c r="V118" s="42">
        <f t="shared" si="14"/>
        <v>272</v>
      </c>
      <c r="W118" s="42">
        <f t="shared" si="12"/>
        <v>602.94301736492741</v>
      </c>
      <c r="X118" s="92">
        <f t="shared" si="17"/>
        <v>7.5309752889873328E-3</v>
      </c>
      <c r="Y118" s="90">
        <f t="shared" si="16"/>
        <v>1.7664230258436781E-3</v>
      </c>
      <c r="Z118" s="31"/>
    </row>
    <row r="119" spans="1:26" ht="75">
      <c r="A119" s="5" t="s">
        <v>239</v>
      </c>
      <c r="B119" s="6" t="s">
        <v>240</v>
      </c>
      <c r="C119" s="5" t="s">
        <v>26</v>
      </c>
      <c r="D119" s="6" t="s">
        <v>70</v>
      </c>
      <c r="E119" s="8">
        <f>Resources!$E$3*I119 + Resources!$E$4*J119 + Resources!$E$5*K119 + Resources!$E$6*L119 + Resources!$E$7*M119 + Resources!$E$8*N119 + Resources!$E$9*O119 + Resources!$E$12*P119</f>
        <v>272</v>
      </c>
      <c r="F119" s="8">
        <f>Resources!$E$2*H119</f>
        <v>0</v>
      </c>
      <c r="G119" s="8">
        <f>'Labor Cost Estimate'!G118</f>
        <v>272</v>
      </c>
      <c r="H119" s="5">
        <f>'Labor Cost Estimate'!H118</f>
        <v>0</v>
      </c>
      <c r="I119" s="5">
        <f>'Labor Cost Estimate'!I118</f>
        <v>0</v>
      </c>
      <c r="J119" s="5">
        <f>'Labor Cost Estimate'!J118</f>
        <v>0</v>
      </c>
      <c r="K119" s="5">
        <f>'Labor Cost Estimate'!K118</f>
        <v>0</v>
      </c>
      <c r="L119" s="5">
        <f>'Labor Cost Estimate'!L118</f>
        <v>8</v>
      </c>
      <c r="M119" s="5">
        <f>'Labor Cost Estimate'!M118</f>
        <v>0</v>
      </c>
      <c r="N119" s="5">
        <f>'Labor Cost Estimate'!N118</f>
        <v>0</v>
      </c>
      <c r="O119" s="5">
        <f>'Labor Cost Estimate'!O118</f>
        <v>0</v>
      </c>
      <c r="P119" s="5">
        <f>'Labor Cost Estimate'!P118</f>
        <v>0</v>
      </c>
      <c r="Q119" s="5">
        <f>'Labor Cost Estimate'!Q118</f>
        <v>0</v>
      </c>
      <c r="R119" s="5">
        <f>'Labor Cost Estimate'!R118</f>
        <v>0</v>
      </c>
      <c r="S119" s="5">
        <f>'Labor Cost Estimate'!S118</f>
        <v>8</v>
      </c>
      <c r="T119" s="49">
        <f t="shared" si="11"/>
        <v>1</v>
      </c>
      <c r="U119" s="8">
        <f t="shared" si="13"/>
        <v>34</v>
      </c>
      <c r="V119" s="8">
        <f t="shared" si="14"/>
        <v>272</v>
      </c>
      <c r="W119" s="8">
        <f t="shared" si="12"/>
        <v>301.47150868246371</v>
      </c>
      <c r="X119" s="82">
        <f t="shared" si="17"/>
        <v>3.7654876444936664E-3</v>
      </c>
      <c r="Y119" s="83">
        <f t="shared" si="16"/>
        <v>8.8321151292183907E-4</v>
      </c>
    </row>
    <row r="120" spans="1:26" ht="30">
      <c r="A120" s="5" t="s">
        <v>241</v>
      </c>
      <c r="B120" s="6" t="s">
        <v>242</v>
      </c>
      <c r="C120" s="5" t="s">
        <v>26</v>
      </c>
      <c r="D120" s="6" t="s">
        <v>70</v>
      </c>
      <c r="E120" s="8">
        <f>Resources!$E$3*I120 + Resources!$E$4*J120 + Resources!$E$5*K120 + Resources!$E$6*L120 + Resources!$E$7*M120 + Resources!$E$8*N120 + Resources!$E$9*O120 + Resources!$E$12*P120</f>
        <v>272</v>
      </c>
      <c r="F120" s="8">
        <f>Resources!$E$2*H120</f>
        <v>0</v>
      </c>
      <c r="G120" s="8">
        <f>'Labor Cost Estimate'!G119</f>
        <v>272</v>
      </c>
      <c r="H120" s="5">
        <f>'Labor Cost Estimate'!H119</f>
        <v>0</v>
      </c>
      <c r="I120" s="5">
        <f>'Labor Cost Estimate'!I119</f>
        <v>0</v>
      </c>
      <c r="J120" s="5">
        <f>'Labor Cost Estimate'!J119</f>
        <v>0</v>
      </c>
      <c r="K120" s="5">
        <f>'Labor Cost Estimate'!K119</f>
        <v>0</v>
      </c>
      <c r="L120" s="5">
        <f>'Labor Cost Estimate'!L119</f>
        <v>8</v>
      </c>
      <c r="M120" s="5">
        <f>'Labor Cost Estimate'!M119</f>
        <v>0</v>
      </c>
      <c r="N120" s="5">
        <f>'Labor Cost Estimate'!N119</f>
        <v>0</v>
      </c>
      <c r="O120" s="5">
        <f>'Labor Cost Estimate'!O119</f>
        <v>0</v>
      </c>
      <c r="P120" s="5">
        <f>'Labor Cost Estimate'!P119</f>
        <v>0</v>
      </c>
      <c r="Q120" s="5">
        <f>'Labor Cost Estimate'!Q119</f>
        <v>0</v>
      </c>
      <c r="R120" s="5">
        <f>'Labor Cost Estimate'!R119</f>
        <v>0</v>
      </c>
      <c r="S120" s="5">
        <f>'Labor Cost Estimate'!S119</f>
        <v>8</v>
      </c>
      <c r="T120" s="49">
        <f t="shared" si="11"/>
        <v>1</v>
      </c>
      <c r="U120" s="8">
        <f t="shared" si="13"/>
        <v>34</v>
      </c>
      <c r="V120" s="8">
        <f t="shared" si="14"/>
        <v>272</v>
      </c>
      <c r="W120" s="8">
        <f t="shared" si="12"/>
        <v>301.47150868246371</v>
      </c>
      <c r="X120" s="82">
        <f t="shared" si="17"/>
        <v>3.7654876444936664E-3</v>
      </c>
      <c r="Y120" s="83">
        <f t="shared" si="16"/>
        <v>8.8321151292183907E-4</v>
      </c>
    </row>
    <row r="121" spans="1:26" s="36" customFormat="1" ht="18.75">
      <c r="B121" s="9" t="s">
        <v>243</v>
      </c>
      <c r="D121" s="9"/>
      <c r="E121" s="50">
        <f>Resources!$E$3*I121 + Resources!$E$4*J121 + Resources!$E$5*K121 + Resources!$E$6*L121 + Resources!$E$7*M121 + Resources!$E$8*N121 + Resources!$E$9*O121 + Resources!$E$12*P121</f>
        <v>0</v>
      </c>
      <c r="F121" s="50">
        <f>Resources!$E$2*H121</f>
        <v>0</v>
      </c>
      <c r="G121" s="8">
        <f>'Labor Cost Estimate'!G120</f>
        <v>6416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36">
        <f>SUM(S122:S126)</f>
        <v>128</v>
      </c>
      <c r="T121" s="48">
        <f t="shared" si="11"/>
        <v>16</v>
      </c>
      <c r="U121" s="50">
        <f t="shared" si="13"/>
        <v>50.125</v>
      </c>
      <c r="V121" s="50">
        <f t="shared" si="14"/>
        <v>401</v>
      </c>
      <c r="W121" s="50">
        <f t="shared" si="12"/>
        <v>7111.1808812745858</v>
      </c>
      <c r="X121" s="93">
        <f t="shared" si="17"/>
        <v>8.8821208555409426E-2</v>
      </c>
      <c r="Y121" s="91">
        <f t="shared" si="16"/>
        <v>2.0833400981273967E-2</v>
      </c>
      <c r="Z121" s="98"/>
    </row>
    <row r="122" spans="1:26" ht="30">
      <c r="A122" s="5" t="s">
        <v>244</v>
      </c>
      <c r="B122" s="6" t="s">
        <v>245</v>
      </c>
      <c r="C122" s="5" t="s">
        <v>26</v>
      </c>
      <c r="D122" s="6" t="s">
        <v>510</v>
      </c>
      <c r="E122" s="8">
        <f>Resources!$E$3*I122 + Resources!$E$4*J122 + Resources!$E$5*K122 + Resources!$E$6*L122 + Resources!$E$7*M122 + Resources!$E$8*N122 + Resources!$E$9*O122 + Resources!$E$12*P122</f>
        <v>464</v>
      </c>
      <c r="F122" s="8">
        <f>Resources!$E$2*H122</f>
        <v>0</v>
      </c>
      <c r="G122" s="8">
        <f>'Labor Cost Estimate'!G121</f>
        <v>760</v>
      </c>
      <c r="H122" s="5">
        <f>'Labor Cost Estimate'!H121</f>
        <v>0</v>
      </c>
      <c r="I122" s="5">
        <f>'Labor Cost Estimate'!I121</f>
        <v>0</v>
      </c>
      <c r="J122" s="5">
        <f>'Labor Cost Estimate'!J121</f>
        <v>8</v>
      </c>
      <c r="K122" s="5">
        <f>'Labor Cost Estimate'!K121</f>
        <v>0</v>
      </c>
      <c r="L122" s="5">
        <f>'Labor Cost Estimate'!L121</f>
        <v>0</v>
      </c>
      <c r="M122" s="5">
        <f>'Labor Cost Estimate'!M121</f>
        <v>0</v>
      </c>
      <c r="N122" s="5">
        <f>'Labor Cost Estimate'!N121</f>
        <v>0</v>
      </c>
      <c r="O122" s="5">
        <f>'Labor Cost Estimate'!O121</f>
        <v>0</v>
      </c>
      <c r="P122" s="5">
        <f>'Labor Cost Estimate'!P121</f>
        <v>0</v>
      </c>
      <c r="Q122" s="5">
        <f>'Labor Cost Estimate'!Q121</f>
        <v>0</v>
      </c>
      <c r="R122" s="5">
        <f>'Labor Cost Estimate'!R121</f>
        <v>8</v>
      </c>
      <c r="S122" s="5">
        <f>'Labor Cost Estimate'!S121</f>
        <v>16</v>
      </c>
      <c r="T122" s="49">
        <f t="shared" si="11"/>
        <v>2</v>
      </c>
      <c r="U122" s="8">
        <f t="shared" si="13"/>
        <v>47.5</v>
      </c>
      <c r="V122" s="8">
        <f t="shared" si="14"/>
        <v>380</v>
      </c>
      <c r="W122" s="8">
        <f t="shared" si="12"/>
        <v>842.34686249511924</v>
      </c>
      <c r="X122" s="82">
        <f t="shared" si="17"/>
        <v>1.0521215477261715E-2</v>
      </c>
      <c r="Y122" s="83">
        <f t="shared" si="16"/>
        <v>2.4677968743404325E-3</v>
      </c>
    </row>
    <row r="123" spans="1:26" ht="45">
      <c r="A123" s="5" t="s">
        <v>246</v>
      </c>
      <c r="B123" s="6" t="s">
        <v>247</v>
      </c>
      <c r="C123" s="5" t="s">
        <v>26</v>
      </c>
      <c r="D123" s="6" t="s">
        <v>510</v>
      </c>
      <c r="E123" s="8">
        <f>Resources!$E$3*I123 + Resources!$E$4*J123 + Resources!$E$5*K123 + Resources!$E$6*L123 + Resources!$E$7*M123 + Resources!$E$8*N123 + Resources!$E$9*O123 + Resources!$E$12*P123</f>
        <v>464</v>
      </c>
      <c r="F123" s="8">
        <f>Resources!$E$2*H123</f>
        <v>0</v>
      </c>
      <c r="G123" s="8">
        <f>'Labor Cost Estimate'!G122</f>
        <v>760</v>
      </c>
      <c r="H123" s="5">
        <f>'Labor Cost Estimate'!H122</f>
        <v>0</v>
      </c>
      <c r="I123" s="5">
        <f>'Labor Cost Estimate'!I122</f>
        <v>0</v>
      </c>
      <c r="J123" s="5">
        <f>'Labor Cost Estimate'!J122</f>
        <v>8</v>
      </c>
      <c r="K123" s="5">
        <f>'Labor Cost Estimate'!K122</f>
        <v>0</v>
      </c>
      <c r="L123" s="5">
        <f>'Labor Cost Estimate'!L122</f>
        <v>0</v>
      </c>
      <c r="M123" s="5">
        <f>'Labor Cost Estimate'!M122</f>
        <v>0</v>
      </c>
      <c r="N123" s="5">
        <f>'Labor Cost Estimate'!N122</f>
        <v>0</v>
      </c>
      <c r="O123" s="5">
        <f>'Labor Cost Estimate'!O122</f>
        <v>0</v>
      </c>
      <c r="P123" s="5">
        <f>'Labor Cost Estimate'!P122</f>
        <v>0</v>
      </c>
      <c r="Q123" s="5">
        <f>'Labor Cost Estimate'!Q122</f>
        <v>0</v>
      </c>
      <c r="R123" s="5">
        <f>'Labor Cost Estimate'!R122</f>
        <v>8</v>
      </c>
      <c r="S123" s="5">
        <f>'Labor Cost Estimate'!S122</f>
        <v>16</v>
      </c>
      <c r="T123" s="49">
        <f t="shared" si="11"/>
        <v>2</v>
      </c>
      <c r="U123" s="8">
        <f t="shared" si="13"/>
        <v>47.5</v>
      </c>
      <c r="V123" s="8">
        <f t="shared" si="14"/>
        <v>380</v>
      </c>
      <c r="W123" s="8">
        <f t="shared" si="12"/>
        <v>842.34686249511924</v>
      </c>
      <c r="X123" s="82">
        <f t="shared" si="17"/>
        <v>1.0521215477261715E-2</v>
      </c>
      <c r="Y123" s="83">
        <f t="shared" si="16"/>
        <v>2.4677968743404325E-3</v>
      </c>
    </row>
    <row r="124" spans="1:26" ht="30">
      <c r="A124" s="5" t="s">
        <v>248</v>
      </c>
      <c r="B124" s="6" t="s">
        <v>249</v>
      </c>
      <c r="C124" s="5" t="s">
        <v>26</v>
      </c>
      <c r="D124" s="6" t="s">
        <v>510</v>
      </c>
      <c r="E124" s="8">
        <f>Resources!$E$3*I124 + Resources!$E$4*J124 + Resources!$E$5*K124 + Resources!$E$6*L124 + Resources!$E$7*M124 + Resources!$E$8*N124 + Resources!$E$9*O124 + Resources!$E$12*P124</f>
        <v>464</v>
      </c>
      <c r="F124" s="8">
        <f>Resources!$E$2*H124</f>
        <v>0</v>
      </c>
      <c r="G124" s="8">
        <f>'Labor Cost Estimate'!G123</f>
        <v>760</v>
      </c>
      <c r="H124" s="5">
        <f>'Labor Cost Estimate'!H123</f>
        <v>0</v>
      </c>
      <c r="I124" s="5">
        <f>'Labor Cost Estimate'!I123</f>
        <v>0</v>
      </c>
      <c r="J124" s="5">
        <f>'Labor Cost Estimate'!J123</f>
        <v>8</v>
      </c>
      <c r="K124" s="5">
        <f>'Labor Cost Estimate'!K123</f>
        <v>0</v>
      </c>
      <c r="L124" s="5">
        <f>'Labor Cost Estimate'!L123</f>
        <v>0</v>
      </c>
      <c r="M124" s="5">
        <f>'Labor Cost Estimate'!M123</f>
        <v>0</v>
      </c>
      <c r="N124" s="5">
        <f>'Labor Cost Estimate'!N123</f>
        <v>0</v>
      </c>
      <c r="O124" s="5">
        <f>'Labor Cost Estimate'!O123</f>
        <v>0</v>
      </c>
      <c r="P124" s="5">
        <f>'Labor Cost Estimate'!P123</f>
        <v>0</v>
      </c>
      <c r="Q124" s="5">
        <f>'Labor Cost Estimate'!Q123</f>
        <v>0</v>
      </c>
      <c r="R124" s="5">
        <f>'Labor Cost Estimate'!R123</f>
        <v>8</v>
      </c>
      <c r="S124" s="5">
        <f>'Labor Cost Estimate'!S123</f>
        <v>16</v>
      </c>
      <c r="T124" s="49">
        <f t="shared" si="11"/>
        <v>2</v>
      </c>
      <c r="U124" s="8">
        <f t="shared" si="13"/>
        <v>47.5</v>
      </c>
      <c r="V124" s="8">
        <f t="shared" si="14"/>
        <v>380</v>
      </c>
      <c r="W124" s="8">
        <f t="shared" si="12"/>
        <v>842.34686249511924</v>
      </c>
      <c r="X124" s="82">
        <f t="shared" si="17"/>
        <v>1.0521215477261715E-2</v>
      </c>
      <c r="Y124" s="83">
        <f t="shared" si="16"/>
        <v>2.4677968743404325E-3</v>
      </c>
    </row>
    <row r="125" spans="1:26" ht="30">
      <c r="A125" s="5" t="s">
        <v>250</v>
      </c>
      <c r="B125" s="6" t="s">
        <v>251</v>
      </c>
      <c r="C125" s="5" t="s">
        <v>26</v>
      </c>
      <c r="D125" s="6" t="s">
        <v>510</v>
      </c>
      <c r="E125" s="8">
        <f>Resources!$E$3*I125 + Resources!$E$4*J125 + Resources!$E$5*K125 + Resources!$E$6*L125 + Resources!$E$7*M125 + Resources!$E$8*N125 + Resources!$E$9*O125 + Resources!$E$12*P125</f>
        <v>2320</v>
      </c>
      <c r="F125" s="8">
        <f>Resources!$E$2*H125</f>
        <v>0</v>
      </c>
      <c r="G125" s="8">
        <f>'Labor Cost Estimate'!G124</f>
        <v>2912</v>
      </c>
      <c r="H125" s="5">
        <f>'Labor Cost Estimate'!H124</f>
        <v>0</v>
      </c>
      <c r="I125" s="5">
        <f>'Labor Cost Estimate'!I124</f>
        <v>0</v>
      </c>
      <c r="J125" s="5">
        <f>'Labor Cost Estimate'!J124</f>
        <v>40</v>
      </c>
      <c r="K125" s="5">
        <f>'Labor Cost Estimate'!K124</f>
        <v>0</v>
      </c>
      <c r="L125" s="5">
        <f>'Labor Cost Estimate'!L124</f>
        <v>0</v>
      </c>
      <c r="M125" s="5">
        <f>'Labor Cost Estimate'!M124</f>
        <v>0</v>
      </c>
      <c r="N125" s="5">
        <f>'Labor Cost Estimate'!N124</f>
        <v>0</v>
      </c>
      <c r="O125" s="5">
        <f>'Labor Cost Estimate'!O124</f>
        <v>0</v>
      </c>
      <c r="P125" s="5">
        <f>'Labor Cost Estimate'!P124</f>
        <v>0</v>
      </c>
      <c r="Q125" s="5">
        <f>'Labor Cost Estimate'!Q124</f>
        <v>0</v>
      </c>
      <c r="R125" s="5">
        <f>'Labor Cost Estimate'!R124</f>
        <v>16</v>
      </c>
      <c r="S125" s="5">
        <f>'Labor Cost Estimate'!S124</f>
        <v>56</v>
      </c>
      <c r="T125" s="49">
        <f t="shared" si="11"/>
        <v>7</v>
      </c>
      <c r="U125" s="8">
        <f t="shared" si="13"/>
        <v>52</v>
      </c>
      <c r="V125" s="8">
        <f t="shared" si="14"/>
        <v>416</v>
      </c>
      <c r="W125" s="8">
        <f t="shared" si="12"/>
        <v>3227.5185047181412</v>
      </c>
      <c r="X125" s="82">
        <f t="shared" si="17"/>
        <v>4.0312867723402784E-2</v>
      </c>
      <c r="Y125" s="83">
        <f t="shared" si="16"/>
        <v>9.4555585501043937E-3</v>
      </c>
    </row>
    <row r="126" spans="1:26">
      <c r="A126" s="5" t="s">
        <v>252</v>
      </c>
      <c r="B126" s="6" t="s">
        <v>96</v>
      </c>
      <c r="C126" s="5" t="s">
        <v>26</v>
      </c>
      <c r="D126" s="6" t="s">
        <v>510</v>
      </c>
      <c r="E126" s="8">
        <f>Resources!$E$3*I126 + Resources!$E$4*J126 + Resources!$E$5*K126 + Resources!$E$6*L126 + Resources!$E$7*M126 + Resources!$E$8*N126 + Resources!$E$9*O126 + Resources!$E$12*P126</f>
        <v>928</v>
      </c>
      <c r="F126" s="8">
        <f>Resources!$E$2*H126</f>
        <v>0</v>
      </c>
      <c r="G126" s="8">
        <f>'Labor Cost Estimate'!G125</f>
        <v>1224</v>
      </c>
      <c r="H126" s="5">
        <f>'Labor Cost Estimate'!H125</f>
        <v>0</v>
      </c>
      <c r="I126" s="5">
        <f>'Labor Cost Estimate'!I125</f>
        <v>0</v>
      </c>
      <c r="J126" s="5">
        <f>'Labor Cost Estimate'!J125</f>
        <v>16</v>
      </c>
      <c r="K126" s="5">
        <f>'Labor Cost Estimate'!K125</f>
        <v>0</v>
      </c>
      <c r="L126" s="5">
        <f>'Labor Cost Estimate'!L125</f>
        <v>0</v>
      </c>
      <c r="M126" s="5">
        <f>'Labor Cost Estimate'!M125</f>
        <v>0</v>
      </c>
      <c r="N126" s="5">
        <f>'Labor Cost Estimate'!N125</f>
        <v>0</v>
      </c>
      <c r="O126" s="5">
        <f>'Labor Cost Estimate'!O125</f>
        <v>0</v>
      </c>
      <c r="P126" s="5">
        <f>'Labor Cost Estimate'!P125</f>
        <v>0</v>
      </c>
      <c r="Q126" s="5">
        <f>'Labor Cost Estimate'!Q125</f>
        <v>0</v>
      </c>
      <c r="R126" s="5">
        <f>'Labor Cost Estimate'!R125</f>
        <v>8</v>
      </c>
      <c r="S126" s="5">
        <f>'Labor Cost Estimate'!S125</f>
        <v>24</v>
      </c>
      <c r="T126" s="49">
        <f t="shared" si="11"/>
        <v>3</v>
      </c>
      <c r="U126" s="8">
        <f t="shared" si="13"/>
        <v>51</v>
      </c>
      <c r="V126" s="8">
        <f t="shared" si="14"/>
        <v>408</v>
      </c>
      <c r="W126" s="8">
        <f t="shared" si="12"/>
        <v>1356.6217890710868</v>
      </c>
      <c r="X126" s="82">
        <f t="shared" si="17"/>
        <v>1.6944694400221498E-2</v>
      </c>
      <c r="Y126" s="83">
        <f t="shared" si="16"/>
        <v>3.9744518081482752E-3</v>
      </c>
    </row>
    <row r="127" spans="1:26" s="36" customFormat="1" ht="18.75">
      <c r="B127" s="9" t="s">
        <v>253</v>
      </c>
      <c r="D127" s="9"/>
      <c r="E127" s="50"/>
      <c r="F127" s="50"/>
      <c r="G127" s="8">
        <f>'Labor Cost Estimate'!G126</f>
        <v>6928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36">
        <f>S128+S131</f>
        <v>144</v>
      </c>
      <c r="T127" s="48">
        <f t="shared" si="11"/>
        <v>18</v>
      </c>
      <c r="U127" s="50">
        <f t="shared" si="13"/>
        <v>48.111111111111114</v>
      </c>
      <c r="V127" s="50">
        <f t="shared" si="14"/>
        <v>384.88888888888891</v>
      </c>
      <c r="W127" s="50">
        <f t="shared" si="12"/>
        <v>7678.6566623239287</v>
      </c>
      <c r="X127" s="93">
        <f t="shared" si="17"/>
        <v>9.5909185297985741E-2</v>
      </c>
      <c r="Y127" s="91">
        <f t="shared" si="16"/>
        <v>2.2495916770303312E-2</v>
      </c>
      <c r="Z127" s="98"/>
    </row>
    <row r="128" spans="1:26" s="35" customFormat="1">
      <c r="B128" s="7" t="s">
        <v>254</v>
      </c>
      <c r="D128" s="7"/>
      <c r="E128" s="42"/>
      <c r="F128" s="42"/>
      <c r="G128" s="8">
        <f>'Labor Cost Estimate'!G127</f>
        <v>3008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35">
        <f>S129+S130</f>
        <v>64</v>
      </c>
      <c r="T128" s="52">
        <f t="shared" si="11"/>
        <v>8</v>
      </c>
      <c r="U128" s="42">
        <f t="shared" si="13"/>
        <v>47</v>
      </c>
      <c r="V128" s="42">
        <f t="shared" si="14"/>
        <v>376</v>
      </c>
      <c r="W128" s="42">
        <f t="shared" si="12"/>
        <v>3333.9202136648928</v>
      </c>
      <c r="X128" s="92">
        <f t="shared" si="17"/>
        <v>4.1641863362635839E-2</v>
      </c>
      <c r="Y128" s="90">
        <f t="shared" si="16"/>
        <v>9.7672802605473959E-3</v>
      </c>
      <c r="Z128" s="31"/>
    </row>
    <row r="129" spans="1:26" ht="30">
      <c r="A129" s="5" t="s">
        <v>255</v>
      </c>
      <c r="B129" s="6" t="s">
        <v>256</v>
      </c>
      <c r="C129" s="5" t="s">
        <v>26</v>
      </c>
      <c r="D129" s="6" t="s">
        <v>509</v>
      </c>
      <c r="E129" s="8">
        <f>Resources!$E$3*I129 + Resources!$E$4*J129 + Resources!$E$5*K129 + Resources!$E$6*L129 + Resources!$E$7*M129 + Resources!$E$8*N129 + Resources!$E$9*O129 + Resources!$E$12*P129</f>
        <v>1368</v>
      </c>
      <c r="F129" s="8">
        <f>Resources!$E$2*H129</f>
        <v>0</v>
      </c>
      <c r="G129" s="8">
        <f>'Labor Cost Estimate'!G128</f>
        <v>2256</v>
      </c>
      <c r="H129" s="5">
        <f>'Labor Cost Estimate'!H128</f>
        <v>0</v>
      </c>
      <c r="I129" s="5">
        <f>'Labor Cost Estimate'!I128</f>
        <v>0</v>
      </c>
      <c r="J129" s="5">
        <f>'Labor Cost Estimate'!J128</f>
        <v>0</v>
      </c>
      <c r="K129" s="5">
        <f>'Labor Cost Estimate'!K128</f>
        <v>24</v>
      </c>
      <c r="L129" s="5">
        <f>'Labor Cost Estimate'!L128</f>
        <v>0</v>
      </c>
      <c r="M129" s="5">
        <f>'Labor Cost Estimate'!M128</f>
        <v>0</v>
      </c>
      <c r="N129" s="5">
        <f>'Labor Cost Estimate'!N128</f>
        <v>0</v>
      </c>
      <c r="O129" s="5">
        <f>'Labor Cost Estimate'!O128</f>
        <v>0</v>
      </c>
      <c r="P129" s="5">
        <f>'Labor Cost Estimate'!P128</f>
        <v>0</v>
      </c>
      <c r="Q129" s="5">
        <f>'Labor Cost Estimate'!Q128</f>
        <v>0</v>
      </c>
      <c r="R129" s="5">
        <f>'Labor Cost Estimate'!R128</f>
        <v>24</v>
      </c>
      <c r="S129" s="5">
        <f>'Labor Cost Estimate'!S128</f>
        <v>48</v>
      </c>
      <c r="T129" s="49">
        <f t="shared" si="11"/>
        <v>6</v>
      </c>
      <c r="U129" s="8">
        <f t="shared" si="13"/>
        <v>47</v>
      </c>
      <c r="V129" s="8">
        <f t="shared" si="14"/>
        <v>376</v>
      </c>
      <c r="W129" s="8">
        <f t="shared" si="12"/>
        <v>2500.4401602486696</v>
      </c>
      <c r="X129" s="82">
        <f t="shared" si="17"/>
        <v>3.1231397521976879E-2</v>
      </c>
      <c r="Y129" s="83">
        <f t="shared" si="16"/>
        <v>7.3254601954105469E-3</v>
      </c>
    </row>
    <row r="130" spans="1:26" ht="30">
      <c r="A130" s="5" t="s">
        <v>257</v>
      </c>
      <c r="B130" s="6" t="s">
        <v>258</v>
      </c>
      <c r="C130" s="5" t="s">
        <v>26</v>
      </c>
      <c r="D130" s="6" t="s">
        <v>509</v>
      </c>
      <c r="E130" s="8">
        <f>Resources!$E$3*I130 + Resources!$E$4*J130 + Resources!$E$5*K130 + Resources!$E$6*L130 + Resources!$E$7*M130 + Resources!$E$8*N130 + Resources!$E$9*O130 + Resources!$E$12*P130</f>
        <v>456</v>
      </c>
      <c r="F130" s="8">
        <f>Resources!$E$2*H130</f>
        <v>0</v>
      </c>
      <c r="G130" s="8">
        <f>'Labor Cost Estimate'!G129</f>
        <v>752</v>
      </c>
      <c r="H130" s="5">
        <f>'Labor Cost Estimate'!H129</f>
        <v>0</v>
      </c>
      <c r="I130" s="5">
        <f>'Labor Cost Estimate'!I129</f>
        <v>0</v>
      </c>
      <c r="J130" s="5">
        <f>'Labor Cost Estimate'!J129</f>
        <v>0</v>
      </c>
      <c r="K130" s="5">
        <f>'Labor Cost Estimate'!K129</f>
        <v>8</v>
      </c>
      <c r="L130" s="5">
        <f>'Labor Cost Estimate'!L129</f>
        <v>0</v>
      </c>
      <c r="M130" s="5">
        <f>'Labor Cost Estimate'!M129</f>
        <v>0</v>
      </c>
      <c r="N130" s="5">
        <f>'Labor Cost Estimate'!N129</f>
        <v>0</v>
      </c>
      <c r="O130" s="5">
        <f>'Labor Cost Estimate'!O129</f>
        <v>0</v>
      </c>
      <c r="P130" s="5">
        <f>'Labor Cost Estimate'!P129</f>
        <v>0</v>
      </c>
      <c r="Q130" s="5">
        <f>'Labor Cost Estimate'!Q129</f>
        <v>0</v>
      </c>
      <c r="R130" s="5">
        <f>'Labor Cost Estimate'!R129</f>
        <v>8</v>
      </c>
      <c r="S130" s="5">
        <f>'Labor Cost Estimate'!S129</f>
        <v>16</v>
      </c>
      <c r="T130" s="49">
        <f t="shared" si="11"/>
        <v>2</v>
      </c>
      <c r="U130" s="8">
        <f t="shared" si="13"/>
        <v>47</v>
      </c>
      <c r="V130" s="8">
        <f t="shared" si="14"/>
        <v>376</v>
      </c>
      <c r="W130" s="8">
        <f t="shared" si="12"/>
        <v>833.4800534162232</v>
      </c>
      <c r="X130" s="82">
        <f t="shared" si="17"/>
        <v>1.041046584065896E-2</v>
      </c>
      <c r="Y130" s="83">
        <f t="shared" si="16"/>
        <v>2.441820065136849E-3</v>
      </c>
    </row>
    <row r="131" spans="1:26" s="35" customFormat="1">
      <c r="B131" s="7" t="s">
        <v>259</v>
      </c>
      <c r="D131" s="7"/>
      <c r="E131" s="42"/>
      <c r="F131" s="42"/>
      <c r="G131" s="8">
        <f>'Labor Cost Estimate'!G130</f>
        <v>3920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35">
        <f>S132+S133</f>
        <v>80</v>
      </c>
      <c r="T131" s="52">
        <f t="shared" si="11"/>
        <v>10</v>
      </c>
      <c r="U131" s="42">
        <f t="shared" si="13"/>
        <v>49</v>
      </c>
      <c r="V131" s="42">
        <f t="shared" si="14"/>
        <v>392</v>
      </c>
      <c r="W131" s="42">
        <f t="shared" ref="W131:W193" si="18">G131*$G$1</f>
        <v>4344.7364486590359</v>
      </c>
      <c r="X131" s="92">
        <f t="shared" si="17"/>
        <v>5.4267321935349902E-2</v>
      </c>
      <c r="Y131" s="90">
        <f t="shared" ref="Y131:Y162" si="19">G131/$G$281</f>
        <v>1.2728636509755916E-2</v>
      </c>
      <c r="Z131" s="31"/>
    </row>
    <row r="132" spans="1:26" ht="45">
      <c r="A132" s="5" t="s">
        <v>260</v>
      </c>
      <c r="B132" s="6" t="s">
        <v>261</v>
      </c>
      <c r="C132" s="5" t="s">
        <v>26</v>
      </c>
      <c r="D132" s="6" t="s">
        <v>509</v>
      </c>
      <c r="E132" s="8">
        <f>Resources!$E$3*I132 + Resources!$E$4*J132 + Resources!$E$5*K132 + Resources!$E$6*L132 + Resources!$E$7*M132 + Resources!$E$8*N132 + Resources!$E$9*O132 + Resources!$E$12*P132</f>
        <v>1824</v>
      </c>
      <c r="F132" s="8">
        <f>Resources!$E$2*H132</f>
        <v>0</v>
      </c>
      <c r="G132" s="8">
        <f>'Labor Cost Estimate'!G131</f>
        <v>2416</v>
      </c>
      <c r="H132" s="5">
        <f>'Labor Cost Estimate'!H131</f>
        <v>0</v>
      </c>
      <c r="I132" s="5">
        <f>'Labor Cost Estimate'!I131</f>
        <v>0</v>
      </c>
      <c r="J132" s="5">
        <f>'Labor Cost Estimate'!J131</f>
        <v>0</v>
      </c>
      <c r="K132" s="5">
        <f>'Labor Cost Estimate'!K131</f>
        <v>32</v>
      </c>
      <c r="L132" s="5">
        <f>'Labor Cost Estimate'!L131</f>
        <v>0</v>
      </c>
      <c r="M132" s="5">
        <f>'Labor Cost Estimate'!M131</f>
        <v>0</v>
      </c>
      <c r="N132" s="5">
        <f>'Labor Cost Estimate'!N131</f>
        <v>0</v>
      </c>
      <c r="O132" s="5">
        <f>'Labor Cost Estimate'!O131</f>
        <v>0</v>
      </c>
      <c r="P132" s="5">
        <f>'Labor Cost Estimate'!P131</f>
        <v>0</v>
      </c>
      <c r="Q132" s="5">
        <f>'Labor Cost Estimate'!Q131</f>
        <v>0</v>
      </c>
      <c r="R132" s="5">
        <f>'Labor Cost Estimate'!R131</f>
        <v>16</v>
      </c>
      <c r="S132" s="5">
        <f>'Labor Cost Estimate'!S131</f>
        <v>48</v>
      </c>
      <c r="T132" s="49">
        <f t="shared" ref="T132:T195" si="20">S132/8</f>
        <v>6</v>
      </c>
      <c r="U132" s="8">
        <f t="shared" si="13"/>
        <v>50.333333333333336</v>
      </c>
      <c r="V132" s="8">
        <f t="shared" si="14"/>
        <v>402.66666666666669</v>
      </c>
      <c r="W132" s="8">
        <f t="shared" si="18"/>
        <v>2677.7763418265895</v>
      </c>
      <c r="X132" s="82">
        <f t="shared" si="17"/>
        <v>3.3446390254031982E-2</v>
      </c>
      <c r="Y132" s="83">
        <f t="shared" si="19"/>
        <v>7.8449963794822164E-3</v>
      </c>
    </row>
    <row r="133" spans="1:26" ht="30">
      <c r="A133" s="5" t="s">
        <v>262</v>
      </c>
      <c r="B133" s="6" t="s">
        <v>263</v>
      </c>
      <c r="C133" s="5" t="s">
        <v>26</v>
      </c>
      <c r="D133" s="6" t="s">
        <v>509</v>
      </c>
      <c r="E133" s="8">
        <f>Resources!$E$3*I133 + Resources!$E$4*J133 + Resources!$E$5*K133 + Resources!$E$6*L133 + Resources!$E$7*M133 + Resources!$E$8*N133 + Resources!$E$9*O133 + Resources!$E$12*P133</f>
        <v>912</v>
      </c>
      <c r="F133" s="8">
        <f>Resources!$E$2*H133</f>
        <v>0</v>
      </c>
      <c r="G133" s="8">
        <f>'Labor Cost Estimate'!G132</f>
        <v>1504</v>
      </c>
      <c r="H133" s="5">
        <f>'Labor Cost Estimate'!H132</f>
        <v>0</v>
      </c>
      <c r="I133" s="5">
        <f>'Labor Cost Estimate'!I132</f>
        <v>0</v>
      </c>
      <c r="J133" s="5">
        <f>'Labor Cost Estimate'!J132</f>
        <v>0</v>
      </c>
      <c r="K133" s="5">
        <f>'Labor Cost Estimate'!K132</f>
        <v>16</v>
      </c>
      <c r="L133" s="5">
        <f>'Labor Cost Estimate'!L132</f>
        <v>0</v>
      </c>
      <c r="M133" s="5">
        <f>'Labor Cost Estimate'!M132</f>
        <v>0</v>
      </c>
      <c r="N133" s="5">
        <f>'Labor Cost Estimate'!N132</f>
        <v>0</v>
      </c>
      <c r="O133" s="5">
        <f>'Labor Cost Estimate'!O132</f>
        <v>0</v>
      </c>
      <c r="P133" s="5">
        <f>'Labor Cost Estimate'!P132</f>
        <v>0</v>
      </c>
      <c r="Q133" s="5">
        <f>'Labor Cost Estimate'!Q132</f>
        <v>0</v>
      </c>
      <c r="R133" s="5">
        <f>'Labor Cost Estimate'!R132</f>
        <v>16</v>
      </c>
      <c r="S133" s="5">
        <f>'Labor Cost Estimate'!S132</f>
        <v>32</v>
      </c>
      <c r="T133" s="49">
        <f t="shared" si="20"/>
        <v>4</v>
      </c>
      <c r="U133" s="8">
        <f t="shared" si="13"/>
        <v>47</v>
      </c>
      <c r="V133" s="8">
        <f t="shared" si="14"/>
        <v>376</v>
      </c>
      <c r="W133" s="8">
        <f t="shared" si="18"/>
        <v>1666.9601068324464</v>
      </c>
      <c r="X133" s="82">
        <f t="shared" si="17"/>
        <v>2.082093168131792E-2</v>
      </c>
      <c r="Y133" s="83">
        <f t="shared" si="19"/>
        <v>4.8836401302736979E-3</v>
      </c>
    </row>
    <row r="134" spans="1:26" s="36" customFormat="1" ht="18.75">
      <c r="B134" s="9" t="s">
        <v>124</v>
      </c>
      <c r="D134" s="9"/>
      <c r="E134" s="50"/>
      <c r="F134" s="50"/>
      <c r="G134" s="8">
        <f>'Labor Cost Estimate'!G133</f>
        <v>2720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36">
        <f>S135</f>
        <v>40</v>
      </c>
      <c r="T134" s="48">
        <f t="shared" si="20"/>
        <v>5</v>
      </c>
      <c r="U134" s="50">
        <f t="shared" ref="U134:U197" si="21">G134/S134</f>
        <v>68</v>
      </c>
      <c r="V134" s="50">
        <f t="shared" ref="V134:V197" si="22">U134*8</f>
        <v>544</v>
      </c>
      <c r="W134" s="50">
        <f t="shared" si="18"/>
        <v>3014.7150868246372</v>
      </c>
      <c r="X134" s="93">
        <f t="shared" si="17"/>
        <v>3.7654876444936668E-2</v>
      </c>
      <c r="Y134" s="91">
        <f t="shared" si="19"/>
        <v>8.832115129218391E-3</v>
      </c>
      <c r="Z134" s="98"/>
    </row>
    <row r="135" spans="1:26">
      <c r="A135" s="5" t="s">
        <v>264</v>
      </c>
      <c r="B135" s="6" t="s">
        <v>265</v>
      </c>
      <c r="C135" s="5" t="s">
        <v>55</v>
      </c>
      <c r="D135" s="6" t="s">
        <v>127</v>
      </c>
      <c r="E135" s="8">
        <f>Resources!$E$3*I135 + Resources!$E$4*J135 + Resources!$E$5*K135 + Resources!$E$6*L135 + Resources!$E$7*M135 + Resources!$E$8*N135 + Resources!$E$9*O135 + Resources!$E$12*P135</f>
        <v>2720</v>
      </c>
      <c r="F135" s="8">
        <f>Resources!$E$2*H135</f>
        <v>0</v>
      </c>
      <c r="G135" s="8">
        <f>'Labor Cost Estimate'!G134</f>
        <v>2720</v>
      </c>
      <c r="H135" s="5">
        <f>'Labor Cost Estimate'!H134</f>
        <v>0</v>
      </c>
      <c r="I135" s="5">
        <f>'Labor Cost Estimate'!I134</f>
        <v>20</v>
      </c>
      <c r="J135" s="5">
        <f>'Labor Cost Estimate'!J134</f>
        <v>0</v>
      </c>
      <c r="K135" s="5">
        <f>'Labor Cost Estimate'!K134</f>
        <v>0</v>
      </c>
      <c r="L135" s="5">
        <f>'Labor Cost Estimate'!L134</f>
        <v>0</v>
      </c>
      <c r="M135" s="5">
        <f>'Labor Cost Estimate'!M134</f>
        <v>0</v>
      </c>
      <c r="N135" s="5">
        <f>'Labor Cost Estimate'!N134</f>
        <v>20</v>
      </c>
      <c r="O135" s="5">
        <f>'Labor Cost Estimate'!O134</f>
        <v>0</v>
      </c>
      <c r="P135" s="5">
        <f>'Labor Cost Estimate'!P134</f>
        <v>0</v>
      </c>
      <c r="Q135" s="5">
        <f>'Labor Cost Estimate'!Q134</f>
        <v>0</v>
      </c>
      <c r="R135" s="5">
        <f>'Labor Cost Estimate'!R134</f>
        <v>0</v>
      </c>
      <c r="S135" s="5">
        <f>'Labor Cost Estimate'!S134</f>
        <v>40</v>
      </c>
      <c r="T135" s="49">
        <f t="shared" si="20"/>
        <v>5</v>
      </c>
      <c r="U135" s="8">
        <f t="shared" si="21"/>
        <v>68</v>
      </c>
      <c r="V135" s="8">
        <f t="shared" si="22"/>
        <v>544</v>
      </c>
      <c r="W135" s="8">
        <f t="shared" si="18"/>
        <v>3014.7150868246372</v>
      </c>
      <c r="X135" s="82">
        <f t="shared" si="17"/>
        <v>3.7654876444936668E-2</v>
      </c>
      <c r="Y135" s="83">
        <f t="shared" si="19"/>
        <v>8.832115129218391E-3</v>
      </c>
    </row>
    <row r="136" spans="1:26" s="36" customFormat="1" ht="18.75">
      <c r="B136" s="9" t="s">
        <v>266</v>
      </c>
      <c r="D136" s="9"/>
      <c r="E136" s="50"/>
      <c r="F136" s="50"/>
      <c r="G136" s="8">
        <f>'Labor Cost Estimate'!G135</f>
        <v>42678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36">
        <f>S137+S152+S167</f>
        <v>894</v>
      </c>
      <c r="T136" s="48">
        <f t="shared" si="20"/>
        <v>111.75</v>
      </c>
      <c r="U136" s="50">
        <f t="shared" si="21"/>
        <v>47.738255033557046</v>
      </c>
      <c r="V136" s="50">
        <f t="shared" si="22"/>
        <v>381.90604026845637</v>
      </c>
      <c r="W136" s="50">
        <f t="shared" si="18"/>
        <v>47302.209733640389</v>
      </c>
      <c r="X136" s="93">
        <f t="shared" si="17"/>
        <v>0.59082162386654669</v>
      </c>
      <c r="Y136" s="91">
        <f t="shared" si="19"/>
        <v>0.13857978289881709</v>
      </c>
      <c r="Z136" s="98"/>
    </row>
    <row r="137" spans="1:26" s="35" customFormat="1">
      <c r="B137" s="7" t="s">
        <v>129</v>
      </c>
      <c r="D137" s="7"/>
      <c r="E137" s="42"/>
      <c r="F137" s="42"/>
      <c r="G137" s="8">
        <f>'Labor Cost Estimate'!G136</f>
        <v>13496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35">
        <f>SUM(S138:S151)</f>
        <v>304</v>
      </c>
      <c r="T137" s="52">
        <f t="shared" si="20"/>
        <v>38</v>
      </c>
      <c r="U137" s="42">
        <f t="shared" si="21"/>
        <v>44.39473684210526</v>
      </c>
      <c r="V137" s="42">
        <f t="shared" si="22"/>
        <v>355.15789473684208</v>
      </c>
      <c r="W137" s="42">
        <f t="shared" si="18"/>
        <v>14958.306916097539</v>
      </c>
      <c r="X137" s="92">
        <f t="shared" si="17"/>
        <v>0.1868346369488475</v>
      </c>
      <c r="Y137" s="90">
        <f t="shared" si="19"/>
        <v>4.3822877126445364E-2</v>
      </c>
      <c r="Z137" s="31"/>
    </row>
    <row r="138" spans="1:26">
      <c r="A138" s="5" t="s">
        <v>267</v>
      </c>
      <c r="B138" s="17" t="s">
        <v>268</v>
      </c>
      <c r="C138" s="5" t="s">
        <v>26</v>
      </c>
      <c r="D138" s="6" t="s">
        <v>186</v>
      </c>
      <c r="E138" s="8">
        <f>Resources!$E$3*I138 + Resources!$E$4*J138 + Resources!$E$5*K138 + Resources!$E$6*L138 + Resources!$E$7*M138 + Resources!$E$8*N138 + Resources!$E$9*O138 + Resources!$E$12*P138</f>
        <v>200</v>
      </c>
      <c r="F138" s="8">
        <f>Resources!$E$2*H138</f>
        <v>0</v>
      </c>
      <c r="G138" s="8">
        <f>'Labor Cost Estimate'!G137</f>
        <v>400</v>
      </c>
      <c r="H138" s="5">
        <f>'Labor Cost Estimate'!H137</f>
        <v>0</v>
      </c>
      <c r="I138" s="5">
        <f>'Labor Cost Estimate'!I137</f>
        <v>0</v>
      </c>
      <c r="J138" s="5">
        <f>'Labor Cost Estimate'!J137</f>
        <v>0</v>
      </c>
      <c r="K138" s="5">
        <f>'Labor Cost Estimate'!K137</f>
        <v>0</v>
      </c>
      <c r="L138" s="5">
        <f>'Labor Cost Estimate'!L137</f>
        <v>0</v>
      </c>
      <c r="M138" s="5">
        <f>'Labor Cost Estimate'!M137</f>
        <v>8</v>
      </c>
      <c r="N138" s="5">
        <f>'Labor Cost Estimate'!N137</f>
        <v>0</v>
      </c>
      <c r="O138" s="5">
        <f>'Labor Cost Estimate'!O137</f>
        <v>0</v>
      </c>
      <c r="P138" s="5">
        <f>'Labor Cost Estimate'!P137</f>
        <v>0</v>
      </c>
      <c r="Q138" s="5">
        <f>'Labor Cost Estimate'!Q137</f>
        <v>0</v>
      </c>
      <c r="R138" s="5">
        <f>'Labor Cost Estimate'!R137</f>
        <v>0</v>
      </c>
      <c r="S138" s="5">
        <f>'Labor Cost Estimate'!S137</f>
        <v>8</v>
      </c>
      <c r="T138" s="49">
        <f t="shared" si="20"/>
        <v>1</v>
      </c>
      <c r="U138" s="8">
        <f t="shared" si="21"/>
        <v>50</v>
      </c>
      <c r="V138" s="8">
        <f t="shared" si="22"/>
        <v>400</v>
      </c>
      <c r="W138" s="8">
        <f t="shared" si="18"/>
        <v>443.34045394479961</v>
      </c>
      <c r="X138" s="82">
        <f t="shared" si="17"/>
        <v>5.5374818301377445E-3</v>
      </c>
      <c r="Y138" s="83">
        <f t="shared" si="19"/>
        <v>1.298840460179175E-3</v>
      </c>
    </row>
    <row r="139" spans="1:26" ht="30">
      <c r="A139" s="5" t="s">
        <v>269</v>
      </c>
      <c r="B139" s="6" t="s">
        <v>270</v>
      </c>
      <c r="C139" s="5" t="s">
        <v>26</v>
      </c>
      <c r="D139" s="6" t="s">
        <v>186</v>
      </c>
      <c r="E139" s="8">
        <f>Resources!$E$3*I139 + Resources!$E$4*J139 + Resources!$E$5*K139 + Resources!$E$6*L139 + Resources!$E$7*M139 + Resources!$E$8*N139 + Resources!$E$9*O139 + Resources!$E$12*P139</f>
        <v>100</v>
      </c>
      <c r="F139" s="8">
        <f>Resources!$E$2*H139</f>
        <v>0</v>
      </c>
      <c r="G139" s="8">
        <f>'Labor Cost Estimate'!G138</f>
        <v>200</v>
      </c>
      <c r="H139" s="5">
        <f>'Labor Cost Estimate'!H138</f>
        <v>0</v>
      </c>
      <c r="I139" s="5">
        <f>'Labor Cost Estimate'!I138</f>
        <v>0</v>
      </c>
      <c r="J139" s="5">
        <f>'Labor Cost Estimate'!J138</f>
        <v>0</v>
      </c>
      <c r="K139" s="5">
        <f>'Labor Cost Estimate'!K138</f>
        <v>0</v>
      </c>
      <c r="L139" s="5">
        <f>'Labor Cost Estimate'!L138</f>
        <v>0</v>
      </c>
      <c r="M139" s="5">
        <f>'Labor Cost Estimate'!M138</f>
        <v>4</v>
      </c>
      <c r="N139" s="5">
        <f>'Labor Cost Estimate'!N138</f>
        <v>0</v>
      </c>
      <c r="O139" s="5">
        <f>'Labor Cost Estimate'!O138</f>
        <v>0</v>
      </c>
      <c r="P139" s="5">
        <f>'Labor Cost Estimate'!P138</f>
        <v>0</v>
      </c>
      <c r="Q139" s="5">
        <f>'Labor Cost Estimate'!Q138</f>
        <v>4</v>
      </c>
      <c r="R139" s="5">
        <f>'Labor Cost Estimate'!R138</f>
        <v>0</v>
      </c>
      <c r="S139" s="5">
        <f>'Labor Cost Estimate'!S138</f>
        <v>8</v>
      </c>
      <c r="T139" s="49">
        <f t="shared" si="20"/>
        <v>1</v>
      </c>
      <c r="U139" s="8">
        <f t="shared" si="21"/>
        <v>25</v>
      </c>
      <c r="V139" s="8">
        <f t="shared" si="22"/>
        <v>200</v>
      </c>
      <c r="W139" s="8">
        <f t="shared" si="18"/>
        <v>221.6702269723998</v>
      </c>
      <c r="X139" s="82">
        <f t="shared" si="17"/>
        <v>2.7687409150688722E-3</v>
      </c>
      <c r="Y139" s="83">
        <f t="shared" si="19"/>
        <v>6.4942023008958752E-4</v>
      </c>
    </row>
    <row r="140" spans="1:26" ht="45">
      <c r="A140" s="5" t="s">
        <v>271</v>
      </c>
      <c r="B140" s="6" t="s">
        <v>272</v>
      </c>
      <c r="C140" s="5" t="s">
        <v>26</v>
      </c>
      <c r="D140" s="6" t="s">
        <v>186</v>
      </c>
      <c r="E140" s="8">
        <f>Resources!$E$3*I140 + Resources!$E$4*J140 + Resources!$E$5*K140 + Resources!$E$6*L140 + Resources!$E$7*M140 + Resources!$E$8*N140 + Resources!$E$9*O140 + Resources!$E$12*P140</f>
        <v>100</v>
      </c>
      <c r="F140" s="8">
        <f>Resources!$E$2*H140</f>
        <v>0</v>
      </c>
      <c r="G140" s="8">
        <f>'Labor Cost Estimate'!G139</f>
        <v>200</v>
      </c>
      <c r="H140" s="5">
        <f>'Labor Cost Estimate'!H139</f>
        <v>0</v>
      </c>
      <c r="I140" s="5">
        <f>'Labor Cost Estimate'!I139</f>
        <v>0</v>
      </c>
      <c r="J140" s="5">
        <f>'Labor Cost Estimate'!J139</f>
        <v>0</v>
      </c>
      <c r="K140" s="5">
        <f>'Labor Cost Estimate'!K139</f>
        <v>0</v>
      </c>
      <c r="L140" s="5">
        <f>'Labor Cost Estimate'!L139</f>
        <v>0</v>
      </c>
      <c r="M140" s="5">
        <f>'Labor Cost Estimate'!M139</f>
        <v>4</v>
      </c>
      <c r="N140" s="5">
        <f>'Labor Cost Estimate'!N139</f>
        <v>0</v>
      </c>
      <c r="O140" s="5">
        <f>'Labor Cost Estimate'!O139</f>
        <v>0</v>
      </c>
      <c r="P140" s="5">
        <f>'Labor Cost Estimate'!P139</f>
        <v>0</v>
      </c>
      <c r="Q140" s="5">
        <f>'Labor Cost Estimate'!Q139</f>
        <v>4</v>
      </c>
      <c r="R140" s="5">
        <f>'Labor Cost Estimate'!R139</f>
        <v>0</v>
      </c>
      <c r="S140" s="5">
        <f>'Labor Cost Estimate'!S139</f>
        <v>8</v>
      </c>
      <c r="T140" s="49">
        <f t="shared" si="20"/>
        <v>1</v>
      </c>
      <c r="U140" s="8">
        <f t="shared" si="21"/>
        <v>25</v>
      </c>
      <c r="V140" s="8">
        <f t="shared" si="22"/>
        <v>200</v>
      </c>
      <c r="W140" s="8">
        <f t="shared" si="18"/>
        <v>221.6702269723998</v>
      </c>
      <c r="X140" s="82">
        <f t="shared" si="17"/>
        <v>2.7687409150688722E-3</v>
      </c>
      <c r="Y140" s="83">
        <f t="shared" si="19"/>
        <v>6.4942023008958752E-4</v>
      </c>
    </row>
    <row r="141" spans="1:26">
      <c r="A141" s="5" t="s">
        <v>273</v>
      </c>
      <c r="B141" s="6" t="s">
        <v>138</v>
      </c>
      <c r="C141" s="5" t="s">
        <v>26</v>
      </c>
      <c r="D141" s="6" t="s">
        <v>186</v>
      </c>
      <c r="E141" s="8">
        <f>Resources!$E$3*I141 + Resources!$E$4*J141 + Resources!$E$5*K141 + Resources!$E$6*L141 + Resources!$E$7*M141 + Resources!$E$8*N141 + Resources!$E$9*O141 + Resources!$E$12*P141</f>
        <v>50</v>
      </c>
      <c r="F141" s="8">
        <f>Resources!$E$2*H141</f>
        <v>0</v>
      </c>
      <c r="G141" s="8">
        <f>'Labor Cost Estimate'!G140</f>
        <v>100</v>
      </c>
      <c r="H141" s="5">
        <f>'Labor Cost Estimate'!H140</f>
        <v>0</v>
      </c>
      <c r="I141" s="5">
        <f>'Labor Cost Estimate'!I140</f>
        <v>0</v>
      </c>
      <c r="J141" s="5">
        <f>'Labor Cost Estimate'!J140</f>
        <v>0</v>
      </c>
      <c r="K141" s="5">
        <f>'Labor Cost Estimate'!K140</f>
        <v>0</v>
      </c>
      <c r="L141" s="5">
        <f>'Labor Cost Estimate'!L140</f>
        <v>0</v>
      </c>
      <c r="M141" s="5">
        <f>'Labor Cost Estimate'!M140</f>
        <v>2</v>
      </c>
      <c r="N141" s="5">
        <f>'Labor Cost Estimate'!N140</f>
        <v>0</v>
      </c>
      <c r="O141" s="5">
        <f>'Labor Cost Estimate'!O140</f>
        <v>0</v>
      </c>
      <c r="P141" s="5">
        <f>'Labor Cost Estimate'!P140</f>
        <v>0</v>
      </c>
      <c r="Q141" s="5">
        <f>'Labor Cost Estimate'!Q140</f>
        <v>2</v>
      </c>
      <c r="R141" s="5">
        <f>'Labor Cost Estimate'!R140</f>
        <v>0</v>
      </c>
      <c r="S141" s="5">
        <f>'Labor Cost Estimate'!S140</f>
        <v>4</v>
      </c>
      <c r="T141" s="49">
        <f t="shared" si="20"/>
        <v>0.5</v>
      </c>
      <c r="U141" s="8">
        <f t="shared" si="21"/>
        <v>25</v>
      </c>
      <c r="V141" s="8">
        <f t="shared" si="22"/>
        <v>200</v>
      </c>
      <c r="W141" s="8">
        <f t="shared" si="18"/>
        <v>110.8351134861999</v>
      </c>
      <c r="X141" s="82">
        <f t="shared" si="17"/>
        <v>1.3843704575344361E-3</v>
      </c>
      <c r="Y141" s="83">
        <f t="shared" si="19"/>
        <v>3.2471011504479376E-4</v>
      </c>
    </row>
    <row r="142" spans="1:26" ht="30">
      <c r="A142" s="5" t="s">
        <v>274</v>
      </c>
      <c r="B142" s="6" t="s">
        <v>275</v>
      </c>
      <c r="C142" s="5" t="s">
        <v>26</v>
      </c>
      <c r="D142" s="6" t="s">
        <v>186</v>
      </c>
      <c r="E142" s="8">
        <f>Resources!$E$3*I142 + Resources!$E$4*J142 + Resources!$E$5*K142 + Resources!$E$6*L142 + Resources!$E$7*M142 + Resources!$E$8*N142 + Resources!$E$9*O142 + Resources!$E$12*P142</f>
        <v>100</v>
      </c>
      <c r="F142" s="8">
        <f>Resources!$E$2*H142</f>
        <v>0</v>
      </c>
      <c r="G142" s="8">
        <f>'Labor Cost Estimate'!G141</f>
        <v>200</v>
      </c>
      <c r="H142" s="5">
        <f>'Labor Cost Estimate'!H141</f>
        <v>0</v>
      </c>
      <c r="I142" s="5">
        <f>'Labor Cost Estimate'!I141</f>
        <v>0</v>
      </c>
      <c r="J142" s="5">
        <f>'Labor Cost Estimate'!J141</f>
        <v>0</v>
      </c>
      <c r="K142" s="5">
        <f>'Labor Cost Estimate'!K141</f>
        <v>0</v>
      </c>
      <c r="L142" s="5">
        <f>'Labor Cost Estimate'!L141</f>
        <v>0</v>
      </c>
      <c r="M142" s="5">
        <f>'Labor Cost Estimate'!M141</f>
        <v>4</v>
      </c>
      <c r="N142" s="5">
        <f>'Labor Cost Estimate'!N141</f>
        <v>0</v>
      </c>
      <c r="O142" s="5">
        <f>'Labor Cost Estimate'!O141</f>
        <v>0</v>
      </c>
      <c r="P142" s="5">
        <f>'Labor Cost Estimate'!P141</f>
        <v>0</v>
      </c>
      <c r="Q142" s="5">
        <f>'Labor Cost Estimate'!Q141</f>
        <v>4</v>
      </c>
      <c r="R142" s="5">
        <f>'Labor Cost Estimate'!R141</f>
        <v>0</v>
      </c>
      <c r="S142" s="5">
        <f>'Labor Cost Estimate'!S141</f>
        <v>8</v>
      </c>
      <c r="T142" s="49">
        <f t="shared" si="20"/>
        <v>1</v>
      </c>
      <c r="U142" s="8">
        <f t="shared" si="21"/>
        <v>25</v>
      </c>
      <c r="V142" s="8">
        <f t="shared" si="22"/>
        <v>200</v>
      </c>
      <c r="W142" s="8">
        <f t="shared" si="18"/>
        <v>221.6702269723998</v>
      </c>
      <c r="X142" s="82">
        <f t="shared" si="17"/>
        <v>2.7687409150688722E-3</v>
      </c>
      <c r="Y142" s="83">
        <f t="shared" si="19"/>
        <v>6.4942023008958752E-4</v>
      </c>
    </row>
    <row r="143" spans="1:26" ht="30">
      <c r="A143" s="5" t="s">
        <v>276</v>
      </c>
      <c r="B143" s="6" t="s">
        <v>277</v>
      </c>
      <c r="C143" s="5" t="s">
        <v>26</v>
      </c>
      <c r="D143" s="6" t="s">
        <v>186</v>
      </c>
      <c r="E143" s="8">
        <f>Resources!$E$3*I143 + Resources!$E$4*J143 + Resources!$E$5*K143 + Resources!$E$6*L143 + Resources!$E$7*M143 + Resources!$E$8*N143 + Resources!$E$9*O143 + Resources!$E$12*P143</f>
        <v>200</v>
      </c>
      <c r="F143" s="8">
        <f>Resources!$E$2*H143</f>
        <v>0</v>
      </c>
      <c r="G143" s="8">
        <f>'Labor Cost Estimate'!G142</f>
        <v>400</v>
      </c>
      <c r="H143" s="5">
        <f>'Labor Cost Estimate'!H142</f>
        <v>0</v>
      </c>
      <c r="I143" s="5">
        <f>'Labor Cost Estimate'!I142</f>
        <v>0</v>
      </c>
      <c r="J143" s="5">
        <f>'Labor Cost Estimate'!J142</f>
        <v>0</v>
      </c>
      <c r="K143" s="5">
        <f>'Labor Cost Estimate'!K142</f>
        <v>0</v>
      </c>
      <c r="L143" s="5">
        <f>'Labor Cost Estimate'!L142</f>
        <v>0</v>
      </c>
      <c r="M143" s="5">
        <f>'Labor Cost Estimate'!M142</f>
        <v>8</v>
      </c>
      <c r="N143" s="5">
        <f>'Labor Cost Estimate'!N142</f>
        <v>0</v>
      </c>
      <c r="O143" s="5">
        <f>'Labor Cost Estimate'!O142</f>
        <v>0</v>
      </c>
      <c r="P143" s="5">
        <f>'Labor Cost Estimate'!P142</f>
        <v>0</v>
      </c>
      <c r="Q143" s="5">
        <f>'Labor Cost Estimate'!Q142</f>
        <v>8</v>
      </c>
      <c r="R143" s="5">
        <f>'Labor Cost Estimate'!R142</f>
        <v>0</v>
      </c>
      <c r="S143" s="5">
        <f>'Labor Cost Estimate'!S142</f>
        <v>16</v>
      </c>
      <c r="T143" s="49">
        <f t="shared" si="20"/>
        <v>2</v>
      </c>
      <c r="U143" s="8">
        <f t="shared" si="21"/>
        <v>25</v>
      </c>
      <c r="V143" s="8">
        <f t="shared" si="22"/>
        <v>200</v>
      </c>
      <c r="W143" s="8">
        <f t="shared" si="18"/>
        <v>443.34045394479961</v>
      </c>
      <c r="X143" s="82">
        <f t="shared" si="17"/>
        <v>5.5374818301377445E-3</v>
      </c>
      <c r="Y143" s="83">
        <f t="shared" si="19"/>
        <v>1.298840460179175E-3</v>
      </c>
    </row>
    <row r="144" spans="1:26" ht="30">
      <c r="A144" s="5" t="s">
        <v>278</v>
      </c>
      <c r="B144" s="6" t="s">
        <v>279</v>
      </c>
      <c r="C144" s="5" t="s">
        <v>26</v>
      </c>
      <c r="D144" s="6" t="s">
        <v>186</v>
      </c>
      <c r="E144" s="8">
        <f>Resources!$E$3*I144 + Resources!$E$4*J144 + Resources!$E$5*K144 + Resources!$E$6*L144 + Resources!$E$7*M144 + Resources!$E$8*N144 + Resources!$E$9*O144 + Resources!$E$12*P144</f>
        <v>100</v>
      </c>
      <c r="F144" s="8">
        <f>Resources!$E$2*H144</f>
        <v>0</v>
      </c>
      <c r="G144" s="8">
        <f>'Labor Cost Estimate'!G143</f>
        <v>200</v>
      </c>
      <c r="H144" s="5">
        <f>'Labor Cost Estimate'!H143</f>
        <v>0</v>
      </c>
      <c r="I144" s="5">
        <f>'Labor Cost Estimate'!I143</f>
        <v>0</v>
      </c>
      <c r="J144" s="5">
        <f>'Labor Cost Estimate'!J143</f>
        <v>0</v>
      </c>
      <c r="K144" s="5">
        <f>'Labor Cost Estimate'!K143</f>
        <v>0</v>
      </c>
      <c r="L144" s="5">
        <f>'Labor Cost Estimate'!L143</f>
        <v>0</v>
      </c>
      <c r="M144" s="5">
        <f>'Labor Cost Estimate'!M143</f>
        <v>4</v>
      </c>
      <c r="N144" s="5">
        <f>'Labor Cost Estimate'!N143</f>
        <v>0</v>
      </c>
      <c r="O144" s="5">
        <f>'Labor Cost Estimate'!O143</f>
        <v>0</v>
      </c>
      <c r="P144" s="5">
        <f>'Labor Cost Estimate'!P143</f>
        <v>0</v>
      </c>
      <c r="Q144" s="5">
        <f>'Labor Cost Estimate'!Q143</f>
        <v>4</v>
      </c>
      <c r="R144" s="5">
        <f>'Labor Cost Estimate'!R143</f>
        <v>0</v>
      </c>
      <c r="S144" s="5">
        <f>'Labor Cost Estimate'!S143</f>
        <v>8</v>
      </c>
      <c r="T144" s="49">
        <f t="shared" si="20"/>
        <v>1</v>
      </c>
      <c r="U144" s="8">
        <f t="shared" si="21"/>
        <v>25</v>
      </c>
      <c r="V144" s="8">
        <f t="shared" si="22"/>
        <v>200</v>
      </c>
      <c r="W144" s="8">
        <f t="shared" si="18"/>
        <v>221.6702269723998</v>
      </c>
      <c r="X144" s="82">
        <f t="shared" si="17"/>
        <v>2.7687409150688722E-3</v>
      </c>
      <c r="Y144" s="83">
        <f t="shared" si="19"/>
        <v>6.4942023008958752E-4</v>
      </c>
    </row>
    <row r="145" spans="1:26">
      <c r="A145" s="5" t="s">
        <v>280</v>
      </c>
      <c r="B145" s="6" t="s">
        <v>146</v>
      </c>
      <c r="C145" s="5" t="s">
        <v>26</v>
      </c>
      <c r="D145" s="6" t="s">
        <v>186</v>
      </c>
      <c r="E145" s="8">
        <f>Resources!$E$3*I145 + Resources!$E$4*J145 + Resources!$E$5*K145 + Resources!$E$6*L145 + Resources!$E$7*M145 + Resources!$E$8*N145 + Resources!$E$9*O145 + Resources!$E$12*P145</f>
        <v>50</v>
      </c>
      <c r="F145" s="8">
        <f>Resources!$E$2*H145</f>
        <v>0</v>
      </c>
      <c r="G145" s="8">
        <f>'Labor Cost Estimate'!G144</f>
        <v>100</v>
      </c>
      <c r="H145" s="5">
        <f>'Labor Cost Estimate'!H144</f>
        <v>0</v>
      </c>
      <c r="I145" s="5">
        <f>'Labor Cost Estimate'!I144</f>
        <v>0</v>
      </c>
      <c r="J145" s="5">
        <f>'Labor Cost Estimate'!J144</f>
        <v>0</v>
      </c>
      <c r="K145" s="5">
        <f>'Labor Cost Estimate'!K144</f>
        <v>0</v>
      </c>
      <c r="L145" s="5">
        <f>'Labor Cost Estimate'!L144</f>
        <v>0</v>
      </c>
      <c r="M145" s="5">
        <f>'Labor Cost Estimate'!M144</f>
        <v>2</v>
      </c>
      <c r="N145" s="5">
        <f>'Labor Cost Estimate'!N144</f>
        <v>0</v>
      </c>
      <c r="O145" s="5">
        <f>'Labor Cost Estimate'!O144</f>
        <v>0</v>
      </c>
      <c r="P145" s="5">
        <f>'Labor Cost Estimate'!P144</f>
        <v>0</v>
      </c>
      <c r="Q145" s="5">
        <f>'Labor Cost Estimate'!Q144</f>
        <v>2</v>
      </c>
      <c r="R145" s="5">
        <f>'Labor Cost Estimate'!R144</f>
        <v>0</v>
      </c>
      <c r="S145" s="5">
        <f>'Labor Cost Estimate'!S144</f>
        <v>4</v>
      </c>
      <c r="T145" s="49">
        <f t="shared" si="20"/>
        <v>0.5</v>
      </c>
      <c r="U145" s="8">
        <f t="shared" si="21"/>
        <v>25</v>
      </c>
      <c r="V145" s="8">
        <f t="shared" si="22"/>
        <v>200</v>
      </c>
      <c r="W145" s="8">
        <f t="shared" si="18"/>
        <v>110.8351134861999</v>
      </c>
      <c r="X145" s="82">
        <f t="shared" si="17"/>
        <v>1.3843704575344361E-3</v>
      </c>
      <c r="Y145" s="83">
        <f t="shared" si="19"/>
        <v>3.2471011504479376E-4</v>
      </c>
    </row>
    <row r="146" spans="1:26">
      <c r="A146" s="5" t="s">
        <v>281</v>
      </c>
      <c r="B146" s="6" t="s">
        <v>150</v>
      </c>
      <c r="C146" s="5" t="s">
        <v>26</v>
      </c>
      <c r="D146" s="6" t="s">
        <v>186</v>
      </c>
      <c r="E146" s="8">
        <f>Resources!$E$3*I146 + Resources!$E$4*J146 + Resources!$E$5*K146 + Resources!$E$6*L146 + Resources!$E$7*M146 + Resources!$E$8*N146 + Resources!$E$9*O146 + Resources!$E$12*P146</f>
        <v>200</v>
      </c>
      <c r="F146" s="8">
        <f>Resources!$E$2*H146</f>
        <v>0</v>
      </c>
      <c r="G146" s="8">
        <f>'Labor Cost Estimate'!G145</f>
        <v>400</v>
      </c>
      <c r="H146" s="5">
        <f>'Labor Cost Estimate'!H145</f>
        <v>0</v>
      </c>
      <c r="I146" s="5">
        <f>'Labor Cost Estimate'!I145</f>
        <v>0</v>
      </c>
      <c r="J146" s="5">
        <f>'Labor Cost Estimate'!J145</f>
        <v>0</v>
      </c>
      <c r="K146" s="5">
        <f>'Labor Cost Estimate'!K145</f>
        <v>0</v>
      </c>
      <c r="L146" s="5">
        <f>'Labor Cost Estimate'!L145</f>
        <v>0</v>
      </c>
      <c r="M146" s="5">
        <f>'Labor Cost Estimate'!M145</f>
        <v>8</v>
      </c>
      <c r="N146" s="5">
        <f>'Labor Cost Estimate'!N145</f>
        <v>0</v>
      </c>
      <c r="O146" s="5">
        <f>'Labor Cost Estimate'!O145</f>
        <v>0</v>
      </c>
      <c r="P146" s="5">
        <f>'Labor Cost Estimate'!P145</f>
        <v>0</v>
      </c>
      <c r="Q146" s="5">
        <f>'Labor Cost Estimate'!Q145</f>
        <v>8</v>
      </c>
      <c r="R146" s="5">
        <f>'Labor Cost Estimate'!R145</f>
        <v>0</v>
      </c>
      <c r="S146" s="5">
        <f>'Labor Cost Estimate'!S145</f>
        <v>16</v>
      </c>
      <c r="T146" s="49">
        <f t="shared" si="20"/>
        <v>2</v>
      </c>
      <c r="U146" s="8">
        <f t="shared" si="21"/>
        <v>25</v>
      </c>
      <c r="V146" s="8">
        <f t="shared" si="22"/>
        <v>200</v>
      </c>
      <c r="W146" s="8">
        <f t="shared" si="18"/>
        <v>443.34045394479961</v>
      </c>
      <c r="X146" s="82">
        <f t="shared" si="17"/>
        <v>5.5374818301377445E-3</v>
      </c>
      <c r="Y146" s="83">
        <f t="shared" si="19"/>
        <v>1.298840460179175E-3</v>
      </c>
    </row>
    <row r="147" spans="1:26">
      <c r="A147" s="5" t="s">
        <v>282</v>
      </c>
      <c r="B147" s="6" t="s">
        <v>152</v>
      </c>
      <c r="C147" s="5" t="s">
        <v>26</v>
      </c>
      <c r="D147" s="6" t="s">
        <v>186</v>
      </c>
      <c r="E147" s="8">
        <f>Resources!$E$3*I147 + Resources!$E$4*J147 + Resources!$E$5*K147 + Resources!$E$6*L147 + Resources!$E$7*M147 + Resources!$E$8*N147 + Resources!$E$9*O147 + Resources!$E$12*P147</f>
        <v>200</v>
      </c>
      <c r="F147" s="8">
        <f>Resources!$E$2*H147</f>
        <v>0</v>
      </c>
      <c r="G147" s="8">
        <f>'Labor Cost Estimate'!G146</f>
        <v>400</v>
      </c>
      <c r="H147" s="5">
        <f>'Labor Cost Estimate'!H146</f>
        <v>0</v>
      </c>
      <c r="I147" s="5">
        <f>'Labor Cost Estimate'!I146</f>
        <v>0</v>
      </c>
      <c r="J147" s="5">
        <f>'Labor Cost Estimate'!J146</f>
        <v>0</v>
      </c>
      <c r="K147" s="5">
        <f>'Labor Cost Estimate'!K146</f>
        <v>0</v>
      </c>
      <c r="L147" s="5">
        <f>'Labor Cost Estimate'!L146</f>
        <v>0</v>
      </c>
      <c r="M147" s="5">
        <f>'Labor Cost Estimate'!M146</f>
        <v>8</v>
      </c>
      <c r="N147" s="5">
        <f>'Labor Cost Estimate'!N146</f>
        <v>0</v>
      </c>
      <c r="O147" s="5">
        <f>'Labor Cost Estimate'!O146</f>
        <v>0</v>
      </c>
      <c r="P147" s="5">
        <f>'Labor Cost Estimate'!P146</f>
        <v>0</v>
      </c>
      <c r="Q147" s="5">
        <f>'Labor Cost Estimate'!Q146</f>
        <v>8</v>
      </c>
      <c r="R147" s="5">
        <f>'Labor Cost Estimate'!R146</f>
        <v>0</v>
      </c>
      <c r="S147" s="5">
        <f>'Labor Cost Estimate'!S146</f>
        <v>16</v>
      </c>
      <c r="T147" s="49">
        <f t="shared" si="20"/>
        <v>2</v>
      </c>
      <c r="U147" s="8">
        <f t="shared" si="21"/>
        <v>25</v>
      </c>
      <c r="V147" s="8">
        <f t="shared" si="22"/>
        <v>200</v>
      </c>
      <c r="W147" s="8">
        <f t="shared" si="18"/>
        <v>443.34045394479961</v>
      </c>
      <c r="X147" s="82">
        <f t="shared" si="17"/>
        <v>5.5374818301377445E-3</v>
      </c>
      <c r="Y147" s="83">
        <f t="shared" si="19"/>
        <v>1.298840460179175E-3</v>
      </c>
    </row>
    <row r="148" spans="1:26" ht="30">
      <c r="A148" s="5" t="s">
        <v>283</v>
      </c>
      <c r="B148" s="6" t="s">
        <v>154</v>
      </c>
      <c r="C148" s="5" t="s">
        <v>30</v>
      </c>
      <c r="D148" s="6" t="s">
        <v>511</v>
      </c>
      <c r="E148" s="8">
        <f>Resources!$E$3*I148 + Resources!$E$4*J148 + Resources!$E$5*K148 + Resources!$E$6*L148 + Resources!$E$7*M148 + Resources!$E$8*N148 + Resources!$E$9*O148 + Resources!$E$12*P148</f>
        <v>2576</v>
      </c>
      <c r="F148" s="8">
        <f>Resources!$E$2*H148</f>
        <v>0</v>
      </c>
      <c r="G148" s="8">
        <f>'Labor Cost Estimate'!G147</f>
        <v>2976</v>
      </c>
      <c r="H148" s="5">
        <f>'Labor Cost Estimate'!H147</f>
        <v>0</v>
      </c>
      <c r="I148" s="5">
        <f>'Labor Cost Estimate'!I147</f>
        <v>16</v>
      </c>
      <c r="J148" s="5">
        <f>'Labor Cost Estimate'!J147</f>
        <v>0</v>
      </c>
      <c r="K148" s="5">
        <f>'Labor Cost Estimate'!K147</f>
        <v>0</v>
      </c>
      <c r="L148" s="5">
        <f>'Labor Cost Estimate'!L147</f>
        <v>0</v>
      </c>
      <c r="M148" s="5">
        <f>'Labor Cost Estimate'!M147</f>
        <v>16</v>
      </c>
      <c r="N148" s="5">
        <f>'Labor Cost Estimate'!N147</f>
        <v>16</v>
      </c>
      <c r="O148" s="5">
        <f>'Labor Cost Estimate'!O147</f>
        <v>0</v>
      </c>
      <c r="P148" s="5">
        <f>'Labor Cost Estimate'!P147</f>
        <v>0</v>
      </c>
      <c r="Q148" s="5">
        <f>'Labor Cost Estimate'!Q147</f>
        <v>16</v>
      </c>
      <c r="R148" s="5">
        <f>'Labor Cost Estimate'!R147</f>
        <v>0</v>
      </c>
      <c r="S148" s="5">
        <f>'Labor Cost Estimate'!S147</f>
        <v>64</v>
      </c>
      <c r="T148" s="49">
        <f t="shared" si="20"/>
        <v>8</v>
      </c>
      <c r="U148" s="8">
        <f t="shared" si="21"/>
        <v>46.5</v>
      </c>
      <c r="V148" s="8">
        <f t="shared" si="22"/>
        <v>372</v>
      </c>
      <c r="W148" s="8">
        <f t="shared" si="18"/>
        <v>3298.4529773493091</v>
      </c>
      <c r="X148" s="82">
        <f t="shared" si="17"/>
        <v>4.1198864816224819E-2</v>
      </c>
      <c r="Y148" s="83">
        <f t="shared" si="19"/>
        <v>9.6633730237330618E-3</v>
      </c>
    </row>
    <row r="149" spans="1:26">
      <c r="A149" s="5" t="s">
        <v>284</v>
      </c>
      <c r="B149" s="6" t="s">
        <v>156</v>
      </c>
      <c r="C149" s="5" t="s">
        <v>30</v>
      </c>
      <c r="D149" s="6" t="s">
        <v>163</v>
      </c>
      <c r="E149" s="8">
        <f>Resources!$E$3*I149 + Resources!$E$4*J149 + Resources!$E$5*K149 + Resources!$E$6*L149 + Resources!$E$7*M149 + Resources!$E$8*N149 + Resources!$E$9*O149 + Resources!$E$12*P149</f>
        <v>7320</v>
      </c>
      <c r="F149" s="8">
        <f>Resources!$E$2*H149</f>
        <v>0</v>
      </c>
      <c r="G149" s="8">
        <f>'Labor Cost Estimate'!G148</f>
        <v>7320</v>
      </c>
      <c r="H149" s="5">
        <f>'Labor Cost Estimate'!H148</f>
        <v>0</v>
      </c>
      <c r="I149" s="5">
        <f>'Labor Cost Estimate'!I148</f>
        <v>40</v>
      </c>
      <c r="J149" s="5">
        <f>'Labor Cost Estimate'!J148</f>
        <v>40</v>
      </c>
      <c r="K149" s="5">
        <f>'Labor Cost Estimate'!K148</f>
        <v>40</v>
      </c>
      <c r="L149" s="5">
        <f>'Labor Cost Estimate'!L148</f>
        <v>0</v>
      </c>
      <c r="M149" s="5">
        <f>'Labor Cost Estimate'!M148</f>
        <v>0</v>
      </c>
      <c r="N149" s="5">
        <f>'Labor Cost Estimate'!N148</f>
        <v>0</v>
      </c>
      <c r="O149" s="5">
        <f>'Labor Cost Estimate'!O148</f>
        <v>0</v>
      </c>
      <c r="P149" s="5">
        <f>'Labor Cost Estimate'!P148</f>
        <v>0</v>
      </c>
      <c r="Q149" s="5">
        <f>'Labor Cost Estimate'!Q148</f>
        <v>0</v>
      </c>
      <c r="R149" s="5">
        <f>'Labor Cost Estimate'!R148</f>
        <v>0</v>
      </c>
      <c r="S149" s="5">
        <f>'Labor Cost Estimate'!S148</f>
        <v>120</v>
      </c>
      <c r="T149" s="49">
        <f t="shared" si="20"/>
        <v>15</v>
      </c>
      <c r="U149" s="8">
        <f t="shared" si="21"/>
        <v>61</v>
      </c>
      <c r="V149" s="8">
        <f t="shared" si="22"/>
        <v>488</v>
      </c>
      <c r="W149" s="8">
        <f t="shared" si="18"/>
        <v>8113.1303071898328</v>
      </c>
      <c r="X149" s="82">
        <f t="shared" si="17"/>
        <v>0.10133591749152072</v>
      </c>
      <c r="Y149" s="83">
        <f t="shared" si="19"/>
        <v>2.3768780421278904E-2</v>
      </c>
    </row>
    <row r="150" spans="1:26">
      <c r="A150" s="5" t="s">
        <v>285</v>
      </c>
      <c r="B150" s="6" t="s">
        <v>158</v>
      </c>
      <c r="C150" s="5" t="s">
        <v>26</v>
      </c>
      <c r="D150" s="6" t="s">
        <v>186</v>
      </c>
      <c r="E150" s="8">
        <f>Resources!$E$3*I150 + Resources!$E$4*J150 + Resources!$E$5*K150 + Resources!$E$6*L150 + Resources!$E$7*M150 + Resources!$E$8*N150 + Resources!$E$9*O150 + Resources!$E$12*P150</f>
        <v>100</v>
      </c>
      <c r="F150" s="8">
        <f>Resources!$E$2*H150</f>
        <v>0</v>
      </c>
      <c r="G150" s="8">
        <f>'Labor Cost Estimate'!G149</f>
        <v>200</v>
      </c>
      <c r="H150" s="5">
        <f>'Labor Cost Estimate'!H149</f>
        <v>0</v>
      </c>
      <c r="I150" s="5">
        <f>'Labor Cost Estimate'!I149</f>
        <v>0</v>
      </c>
      <c r="J150" s="5">
        <f>'Labor Cost Estimate'!J149</f>
        <v>0</v>
      </c>
      <c r="K150" s="5">
        <f>'Labor Cost Estimate'!K149</f>
        <v>0</v>
      </c>
      <c r="L150" s="5">
        <f>'Labor Cost Estimate'!L149</f>
        <v>0</v>
      </c>
      <c r="M150" s="5">
        <f>'Labor Cost Estimate'!M149</f>
        <v>4</v>
      </c>
      <c r="N150" s="5">
        <f>'Labor Cost Estimate'!N149</f>
        <v>0</v>
      </c>
      <c r="O150" s="5">
        <f>'Labor Cost Estimate'!O149</f>
        <v>0</v>
      </c>
      <c r="P150" s="5">
        <f>'Labor Cost Estimate'!P149</f>
        <v>0</v>
      </c>
      <c r="Q150" s="5">
        <f>'Labor Cost Estimate'!Q149</f>
        <v>4</v>
      </c>
      <c r="R150" s="5">
        <f>'Labor Cost Estimate'!R149</f>
        <v>0</v>
      </c>
      <c r="S150" s="5">
        <f>'Labor Cost Estimate'!S149</f>
        <v>8</v>
      </c>
      <c r="T150" s="49">
        <f t="shared" si="20"/>
        <v>1</v>
      </c>
      <c r="U150" s="8">
        <f t="shared" si="21"/>
        <v>25</v>
      </c>
      <c r="V150" s="8">
        <f t="shared" si="22"/>
        <v>200</v>
      </c>
      <c r="W150" s="8">
        <f t="shared" si="18"/>
        <v>221.6702269723998</v>
      </c>
      <c r="X150" s="82">
        <f t="shared" si="17"/>
        <v>2.7687409150688722E-3</v>
      </c>
      <c r="Y150" s="83">
        <f t="shared" si="19"/>
        <v>6.4942023008958752E-4</v>
      </c>
    </row>
    <row r="151" spans="1:26">
      <c r="A151" s="5" t="s">
        <v>286</v>
      </c>
      <c r="B151" s="6" t="s">
        <v>162</v>
      </c>
      <c r="C151" s="5" t="s">
        <v>26</v>
      </c>
      <c r="D151" s="6" t="s">
        <v>186</v>
      </c>
      <c r="E151" s="8">
        <f>Resources!$E$3*I151 + Resources!$E$4*J151 + Resources!$E$5*K151 + Resources!$E$6*L151 + Resources!$E$7*M151 + Resources!$E$8*N151 + Resources!$E$9*O151 + Resources!$E$12*P151</f>
        <v>200</v>
      </c>
      <c r="F151" s="8">
        <f>Resources!$E$2*H151</f>
        <v>0</v>
      </c>
      <c r="G151" s="8">
        <f>'Labor Cost Estimate'!G150</f>
        <v>400</v>
      </c>
      <c r="H151" s="5">
        <f>'Labor Cost Estimate'!H150</f>
        <v>0</v>
      </c>
      <c r="I151" s="5">
        <f>'Labor Cost Estimate'!I150</f>
        <v>0</v>
      </c>
      <c r="J151" s="5">
        <f>'Labor Cost Estimate'!J150</f>
        <v>0</v>
      </c>
      <c r="K151" s="5">
        <f>'Labor Cost Estimate'!K150</f>
        <v>0</v>
      </c>
      <c r="L151" s="5">
        <f>'Labor Cost Estimate'!L150</f>
        <v>0</v>
      </c>
      <c r="M151" s="5">
        <f>'Labor Cost Estimate'!M150</f>
        <v>8</v>
      </c>
      <c r="N151" s="5">
        <f>'Labor Cost Estimate'!N150</f>
        <v>0</v>
      </c>
      <c r="O151" s="5">
        <f>'Labor Cost Estimate'!O150</f>
        <v>0</v>
      </c>
      <c r="P151" s="5">
        <f>'Labor Cost Estimate'!P150</f>
        <v>0</v>
      </c>
      <c r="Q151" s="5">
        <f>'Labor Cost Estimate'!Q150</f>
        <v>8</v>
      </c>
      <c r="R151" s="5">
        <f>'Labor Cost Estimate'!R150</f>
        <v>0</v>
      </c>
      <c r="S151" s="5">
        <f>'Labor Cost Estimate'!S150</f>
        <v>16</v>
      </c>
      <c r="T151" s="49">
        <f t="shared" si="20"/>
        <v>2</v>
      </c>
      <c r="U151" s="8">
        <f t="shared" si="21"/>
        <v>25</v>
      </c>
      <c r="V151" s="8">
        <f t="shared" si="22"/>
        <v>200</v>
      </c>
      <c r="W151" s="8">
        <f t="shared" si="18"/>
        <v>443.34045394479961</v>
      </c>
      <c r="X151" s="82">
        <f t="shared" si="17"/>
        <v>5.5374818301377445E-3</v>
      </c>
      <c r="Y151" s="83">
        <f t="shared" si="19"/>
        <v>1.298840460179175E-3</v>
      </c>
    </row>
    <row r="152" spans="1:26" s="35" customFormat="1">
      <c r="B152" s="7" t="s">
        <v>166</v>
      </c>
      <c r="D152" s="7"/>
      <c r="E152" s="42"/>
      <c r="F152" s="42"/>
      <c r="G152" s="8">
        <f>'Labor Cost Estimate'!G151</f>
        <v>13878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35">
        <f>SUM(S153:S166)</f>
        <v>294</v>
      </c>
      <c r="T152" s="52">
        <f t="shared" si="20"/>
        <v>36.75</v>
      </c>
      <c r="U152" s="42">
        <f t="shared" si="21"/>
        <v>47.204081632653065</v>
      </c>
      <c r="V152" s="42">
        <f t="shared" si="22"/>
        <v>377.63265306122452</v>
      </c>
      <c r="W152" s="42">
        <f t="shared" si="18"/>
        <v>15381.697049614822</v>
      </c>
      <c r="X152" s="92">
        <f t="shared" si="17"/>
        <v>0.19212293209662906</v>
      </c>
      <c r="Y152" s="90">
        <f t="shared" si="19"/>
        <v>4.5063269765916479E-2</v>
      </c>
      <c r="Z152" s="31"/>
    </row>
    <row r="153" spans="1:26" ht="30">
      <c r="A153" s="5" t="s">
        <v>287</v>
      </c>
      <c r="B153" s="6" t="s">
        <v>288</v>
      </c>
      <c r="C153" s="5" t="s">
        <v>26</v>
      </c>
      <c r="D153" s="6" t="s">
        <v>186</v>
      </c>
      <c r="E153" s="8">
        <f>Resources!$E$3*I153 + Resources!$E$4*J153 + Resources!$E$5*K153 + Resources!$E$6*L153 + Resources!$E$7*M153 + Resources!$E$8*N153 + Resources!$E$9*O153 + Resources!$E$12*P153</f>
        <v>100</v>
      </c>
      <c r="F153" s="8">
        <f>Resources!$E$2*H153</f>
        <v>0</v>
      </c>
      <c r="G153" s="8">
        <f>'Labor Cost Estimate'!G152</f>
        <v>200</v>
      </c>
      <c r="H153" s="5">
        <f>'Labor Cost Estimate'!H152</f>
        <v>0</v>
      </c>
      <c r="I153" s="5">
        <f>'Labor Cost Estimate'!I152</f>
        <v>0</v>
      </c>
      <c r="J153" s="5">
        <f>'Labor Cost Estimate'!J152</f>
        <v>0</v>
      </c>
      <c r="K153" s="5">
        <f>'Labor Cost Estimate'!K152</f>
        <v>0</v>
      </c>
      <c r="L153" s="5">
        <f>'Labor Cost Estimate'!L152</f>
        <v>0</v>
      </c>
      <c r="M153" s="5">
        <f>'Labor Cost Estimate'!M152</f>
        <v>4</v>
      </c>
      <c r="N153" s="5">
        <f>'Labor Cost Estimate'!N152</f>
        <v>0</v>
      </c>
      <c r="O153" s="5">
        <f>'Labor Cost Estimate'!O152</f>
        <v>0</v>
      </c>
      <c r="P153" s="5">
        <f>'Labor Cost Estimate'!P152</f>
        <v>0</v>
      </c>
      <c r="Q153" s="5">
        <f>'Labor Cost Estimate'!Q152</f>
        <v>4</v>
      </c>
      <c r="R153" s="5">
        <f>'Labor Cost Estimate'!R152</f>
        <v>0</v>
      </c>
      <c r="S153" s="5">
        <f>'Labor Cost Estimate'!S152</f>
        <v>8</v>
      </c>
      <c r="T153" s="49">
        <f t="shared" si="20"/>
        <v>1</v>
      </c>
      <c r="U153" s="8">
        <f t="shared" si="21"/>
        <v>25</v>
      </c>
      <c r="V153" s="8">
        <f t="shared" si="22"/>
        <v>200</v>
      </c>
      <c r="W153" s="8">
        <f t="shared" si="18"/>
        <v>221.6702269723998</v>
      </c>
      <c r="X153" s="82">
        <f t="shared" si="17"/>
        <v>2.7687409150688722E-3</v>
      </c>
      <c r="Y153" s="83">
        <f t="shared" si="19"/>
        <v>6.4942023008958752E-4</v>
      </c>
    </row>
    <row r="154" spans="1:26" ht="30">
      <c r="A154" s="5" t="s">
        <v>289</v>
      </c>
      <c r="B154" s="6" t="s">
        <v>290</v>
      </c>
      <c r="C154" s="5" t="s">
        <v>26</v>
      </c>
      <c r="D154" s="6" t="s">
        <v>186</v>
      </c>
      <c r="E154" s="8">
        <f>Resources!$E$3*I154 + Resources!$E$4*J154 + Resources!$E$5*K154 + Resources!$E$6*L154 + Resources!$E$7*M154 + Resources!$E$8*N154 + Resources!$E$9*O154 + Resources!$E$12*P154</f>
        <v>100</v>
      </c>
      <c r="F154" s="8">
        <f>Resources!$E$2*H154</f>
        <v>0</v>
      </c>
      <c r="G154" s="8">
        <f>'Labor Cost Estimate'!G153</f>
        <v>200</v>
      </c>
      <c r="H154" s="5">
        <f>'Labor Cost Estimate'!H153</f>
        <v>0</v>
      </c>
      <c r="I154" s="5">
        <f>'Labor Cost Estimate'!I153</f>
        <v>0</v>
      </c>
      <c r="J154" s="5">
        <f>'Labor Cost Estimate'!J153</f>
        <v>0</v>
      </c>
      <c r="K154" s="5">
        <f>'Labor Cost Estimate'!K153</f>
        <v>0</v>
      </c>
      <c r="L154" s="5">
        <f>'Labor Cost Estimate'!L153</f>
        <v>0</v>
      </c>
      <c r="M154" s="5">
        <f>'Labor Cost Estimate'!M153</f>
        <v>4</v>
      </c>
      <c r="N154" s="5">
        <f>'Labor Cost Estimate'!N153</f>
        <v>0</v>
      </c>
      <c r="O154" s="5">
        <f>'Labor Cost Estimate'!O153</f>
        <v>0</v>
      </c>
      <c r="P154" s="5">
        <f>'Labor Cost Estimate'!P153</f>
        <v>0</v>
      </c>
      <c r="Q154" s="5">
        <f>'Labor Cost Estimate'!Q153</f>
        <v>4</v>
      </c>
      <c r="R154" s="5">
        <f>'Labor Cost Estimate'!R153</f>
        <v>0</v>
      </c>
      <c r="S154" s="5">
        <f>'Labor Cost Estimate'!S153</f>
        <v>8</v>
      </c>
      <c r="T154" s="49">
        <f t="shared" si="20"/>
        <v>1</v>
      </c>
      <c r="U154" s="8">
        <f t="shared" si="21"/>
        <v>25</v>
      </c>
      <c r="V154" s="8">
        <f t="shared" si="22"/>
        <v>200</v>
      </c>
      <c r="W154" s="8">
        <f t="shared" si="18"/>
        <v>221.6702269723998</v>
      </c>
      <c r="X154" s="82">
        <f t="shared" si="17"/>
        <v>2.7687409150688722E-3</v>
      </c>
      <c r="Y154" s="83">
        <f t="shared" si="19"/>
        <v>6.4942023008958752E-4</v>
      </c>
    </row>
    <row r="155" spans="1:26" ht="30">
      <c r="A155" s="5" t="s">
        <v>291</v>
      </c>
      <c r="B155" s="6" t="s">
        <v>292</v>
      </c>
      <c r="C155" s="5" t="s">
        <v>26</v>
      </c>
      <c r="D155" s="6" t="s">
        <v>186</v>
      </c>
      <c r="E155" s="8">
        <f>Resources!$E$3*I155 + Resources!$E$4*J155 + Resources!$E$5*K155 + Resources!$E$6*L155 + Resources!$E$7*M155 + Resources!$E$8*N155 + Resources!$E$9*O155 + Resources!$E$12*P155</f>
        <v>50</v>
      </c>
      <c r="F155" s="8">
        <f>Resources!$E$2*H155</f>
        <v>0</v>
      </c>
      <c r="G155" s="8">
        <f>'Labor Cost Estimate'!G154</f>
        <v>100</v>
      </c>
      <c r="H155" s="5">
        <f>'Labor Cost Estimate'!H154</f>
        <v>0</v>
      </c>
      <c r="I155" s="5">
        <f>'Labor Cost Estimate'!I154</f>
        <v>0</v>
      </c>
      <c r="J155" s="5">
        <f>'Labor Cost Estimate'!J154</f>
        <v>0</v>
      </c>
      <c r="K155" s="5">
        <f>'Labor Cost Estimate'!K154</f>
        <v>0</v>
      </c>
      <c r="L155" s="5">
        <f>'Labor Cost Estimate'!L154</f>
        <v>0</v>
      </c>
      <c r="M155" s="5">
        <f>'Labor Cost Estimate'!M154</f>
        <v>2</v>
      </c>
      <c r="N155" s="5">
        <f>'Labor Cost Estimate'!N154</f>
        <v>0</v>
      </c>
      <c r="O155" s="5">
        <f>'Labor Cost Estimate'!O154</f>
        <v>0</v>
      </c>
      <c r="P155" s="5">
        <f>'Labor Cost Estimate'!P154</f>
        <v>0</v>
      </c>
      <c r="Q155" s="5">
        <f>'Labor Cost Estimate'!Q154</f>
        <v>2</v>
      </c>
      <c r="R155" s="5">
        <f>'Labor Cost Estimate'!R154</f>
        <v>0</v>
      </c>
      <c r="S155" s="5">
        <f>'Labor Cost Estimate'!S154</f>
        <v>4</v>
      </c>
      <c r="T155" s="49">
        <f t="shared" si="20"/>
        <v>0.5</v>
      </c>
      <c r="U155" s="8">
        <f t="shared" si="21"/>
        <v>25</v>
      </c>
      <c r="V155" s="8">
        <f t="shared" si="22"/>
        <v>200</v>
      </c>
      <c r="W155" s="8">
        <f t="shared" si="18"/>
        <v>110.8351134861999</v>
      </c>
      <c r="X155" s="82">
        <f t="shared" si="17"/>
        <v>1.3843704575344361E-3</v>
      </c>
      <c r="Y155" s="83">
        <f t="shared" si="19"/>
        <v>3.2471011504479376E-4</v>
      </c>
    </row>
    <row r="156" spans="1:26" ht="30">
      <c r="A156" s="5" t="s">
        <v>293</v>
      </c>
      <c r="B156" s="6" t="s">
        <v>294</v>
      </c>
      <c r="C156" s="5" t="s">
        <v>26</v>
      </c>
      <c r="D156" s="6" t="s">
        <v>186</v>
      </c>
      <c r="E156" s="8">
        <f>Resources!$E$3*I156 + Resources!$E$4*J156 + Resources!$E$5*K156 + Resources!$E$6*L156 + Resources!$E$7*M156 + Resources!$E$8*N156 + Resources!$E$9*O156 + Resources!$E$12*P156</f>
        <v>100</v>
      </c>
      <c r="F156" s="8">
        <f>Resources!$E$2*H156</f>
        <v>0</v>
      </c>
      <c r="G156" s="8">
        <f>'Labor Cost Estimate'!G155</f>
        <v>200</v>
      </c>
      <c r="H156" s="5">
        <f>'Labor Cost Estimate'!H155</f>
        <v>0</v>
      </c>
      <c r="I156" s="5">
        <f>'Labor Cost Estimate'!I155</f>
        <v>0</v>
      </c>
      <c r="J156" s="5">
        <f>'Labor Cost Estimate'!J155</f>
        <v>0</v>
      </c>
      <c r="K156" s="5">
        <f>'Labor Cost Estimate'!K155</f>
        <v>0</v>
      </c>
      <c r="L156" s="5">
        <f>'Labor Cost Estimate'!L155</f>
        <v>0</v>
      </c>
      <c r="M156" s="5">
        <f>'Labor Cost Estimate'!M155</f>
        <v>4</v>
      </c>
      <c r="N156" s="5">
        <f>'Labor Cost Estimate'!N155</f>
        <v>0</v>
      </c>
      <c r="O156" s="5">
        <f>'Labor Cost Estimate'!O155</f>
        <v>0</v>
      </c>
      <c r="P156" s="5">
        <f>'Labor Cost Estimate'!P155</f>
        <v>0</v>
      </c>
      <c r="Q156" s="5">
        <f>'Labor Cost Estimate'!Q155</f>
        <v>4</v>
      </c>
      <c r="R156" s="5">
        <f>'Labor Cost Estimate'!R155</f>
        <v>0</v>
      </c>
      <c r="S156" s="5">
        <f>'Labor Cost Estimate'!S155</f>
        <v>8</v>
      </c>
      <c r="T156" s="49">
        <f t="shared" si="20"/>
        <v>1</v>
      </c>
      <c r="U156" s="8">
        <f t="shared" si="21"/>
        <v>25</v>
      </c>
      <c r="V156" s="8">
        <f t="shared" si="22"/>
        <v>200</v>
      </c>
      <c r="W156" s="8">
        <f t="shared" si="18"/>
        <v>221.6702269723998</v>
      </c>
      <c r="X156" s="82">
        <f t="shared" si="17"/>
        <v>2.7687409150688722E-3</v>
      </c>
      <c r="Y156" s="83">
        <f t="shared" si="19"/>
        <v>6.4942023008958752E-4</v>
      </c>
    </row>
    <row r="157" spans="1:26" ht="30">
      <c r="A157" s="5" t="s">
        <v>295</v>
      </c>
      <c r="B157" s="6" t="s">
        <v>296</v>
      </c>
      <c r="C157" s="5" t="s">
        <v>26</v>
      </c>
      <c r="D157" s="6" t="s">
        <v>186</v>
      </c>
      <c r="E157" s="8">
        <f>Resources!$E$3*I157 + Resources!$E$4*J157 + Resources!$E$5*K157 + Resources!$E$6*L157 + Resources!$E$7*M157 + Resources!$E$8*N157 + Resources!$E$9*O157 + Resources!$E$12*P157</f>
        <v>100</v>
      </c>
      <c r="F157" s="8">
        <f>Resources!$E$2*H157</f>
        <v>0</v>
      </c>
      <c r="G157" s="8">
        <f>'Labor Cost Estimate'!G156</f>
        <v>200</v>
      </c>
      <c r="H157" s="5">
        <f>'Labor Cost Estimate'!H156</f>
        <v>0</v>
      </c>
      <c r="I157" s="5">
        <f>'Labor Cost Estimate'!I156</f>
        <v>0</v>
      </c>
      <c r="J157" s="5">
        <f>'Labor Cost Estimate'!J156</f>
        <v>0</v>
      </c>
      <c r="K157" s="5">
        <f>'Labor Cost Estimate'!K156</f>
        <v>0</v>
      </c>
      <c r="L157" s="5">
        <f>'Labor Cost Estimate'!L156</f>
        <v>0</v>
      </c>
      <c r="M157" s="5">
        <f>'Labor Cost Estimate'!M156</f>
        <v>4</v>
      </c>
      <c r="N157" s="5">
        <f>'Labor Cost Estimate'!N156</f>
        <v>0</v>
      </c>
      <c r="O157" s="5">
        <f>'Labor Cost Estimate'!O156</f>
        <v>0</v>
      </c>
      <c r="P157" s="5">
        <f>'Labor Cost Estimate'!P156</f>
        <v>0</v>
      </c>
      <c r="Q157" s="5">
        <f>'Labor Cost Estimate'!Q156</f>
        <v>4</v>
      </c>
      <c r="R157" s="5">
        <f>'Labor Cost Estimate'!R156</f>
        <v>0</v>
      </c>
      <c r="S157" s="5">
        <f>'Labor Cost Estimate'!S156</f>
        <v>8</v>
      </c>
      <c r="T157" s="49">
        <f t="shared" si="20"/>
        <v>1</v>
      </c>
      <c r="U157" s="8">
        <f t="shared" si="21"/>
        <v>25</v>
      </c>
      <c r="V157" s="8">
        <f t="shared" si="22"/>
        <v>200</v>
      </c>
      <c r="W157" s="8">
        <f t="shared" si="18"/>
        <v>221.6702269723998</v>
      </c>
      <c r="X157" s="82">
        <f t="shared" si="17"/>
        <v>2.7687409150688722E-3</v>
      </c>
      <c r="Y157" s="83">
        <f t="shared" si="19"/>
        <v>6.4942023008958752E-4</v>
      </c>
    </row>
    <row r="158" spans="1:26" ht="30">
      <c r="A158" s="5" t="s">
        <v>297</v>
      </c>
      <c r="B158" s="6" t="s">
        <v>170</v>
      </c>
      <c r="C158" s="5" t="s">
        <v>26</v>
      </c>
      <c r="D158" s="6" t="s">
        <v>186</v>
      </c>
      <c r="E158" s="8">
        <f>Resources!$E$3*I158 + Resources!$E$4*J158 + Resources!$E$5*K158 + Resources!$E$6*L158 + Resources!$E$7*M158 + Resources!$E$8*N158 + Resources!$E$9*O158 + Resources!$E$12*P158</f>
        <v>25</v>
      </c>
      <c r="F158" s="8">
        <f>Resources!$E$2*H158</f>
        <v>0</v>
      </c>
      <c r="G158" s="8">
        <f>'Labor Cost Estimate'!G157</f>
        <v>50</v>
      </c>
      <c r="H158" s="5">
        <f>'Labor Cost Estimate'!H157</f>
        <v>0</v>
      </c>
      <c r="I158" s="5">
        <f>'Labor Cost Estimate'!I157</f>
        <v>0</v>
      </c>
      <c r="J158" s="5">
        <f>'Labor Cost Estimate'!J157</f>
        <v>0</v>
      </c>
      <c r="K158" s="5">
        <f>'Labor Cost Estimate'!K157</f>
        <v>0</v>
      </c>
      <c r="L158" s="5">
        <f>'Labor Cost Estimate'!L157</f>
        <v>0</v>
      </c>
      <c r="M158" s="5">
        <f>'Labor Cost Estimate'!M157</f>
        <v>1</v>
      </c>
      <c r="N158" s="5">
        <f>'Labor Cost Estimate'!N157</f>
        <v>0</v>
      </c>
      <c r="O158" s="5">
        <f>'Labor Cost Estimate'!O157</f>
        <v>0</v>
      </c>
      <c r="P158" s="5">
        <f>'Labor Cost Estimate'!P157</f>
        <v>0</v>
      </c>
      <c r="Q158" s="5">
        <f>'Labor Cost Estimate'!Q157</f>
        <v>1</v>
      </c>
      <c r="R158" s="5">
        <f>'Labor Cost Estimate'!R157</f>
        <v>0</v>
      </c>
      <c r="S158" s="5">
        <f>'Labor Cost Estimate'!S157</f>
        <v>2</v>
      </c>
      <c r="T158" s="49">
        <f t="shared" si="20"/>
        <v>0.25</v>
      </c>
      <c r="U158" s="8">
        <f t="shared" si="21"/>
        <v>25</v>
      </c>
      <c r="V158" s="8">
        <f t="shared" si="22"/>
        <v>200</v>
      </c>
      <c r="W158" s="8">
        <f t="shared" si="18"/>
        <v>55.417556743099951</v>
      </c>
      <c r="X158" s="82">
        <f t="shared" si="17"/>
        <v>6.9218522876721806E-4</v>
      </c>
      <c r="Y158" s="83">
        <f t="shared" si="19"/>
        <v>1.6235505752239688E-4</v>
      </c>
    </row>
    <row r="159" spans="1:26" ht="30">
      <c r="A159" s="5" t="s">
        <v>298</v>
      </c>
      <c r="B159" s="6" t="s">
        <v>171</v>
      </c>
      <c r="C159" s="5" t="s">
        <v>26</v>
      </c>
      <c r="D159" s="6" t="s">
        <v>186</v>
      </c>
      <c r="E159" s="8">
        <f>Resources!$E$3*I159 + Resources!$E$4*J159 + Resources!$E$5*K159 + Resources!$E$6*L159 + Resources!$E$7*M159 + Resources!$E$8*N159 + Resources!$E$9*O159 + Resources!$E$12*P159</f>
        <v>100</v>
      </c>
      <c r="F159" s="8">
        <f>Resources!$E$2*H159</f>
        <v>0</v>
      </c>
      <c r="G159" s="8">
        <f>'Labor Cost Estimate'!G158</f>
        <v>200</v>
      </c>
      <c r="H159" s="5">
        <f>'Labor Cost Estimate'!H158</f>
        <v>0</v>
      </c>
      <c r="I159" s="5">
        <f>'Labor Cost Estimate'!I158</f>
        <v>0</v>
      </c>
      <c r="J159" s="5">
        <f>'Labor Cost Estimate'!J158</f>
        <v>0</v>
      </c>
      <c r="K159" s="5">
        <f>'Labor Cost Estimate'!K158</f>
        <v>0</v>
      </c>
      <c r="L159" s="5">
        <f>'Labor Cost Estimate'!L158</f>
        <v>0</v>
      </c>
      <c r="M159" s="5">
        <f>'Labor Cost Estimate'!M158</f>
        <v>4</v>
      </c>
      <c r="N159" s="5">
        <f>'Labor Cost Estimate'!N158</f>
        <v>0</v>
      </c>
      <c r="O159" s="5">
        <f>'Labor Cost Estimate'!O158</f>
        <v>0</v>
      </c>
      <c r="P159" s="5">
        <f>'Labor Cost Estimate'!P158</f>
        <v>0</v>
      </c>
      <c r="Q159" s="5">
        <f>'Labor Cost Estimate'!Q158</f>
        <v>4</v>
      </c>
      <c r="R159" s="5">
        <f>'Labor Cost Estimate'!R158</f>
        <v>0</v>
      </c>
      <c r="S159" s="5">
        <f>'Labor Cost Estimate'!S158</f>
        <v>8</v>
      </c>
      <c r="T159" s="49">
        <f t="shared" si="20"/>
        <v>1</v>
      </c>
      <c r="U159" s="8">
        <f t="shared" si="21"/>
        <v>25</v>
      </c>
      <c r="V159" s="8">
        <f t="shared" si="22"/>
        <v>200</v>
      </c>
      <c r="W159" s="8">
        <f t="shared" si="18"/>
        <v>221.6702269723998</v>
      </c>
      <c r="X159" s="82">
        <f t="shared" si="17"/>
        <v>2.7687409150688722E-3</v>
      </c>
      <c r="Y159" s="83">
        <f t="shared" si="19"/>
        <v>6.4942023008958752E-4</v>
      </c>
    </row>
    <row r="160" spans="1:26" ht="30">
      <c r="A160" s="5" t="s">
        <v>299</v>
      </c>
      <c r="B160" s="6" t="s">
        <v>172</v>
      </c>
      <c r="C160" s="5" t="s">
        <v>26</v>
      </c>
      <c r="D160" s="6" t="s">
        <v>186</v>
      </c>
      <c r="E160" s="8">
        <f>Resources!$E$3*I160 + Resources!$E$4*J160 + Resources!$E$5*K160 + Resources!$E$6*L160 + Resources!$E$7*M160 + Resources!$E$8*N160 + Resources!$E$9*O160 + Resources!$E$12*P160</f>
        <v>100</v>
      </c>
      <c r="F160" s="8">
        <f>Resources!$E$2*H160</f>
        <v>0</v>
      </c>
      <c r="G160" s="8">
        <f>'Labor Cost Estimate'!G159</f>
        <v>200</v>
      </c>
      <c r="H160" s="5">
        <f>'Labor Cost Estimate'!H159</f>
        <v>0</v>
      </c>
      <c r="I160" s="5">
        <f>'Labor Cost Estimate'!I159</f>
        <v>0</v>
      </c>
      <c r="J160" s="5">
        <f>'Labor Cost Estimate'!J159</f>
        <v>0</v>
      </c>
      <c r="K160" s="5">
        <f>'Labor Cost Estimate'!K159</f>
        <v>0</v>
      </c>
      <c r="L160" s="5">
        <f>'Labor Cost Estimate'!L159</f>
        <v>0</v>
      </c>
      <c r="M160" s="5">
        <f>'Labor Cost Estimate'!M159</f>
        <v>4</v>
      </c>
      <c r="N160" s="5">
        <f>'Labor Cost Estimate'!N159</f>
        <v>0</v>
      </c>
      <c r="O160" s="5">
        <f>'Labor Cost Estimate'!O159</f>
        <v>0</v>
      </c>
      <c r="P160" s="5">
        <f>'Labor Cost Estimate'!P159</f>
        <v>0</v>
      </c>
      <c r="Q160" s="5">
        <f>'Labor Cost Estimate'!Q159</f>
        <v>4</v>
      </c>
      <c r="R160" s="5">
        <f>'Labor Cost Estimate'!R159</f>
        <v>0</v>
      </c>
      <c r="S160" s="5">
        <f>'Labor Cost Estimate'!S159</f>
        <v>8</v>
      </c>
      <c r="T160" s="49">
        <f t="shared" si="20"/>
        <v>1</v>
      </c>
      <c r="U160" s="8">
        <f t="shared" si="21"/>
        <v>25</v>
      </c>
      <c r="V160" s="8">
        <f t="shared" si="22"/>
        <v>200</v>
      </c>
      <c r="W160" s="8">
        <f t="shared" si="18"/>
        <v>221.6702269723998</v>
      </c>
      <c r="X160" s="82">
        <f t="shared" si="17"/>
        <v>2.7687409150688722E-3</v>
      </c>
      <c r="Y160" s="83">
        <f t="shared" si="19"/>
        <v>6.4942023008958752E-4</v>
      </c>
    </row>
    <row r="161" spans="1:26" ht="30">
      <c r="A161" s="5" t="s">
        <v>300</v>
      </c>
      <c r="B161" s="6" t="s">
        <v>173</v>
      </c>
      <c r="C161" s="5" t="s">
        <v>26</v>
      </c>
      <c r="D161" s="6" t="s">
        <v>186</v>
      </c>
      <c r="E161" s="8">
        <f>Resources!$E$3*I161 + Resources!$E$4*J161 + Resources!$E$5*K161 + Resources!$E$6*L161 + Resources!$E$7*M161 + Resources!$E$8*N161 + Resources!$E$9*O161 + Resources!$E$12*P161</f>
        <v>100</v>
      </c>
      <c r="F161" s="8">
        <f>Resources!$E$2*H161</f>
        <v>0</v>
      </c>
      <c r="G161" s="8">
        <f>'Labor Cost Estimate'!G160</f>
        <v>200</v>
      </c>
      <c r="H161" s="5">
        <f>'Labor Cost Estimate'!H160</f>
        <v>0</v>
      </c>
      <c r="I161" s="5">
        <f>'Labor Cost Estimate'!I160</f>
        <v>0</v>
      </c>
      <c r="J161" s="5">
        <f>'Labor Cost Estimate'!J160</f>
        <v>0</v>
      </c>
      <c r="K161" s="5">
        <f>'Labor Cost Estimate'!K160</f>
        <v>0</v>
      </c>
      <c r="L161" s="5">
        <f>'Labor Cost Estimate'!L160</f>
        <v>0</v>
      </c>
      <c r="M161" s="5">
        <f>'Labor Cost Estimate'!M160</f>
        <v>4</v>
      </c>
      <c r="N161" s="5">
        <f>'Labor Cost Estimate'!N160</f>
        <v>0</v>
      </c>
      <c r="O161" s="5">
        <f>'Labor Cost Estimate'!O160</f>
        <v>0</v>
      </c>
      <c r="P161" s="5">
        <f>'Labor Cost Estimate'!P160</f>
        <v>0</v>
      </c>
      <c r="Q161" s="5">
        <f>'Labor Cost Estimate'!Q160</f>
        <v>4</v>
      </c>
      <c r="R161" s="5">
        <f>'Labor Cost Estimate'!R160</f>
        <v>0</v>
      </c>
      <c r="S161" s="5">
        <f>'Labor Cost Estimate'!S160</f>
        <v>8</v>
      </c>
      <c r="T161" s="49">
        <f t="shared" si="20"/>
        <v>1</v>
      </c>
      <c r="U161" s="8">
        <f t="shared" si="21"/>
        <v>25</v>
      </c>
      <c r="V161" s="8">
        <f t="shared" si="22"/>
        <v>200</v>
      </c>
      <c r="W161" s="8">
        <f t="shared" si="18"/>
        <v>221.6702269723998</v>
      </c>
      <c r="X161" s="82">
        <f t="shared" si="17"/>
        <v>2.7687409150688722E-3</v>
      </c>
      <c r="Y161" s="83">
        <f t="shared" si="19"/>
        <v>6.4942023008958752E-4</v>
      </c>
    </row>
    <row r="162" spans="1:26" ht="30">
      <c r="A162" s="5" t="s">
        <v>301</v>
      </c>
      <c r="B162" s="6" t="s">
        <v>174</v>
      </c>
      <c r="C162" s="5" t="s">
        <v>30</v>
      </c>
      <c r="D162" s="6" t="s">
        <v>511</v>
      </c>
      <c r="E162" s="8">
        <f>Resources!$E$3*I162 + Resources!$E$4*J162 + Resources!$E$5*K162 + Resources!$E$6*L162 + Resources!$E$7*M162 + Resources!$E$8*N162 + Resources!$E$9*O162 + Resources!$E$12*P162</f>
        <v>1288</v>
      </c>
      <c r="F162" s="8">
        <f>Resources!$E$2*H162</f>
        <v>0</v>
      </c>
      <c r="G162" s="8">
        <f>'Labor Cost Estimate'!G161</f>
        <v>1488</v>
      </c>
      <c r="H162" s="5">
        <f>'Labor Cost Estimate'!H161</f>
        <v>0</v>
      </c>
      <c r="I162" s="5">
        <f>'Labor Cost Estimate'!I161</f>
        <v>8</v>
      </c>
      <c r="J162" s="5">
        <f>'Labor Cost Estimate'!J161</f>
        <v>0</v>
      </c>
      <c r="K162" s="5">
        <f>'Labor Cost Estimate'!K161</f>
        <v>0</v>
      </c>
      <c r="L162" s="5">
        <f>'Labor Cost Estimate'!L161</f>
        <v>0</v>
      </c>
      <c r="M162" s="5">
        <f>'Labor Cost Estimate'!M161</f>
        <v>8</v>
      </c>
      <c r="N162" s="5">
        <f>'Labor Cost Estimate'!N161</f>
        <v>8</v>
      </c>
      <c r="O162" s="5">
        <f>'Labor Cost Estimate'!O161</f>
        <v>0</v>
      </c>
      <c r="P162" s="5">
        <f>'Labor Cost Estimate'!P161</f>
        <v>0</v>
      </c>
      <c r="Q162" s="5">
        <f>'Labor Cost Estimate'!Q161</f>
        <v>8</v>
      </c>
      <c r="R162" s="5">
        <f>'Labor Cost Estimate'!R161</f>
        <v>0</v>
      </c>
      <c r="S162" s="5">
        <f>'Labor Cost Estimate'!S161</f>
        <v>32</v>
      </c>
      <c r="T162" s="49">
        <f t="shared" si="20"/>
        <v>4</v>
      </c>
      <c r="U162" s="8">
        <f t="shared" si="21"/>
        <v>46.5</v>
      </c>
      <c r="V162" s="8">
        <f t="shared" si="22"/>
        <v>372</v>
      </c>
      <c r="W162" s="8">
        <f t="shared" si="18"/>
        <v>1649.2264886746545</v>
      </c>
      <c r="X162" s="82">
        <f t="shared" si="17"/>
        <v>2.0599432408112409E-2</v>
      </c>
      <c r="Y162" s="83">
        <f t="shared" si="19"/>
        <v>4.8316865118665309E-3</v>
      </c>
    </row>
    <row r="163" spans="1:26">
      <c r="A163" s="5" t="s">
        <v>302</v>
      </c>
      <c r="B163" s="6" t="s">
        <v>156</v>
      </c>
      <c r="C163" s="5" t="s">
        <v>30</v>
      </c>
      <c r="D163" s="6" t="s">
        <v>163</v>
      </c>
      <c r="E163" s="8">
        <f>Resources!$E$3*I163 + Resources!$E$4*J163 + Resources!$E$5*K163 + Resources!$E$6*L163 + Resources!$E$7*M163 + Resources!$E$8*N163 + Resources!$E$9*O163 + Resources!$E$12*P163</f>
        <v>9840</v>
      </c>
      <c r="F163" s="8">
        <f>Resources!$E$2*H163</f>
        <v>0</v>
      </c>
      <c r="G163" s="8">
        <f>'Labor Cost Estimate'!G162</f>
        <v>9840</v>
      </c>
      <c r="H163" s="5">
        <f>'Labor Cost Estimate'!H162</f>
        <v>0</v>
      </c>
      <c r="I163" s="5">
        <f>'Labor Cost Estimate'!I162</f>
        <v>60</v>
      </c>
      <c r="J163" s="5">
        <f>'Labor Cost Estimate'!J162</f>
        <v>60</v>
      </c>
      <c r="K163" s="5">
        <f>'Labor Cost Estimate'!K162</f>
        <v>40</v>
      </c>
      <c r="L163" s="5">
        <f>'Labor Cost Estimate'!L162</f>
        <v>0</v>
      </c>
      <c r="M163" s="5">
        <f>'Labor Cost Estimate'!M162</f>
        <v>0</v>
      </c>
      <c r="N163" s="5">
        <f>'Labor Cost Estimate'!N162</f>
        <v>0</v>
      </c>
      <c r="O163" s="5">
        <f>'Labor Cost Estimate'!O162</f>
        <v>0</v>
      </c>
      <c r="P163" s="5">
        <f>'Labor Cost Estimate'!P162</f>
        <v>0</v>
      </c>
      <c r="Q163" s="5">
        <f>'Labor Cost Estimate'!Q162</f>
        <v>0</v>
      </c>
      <c r="R163" s="5">
        <f>'Labor Cost Estimate'!R162</f>
        <v>0</v>
      </c>
      <c r="S163" s="5">
        <f>'Labor Cost Estimate'!S162</f>
        <v>160</v>
      </c>
      <c r="T163" s="49">
        <f t="shared" si="20"/>
        <v>20</v>
      </c>
      <c r="U163" s="8">
        <f t="shared" si="21"/>
        <v>61.5</v>
      </c>
      <c r="V163" s="8">
        <f t="shared" si="22"/>
        <v>492</v>
      </c>
      <c r="W163" s="8">
        <f t="shared" si="18"/>
        <v>10906.175167042071</v>
      </c>
      <c r="X163" s="82">
        <f t="shared" si="17"/>
        <v>0.13622205302138851</v>
      </c>
      <c r="Y163" s="83">
        <f t="shared" ref="Y163:Y192" si="23">G163/$G$281</f>
        <v>3.1951475320407707E-2</v>
      </c>
    </row>
    <row r="164" spans="1:26" ht="30">
      <c r="A164" s="5" t="s">
        <v>303</v>
      </c>
      <c r="B164" s="6" t="s">
        <v>178</v>
      </c>
      <c r="C164" s="5" t="s">
        <v>26</v>
      </c>
      <c r="D164" s="6" t="s">
        <v>186</v>
      </c>
      <c r="E164" s="8">
        <f>Resources!$E$3*I164 + Resources!$E$4*J164 + Resources!$E$5*K164 + Resources!$E$6*L164 + Resources!$E$7*M164 + Resources!$E$8*N164 + Resources!$E$9*O164 + Resources!$E$12*P164</f>
        <v>200</v>
      </c>
      <c r="F164" s="8">
        <f>Resources!$E$2*H164</f>
        <v>0</v>
      </c>
      <c r="G164" s="8">
        <f>'Labor Cost Estimate'!G163</f>
        <v>400</v>
      </c>
      <c r="H164" s="5">
        <f>'Labor Cost Estimate'!H163</f>
        <v>0</v>
      </c>
      <c r="I164" s="5">
        <f>'Labor Cost Estimate'!I163</f>
        <v>0</v>
      </c>
      <c r="J164" s="5">
        <f>'Labor Cost Estimate'!J163</f>
        <v>0</v>
      </c>
      <c r="K164" s="5">
        <f>'Labor Cost Estimate'!K163</f>
        <v>0</v>
      </c>
      <c r="L164" s="5">
        <f>'Labor Cost Estimate'!L163</f>
        <v>0</v>
      </c>
      <c r="M164" s="5">
        <f>'Labor Cost Estimate'!M163</f>
        <v>8</v>
      </c>
      <c r="N164" s="5">
        <f>'Labor Cost Estimate'!N163</f>
        <v>0</v>
      </c>
      <c r="O164" s="5">
        <f>'Labor Cost Estimate'!O163</f>
        <v>0</v>
      </c>
      <c r="P164" s="5">
        <f>'Labor Cost Estimate'!P163</f>
        <v>0</v>
      </c>
      <c r="Q164" s="5">
        <f>'Labor Cost Estimate'!Q163</f>
        <v>8</v>
      </c>
      <c r="R164" s="5">
        <f>'Labor Cost Estimate'!R163</f>
        <v>0</v>
      </c>
      <c r="S164" s="5">
        <f>'Labor Cost Estimate'!S163</f>
        <v>16</v>
      </c>
      <c r="T164" s="49">
        <f t="shared" si="20"/>
        <v>2</v>
      </c>
      <c r="U164" s="8">
        <f t="shared" si="21"/>
        <v>25</v>
      </c>
      <c r="V164" s="8">
        <f t="shared" si="22"/>
        <v>200</v>
      </c>
      <c r="W164" s="8">
        <f t="shared" si="18"/>
        <v>443.34045394479961</v>
      </c>
      <c r="X164" s="82">
        <f t="shared" si="17"/>
        <v>5.5374818301377445E-3</v>
      </c>
      <c r="Y164" s="83">
        <f t="shared" si="23"/>
        <v>1.298840460179175E-3</v>
      </c>
    </row>
    <row r="165" spans="1:26">
      <c r="A165" s="5" t="s">
        <v>304</v>
      </c>
      <c r="B165" s="6" t="s">
        <v>180</v>
      </c>
      <c r="C165" s="5" t="s">
        <v>26</v>
      </c>
      <c r="D165" s="6" t="s">
        <v>186</v>
      </c>
      <c r="E165" s="8">
        <f>Resources!$E$3*I165 + Resources!$E$4*J165 + Resources!$E$5*K165 + Resources!$E$6*L165 + Resources!$E$7*M165 + Resources!$E$8*N165 + Resources!$E$9*O165 + Resources!$E$12*P165</f>
        <v>200</v>
      </c>
      <c r="F165" s="8">
        <f>Resources!$E$2*H165</f>
        <v>0</v>
      </c>
      <c r="G165" s="8">
        <f>'Labor Cost Estimate'!G164</f>
        <v>400</v>
      </c>
      <c r="H165" s="5">
        <f>'Labor Cost Estimate'!H164</f>
        <v>0</v>
      </c>
      <c r="I165" s="5">
        <f>'Labor Cost Estimate'!I164</f>
        <v>0</v>
      </c>
      <c r="J165" s="5">
        <f>'Labor Cost Estimate'!J164</f>
        <v>0</v>
      </c>
      <c r="K165" s="5">
        <f>'Labor Cost Estimate'!K164</f>
        <v>0</v>
      </c>
      <c r="L165" s="5">
        <f>'Labor Cost Estimate'!L164</f>
        <v>0</v>
      </c>
      <c r="M165" s="5">
        <f>'Labor Cost Estimate'!M164</f>
        <v>8</v>
      </c>
      <c r="N165" s="5">
        <f>'Labor Cost Estimate'!N164</f>
        <v>0</v>
      </c>
      <c r="O165" s="5">
        <f>'Labor Cost Estimate'!O164</f>
        <v>0</v>
      </c>
      <c r="P165" s="5">
        <f>'Labor Cost Estimate'!P164</f>
        <v>0</v>
      </c>
      <c r="Q165" s="5">
        <f>'Labor Cost Estimate'!Q164</f>
        <v>8</v>
      </c>
      <c r="R165" s="5">
        <f>'Labor Cost Estimate'!R164</f>
        <v>0</v>
      </c>
      <c r="S165" s="5">
        <f>'Labor Cost Estimate'!S164</f>
        <v>16</v>
      </c>
      <c r="T165" s="49">
        <f t="shared" si="20"/>
        <v>2</v>
      </c>
      <c r="U165" s="8">
        <f t="shared" si="21"/>
        <v>25</v>
      </c>
      <c r="V165" s="8">
        <f t="shared" si="22"/>
        <v>200</v>
      </c>
      <c r="W165" s="8">
        <f t="shared" si="18"/>
        <v>443.34045394479961</v>
      </c>
      <c r="X165" s="82">
        <f t="shared" si="17"/>
        <v>5.5374818301377445E-3</v>
      </c>
      <c r="Y165" s="83">
        <f t="shared" si="23"/>
        <v>1.298840460179175E-3</v>
      </c>
    </row>
    <row r="166" spans="1:26" ht="30">
      <c r="A166" s="5" t="s">
        <v>305</v>
      </c>
      <c r="B166" s="6" t="s">
        <v>182</v>
      </c>
      <c r="C166" s="5" t="s">
        <v>26</v>
      </c>
      <c r="D166" s="6" t="s">
        <v>186</v>
      </c>
      <c r="E166" s="8">
        <f>Resources!$E$3*I166 + Resources!$E$4*J166 + Resources!$E$5*K166 + Resources!$E$6*L166 + Resources!$E$7*M166 + Resources!$E$8*N166 + Resources!$E$9*O166 + Resources!$E$12*P166</f>
        <v>100</v>
      </c>
      <c r="F166" s="8">
        <f>Resources!$E$2*H166</f>
        <v>0</v>
      </c>
      <c r="G166" s="8">
        <f>'Labor Cost Estimate'!G165</f>
        <v>200</v>
      </c>
      <c r="H166" s="5">
        <f>'Labor Cost Estimate'!H165</f>
        <v>0</v>
      </c>
      <c r="I166" s="5">
        <f>'Labor Cost Estimate'!I165</f>
        <v>0</v>
      </c>
      <c r="J166" s="5">
        <f>'Labor Cost Estimate'!J165</f>
        <v>0</v>
      </c>
      <c r="K166" s="5">
        <f>'Labor Cost Estimate'!K165</f>
        <v>0</v>
      </c>
      <c r="L166" s="5">
        <f>'Labor Cost Estimate'!L165</f>
        <v>0</v>
      </c>
      <c r="M166" s="5">
        <f>'Labor Cost Estimate'!M165</f>
        <v>4</v>
      </c>
      <c r="N166" s="5">
        <f>'Labor Cost Estimate'!N165</f>
        <v>0</v>
      </c>
      <c r="O166" s="5">
        <f>'Labor Cost Estimate'!O165</f>
        <v>0</v>
      </c>
      <c r="P166" s="5">
        <f>'Labor Cost Estimate'!P165</f>
        <v>0</v>
      </c>
      <c r="Q166" s="5">
        <f>'Labor Cost Estimate'!Q165</f>
        <v>4</v>
      </c>
      <c r="R166" s="5">
        <f>'Labor Cost Estimate'!R165</f>
        <v>0</v>
      </c>
      <c r="S166" s="5">
        <f>'Labor Cost Estimate'!S165</f>
        <v>8</v>
      </c>
      <c r="T166" s="49">
        <f t="shared" si="20"/>
        <v>1</v>
      </c>
      <c r="U166" s="8">
        <f t="shared" si="21"/>
        <v>25</v>
      </c>
      <c r="V166" s="8">
        <f t="shared" si="22"/>
        <v>200</v>
      </c>
      <c r="W166" s="8">
        <f t="shared" si="18"/>
        <v>221.6702269723998</v>
      </c>
      <c r="X166" s="82">
        <f t="shared" si="17"/>
        <v>2.7687409150688722E-3</v>
      </c>
      <c r="Y166" s="83">
        <f t="shared" si="23"/>
        <v>6.4942023008958752E-4</v>
      </c>
    </row>
    <row r="167" spans="1:26" s="35" customFormat="1">
      <c r="B167" s="7" t="s">
        <v>183</v>
      </c>
      <c r="D167" s="7"/>
      <c r="E167" s="42"/>
      <c r="F167" s="42"/>
      <c r="G167" s="8">
        <f>'Labor Cost Estimate'!G166</f>
        <v>15304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35">
        <f>SUM(S168:S172)</f>
        <v>296</v>
      </c>
      <c r="T167" s="52">
        <f t="shared" si="20"/>
        <v>37</v>
      </c>
      <c r="U167" s="42">
        <f t="shared" si="21"/>
        <v>51.702702702702702</v>
      </c>
      <c r="V167" s="42">
        <f t="shared" si="22"/>
        <v>413.62162162162161</v>
      </c>
      <c r="W167" s="42">
        <f t="shared" si="18"/>
        <v>16962.205767928033</v>
      </c>
      <c r="X167" s="92">
        <f t="shared" si="17"/>
        <v>0.21186405482107012</v>
      </c>
      <c r="Y167" s="90">
        <f t="shared" si="23"/>
        <v>4.9693636006455238E-2</v>
      </c>
      <c r="Z167" s="31"/>
    </row>
    <row r="168" spans="1:26">
      <c r="A168" s="5" t="s">
        <v>306</v>
      </c>
      <c r="B168" s="6" t="s">
        <v>307</v>
      </c>
      <c r="C168" s="5" t="s">
        <v>26</v>
      </c>
      <c r="D168" s="6" t="s">
        <v>186</v>
      </c>
      <c r="E168" s="8">
        <f>Resources!$E$3*I168 + Resources!$E$4*J168 + Resources!$E$5*K168 + Resources!$E$6*L168 + Resources!$E$7*M168 + Resources!$E$8*N168 + Resources!$E$9*O168 + Resources!$E$12*P168</f>
        <v>200</v>
      </c>
      <c r="F168" s="8">
        <f>Resources!$E$2*H168</f>
        <v>0</v>
      </c>
      <c r="G168" s="8">
        <f>'Labor Cost Estimate'!G167</f>
        <v>400</v>
      </c>
      <c r="H168" s="5">
        <f>'Labor Cost Estimate'!H167</f>
        <v>0</v>
      </c>
      <c r="I168" s="5">
        <f>'Labor Cost Estimate'!I167</f>
        <v>0</v>
      </c>
      <c r="J168" s="5">
        <f>'Labor Cost Estimate'!J167</f>
        <v>0</v>
      </c>
      <c r="K168" s="5">
        <f>'Labor Cost Estimate'!K167</f>
        <v>0</v>
      </c>
      <c r="L168" s="5">
        <f>'Labor Cost Estimate'!L167</f>
        <v>0</v>
      </c>
      <c r="M168" s="5">
        <f>'Labor Cost Estimate'!M167</f>
        <v>8</v>
      </c>
      <c r="N168" s="5">
        <f>'Labor Cost Estimate'!N167</f>
        <v>0</v>
      </c>
      <c r="O168" s="5">
        <f>'Labor Cost Estimate'!O167</f>
        <v>0</v>
      </c>
      <c r="P168" s="5">
        <f>'Labor Cost Estimate'!P167</f>
        <v>0</v>
      </c>
      <c r="Q168" s="5">
        <f>'Labor Cost Estimate'!Q167</f>
        <v>8</v>
      </c>
      <c r="R168" s="5">
        <f>'Labor Cost Estimate'!R167</f>
        <v>0</v>
      </c>
      <c r="S168" s="5">
        <f>'Labor Cost Estimate'!S167</f>
        <v>16</v>
      </c>
      <c r="T168" s="49">
        <f t="shared" si="20"/>
        <v>2</v>
      </c>
      <c r="U168" s="8">
        <f t="shared" si="21"/>
        <v>25</v>
      </c>
      <c r="V168" s="8">
        <f t="shared" si="22"/>
        <v>200</v>
      </c>
      <c r="W168" s="8">
        <f t="shared" si="18"/>
        <v>443.34045394479961</v>
      </c>
      <c r="X168" s="82">
        <f t="shared" si="17"/>
        <v>5.5374818301377445E-3</v>
      </c>
      <c r="Y168" s="83">
        <f t="shared" si="23"/>
        <v>1.298840460179175E-3</v>
      </c>
    </row>
    <row r="169" spans="1:26">
      <c r="A169" s="5" t="s">
        <v>308</v>
      </c>
      <c r="B169" s="6" t="s">
        <v>309</v>
      </c>
      <c r="C169" s="5" t="s">
        <v>30</v>
      </c>
      <c r="D169" s="6" t="s">
        <v>189</v>
      </c>
      <c r="E169" s="8">
        <f>Resources!$E$3*I169 + Resources!$E$4*J169 + Resources!$E$5*K169 + Resources!$E$6*L169 + Resources!$E$7*M169 + Resources!$E$8*N169 + Resources!$E$9*O169 + Resources!$E$12*P169</f>
        <v>400</v>
      </c>
      <c r="F169" s="8">
        <f>Resources!$E$2*H169</f>
        <v>0</v>
      </c>
      <c r="G169" s="8">
        <f>'Labor Cost Estimate'!G168</f>
        <v>800</v>
      </c>
      <c r="H169" s="5">
        <f>'Labor Cost Estimate'!H168</f>
        <v>0</v>
      </c>
      <c r="I169" s="5">
        <f>'Labor Cost Estimate'!I168</f>
        <v>0</v>
      </c>
      <c r="J169" s="5">
        <f>'Labor Cost Estimate'!J168</f>
        <v>0</v>
      </c>
      <c r="K169" s="5">
        <f>'Labor Cost Estimate'!K168</f>
        <v>0</v>
      </c>
      <c r="L169" s="5">
        <f>'Labor Cost Estimate'!L168</f>
        <v>0</v>
      </c>
      <c r="M169" s="5">
        <f>'Labor Cost Estimate'!M168</f>
        <v>16</v>
      </c>
      <c r="N169" s="5">
        <f>'Labor Cost Estimate'!N168</f>
        <v>0</v>
      </c>
      <c r="O169" s="5">
        <f>'Labor Cost Estimate'!O168</f>
        <v>0</v>
      </c>
      <c r="P169" s="5">
        <f>'Labor Cost Estimate'!P168</f>
        <v>0</v>
      </c>
      <c r="Q169" s="5">
        <f>'Labor Cost Estimate'!Q168</f>
        <v>16</v>
      </c>
      <c r="R169" s="5">
        <f>'Labor Cost Estimate'!R168</f>
        <v>0</v>
      </c>
      <c r="S169" s="5">
        <f>'Labor Cost Estimate'!S168</f>
        <v>32</v>
      </c>
      <c r="T169" s="49">
        <f t="shared" si="20"/>
        <v>4</v>
      </c>
      <c r="U169" s="8">
        <f t="shared" si="21"/>
        <v>25</v>
      </c>
      <c r="V169" s="8">
        <f t="shared" si="22"/>
        <v>200</v>
      </c>
      <c r="W169" s="8">
        <f t="shared" si="18"/>
        <v>886.68090788959921</v>
      </c>
      <c r="X169" s="82">
        <f t="shared" si="17"/>
        <v>1.1074963660275489E-2</v>
      </c>
      <c r="Y169" s="83">
        <f t="shared" si="23"/>
        <v>2.5976809203583501E-3</v>
      </c>
    </row>
    <row r="170" spans="1:26" ht="30">
      <c r="A170" s="5" t="s">
        <v>311</v>
      </c>
      <c r="B170" s="6" t="s">
        <v>191</v>
      </c>
      <c r="C170" s="5" t="s">
        <v>30</v>
      </c>
      <c r="D170" s="6" t="s">
        <v>189</v>
      </c>
      <c r="E170" s="8">
        <f>Resources!$E$3*I170 + Resources!$E$4*J170 + Resources!$E$5*K170 + Resources!$E$6*L170 + Resources!$E$7*M170 + Resources!$E$8*N170 + Resources!$E$9*O170 + Resources!$E$12*P170</f>
        <v>744</v>
      </c>
      <c r="F170" s="8">
        <f>Resources!$E$2*H170</f>
        <v>544</v>
      </c>
      <c r="G170" s="8">
        <f>'Labor Cost Estimate'!G169</f>
        <v>1488</v>
      </c>
      <c r="H170" s="5">
        <f>'Labor Cost Estimate'!H169</f>
        <v>8</v>
      </c>
      <c r="I170" s="5">
        <f>'Labor Cost Estimate'!I169</f>
        <v>8</v>
      </c>
      <c r="J170" s="5">
        <f>'Labor Cost Estimate'!J169</f>
        <v>0</v>
      </c>
      <c r="K170" s="5">
        <f>'Labor Cost Estimate'!K169</f>
        <v>0</v>
      </c>
      <c r="L170" s="5">
        <f>'Labor Cost Estimate'!L169</f>
        <v>0</v>
      </c>
      <c r="M170" s="5">
        <f>'Labor Cost Estimate'!M169</f>
        <v>8</v>
      </c>
      <c r="N170" s="5">
        <f>'Labor Cost Estimate'!N169</f>
        <v>0</v>
      </c>
      <c r="O170" s="5">
        <f>'Labor Cost Estimate'!O169</f>
        <v>0</v>
      </c>
      <c r="P170" s="5">
        <f>'Labor Cost Estimate'!P169</f>
        <v>0</v>
      </c>
      <c r="Q170" s="5">
        <f>'Labor Cost Estimate'!Q169</f>
        <v>8</v>
      </c>
      <c r="R170" s="5">
        <f>'Labor Cost Estimate'!R169</f>
        <v>0</v>
      </c>
      <c r="S170" s="5">
        <f>'Labor Cost Estimate'!S169</f>
        <v>32</v>
      </c>
      <c r="T170" s="49">
        <f t="shared" si="20"/>
        <v>4</v>
      </c>
      <c r="U170" s="8">
        <f t="shared" si="21"/>
        <v>46.5</v>
      </c>
      <c r="V170" s="8">
        <f t="shared" si="22"/>
        <v>372</v>
      </c>
      <c r="W170" s="8">
        <f t="shared" si="18"/>
        <v>1649.2264886746545</v>
      </c>
      <c r="X170" s="82">
        <f t="shared" si="17"/>
        <v>2.0599432408112409E-2</v>
      </c>
      <c r="Y170" s="83">
        <f t="shared" si="23"/>
        <v>4.8316865118665309E-3</v>
      </c>
    </row>
    <row r="171" spans="1:26">
      <c r="A171" s="5" t="s">
        <v>312</v>
      </c>
      <c r="B171" s="6" t="s">
        <v>156</v>
      </c>
      <c r="C171" s="5" t="s">
        <v>30</v>
      </c>
      <c r="D171" s="6" t="s">
        <v>163</v>
      </c>
      <c r="E171" s="8">
        <f>Resources!$E$3*I171 + Resources!$E$4*J171 + Resources!$E$5*K171 + Resources!$E$6*L171 + Resources!$E$7*M171 + Resources!$E$8*N171 + Resources!$E$9*O171 + Resources!$E$12*P171</f>
        <v>9840</v>
      </c>
      <c r="F171" s="8">
        <f>Resources!$E$2*H171</f>
        <v>0</v>
      </c>
      <c r="G171" s="8">
        <f>'Labor Cost Estimate'!G170</f>
        <v>9840</v>
      </c>
      <c r="H171" s="5">
        <f>'Labor Cost Estimate'!H170</f>
        <v>0</v>
      </c>
      <c r="I171" s="5">
        <f>'Labor Cost Estimate'!I170</f>
        <v>60</v>
      </c>
      <c r="J171" s="5">
        <f>'Labor Cost Estimate'!J170</f>
        <v>60</v>
      </c>
      <c r="K171" s="5">
        <f>'Labor Cost Estimate'!K170</f>
        <v>40</v>
      </c>
      <c r="L171" s="5">
        <f>'Labor Cost Estimate'!L170</f>
        <v>0</v>
      </c>
      <c r="M171" s="5">
        <f>'Labor Cost Estimate'!M170</f>
        <v>0</v>
      </c>
      <c r="N171" s="5">
        <f>'Labor Cost Estimate'!N170</f>
        <v>0</v>
      </c>
      <c r="O171" s="5">
        <f>'Labor Cost Estimate'!O170</f>
        <v>0</v>
      </c>
      <c r="P171" s="5">
        <f>'Labor Cost Estimate'!P170</f>
        <v>0</v>
      </c>
      <c r="Q171" s="5">
        <f>'Labor Cost Estimate'!Q170</f>
        <v>0</v>
      </c>
      <c r="R171" s="5">
        <f>'Labor Cost Estimate'!R170</f>
        <v>0</v>
      </c>
      <c r="S171" s="5">
        <f>'Labor Cost Estimate'!S170</f>
        <v>160</v>
      </c>
      <c r="T171" s="49">
        <f t="shared" si="20"/>
        <v>20</v>
      </c>
      <c r="U171" s="8">
        <f t="shared" si="21"/>
        <v>61.5</v>
      </c>
      <c r="V171" s="8">
        <f t="shared" si="22"/>
        <v>492</v>
      </c>
      <c r="W171" s="8">
        <f t="shared" si="18"/>
        <v>10906.175167042071</v>
      </c>
      <c r="X171" s="82">
        <f t="shared" si="17"/>
        <v>0.13622205302138851</v>
      </c>
      <c r="Y171" s="83">
        <f t="shared" si="23"/>
        <v>3.1951475320407707E-2</v>
      </c>
    </row>
    <row r="172" spans="1:26">
      <c r="A172" s="5" t="s">
        <v>313</v>
      </c>
      <c r="B172" s="6" t="s">
        <v>194</v>
      </c>
      <c r="C172" s="5" t="s">
        <v>30</v>
      </c>
      <c r="D172" s="6" t="s">
        <v>189</v>
      </c>
      <c r="E172" s="8">
        <f>Resources!$E$3*I172 + Resources!$E$4*J172 + Resources!$E$5*K172 + Resources!$E$6*L172 + Resources!$E$7*M172 + Resources!$E$8*N172 + Resources!$E$9*O172 + Resources!$E$12*P172</f>
        <v>1388</v>
      </c>
      <c r="F172" s="8">
        <f>Resources!$E$2*H172</f>
        <v>1088</v>
      </c>
      <c r="G172" s="8">
        <f>'Labor Cost Estimate'!G171</f>
        <v>2776</v>
      </c>
      <c r="H172" s="5">
        <f>'Labor Cost Estimate'!H171</f>
        <v>16</v>
      </c>
      <c r="I172" s="5">
        <f>'Labor Cost Estimate'!I171</f>
        <v>16</v>
      </c>
      <c r="J172" s="5">
        <f>'Labor Cost Estimate'!J171</f>
        <v>0</v>
      </c>
      <c r="K172" s="5">
        <f>'Labor Cost Estimate'!K171</f>
        <v>0</v>
      </c>
      <c r="L172" s="5">
        <f>'Labor Cost Estimate'!L171</f>
        <v>0</v>
      </c>
      <c r="M172" s="5">
        <f>'Labor Cost Estimate'!M171</f>
        <v>12</v>
      </c>
      <c r="N172" s="5">
        <f>'Labor Cost Estimate'!N171</f>
        <v>0</v>
      </c>
      <c r="O172" s="5">
        <f>'Labor Cost Estimate'!O171</f>
        <v>0</v>
      </c>
      <c r="P172" s="5">
        <f>'Labor Cost Estimate'!P171</f>
        <v>0</v>
      </c>
      <c r="Q172" s="5">
        <f>'Labor Cost Estimate'!Q171</f>
        <v>12</v>
      </c>
      <c r="R172" s="5">
        <f>'Labor Cost Estimate'!R171</f>
        <v>0</v>
      </c>
      <c r="S172" s="5">
        <f>'Labor Cost Estimate'!S171</f>
        <v>56</v>
      </c>
      <c r="T172" s="49">
        <f t="shared" si="20"/>
        <v>7</v>
      </c>
      <c r="U172" s="8">
        <f t="shared" si="21"/>
        <v>49.571428571428569</v>
      </c>
      <c r="V172" s="8">
        <f t="shared" si="22"/>
        <v>396.57142857142856</v>
      </c>
      <c r="W172" s="8">
        <f t="shared" si="18"/>
        <v>3076.782750376909</v>
      </c>
      <c r="X172" s="82">
        <f t="shared" si="17"/>
        <v>3.8430123901155952E-2</v>
      </c>
      <c r="Y172" s="83">
        <f t="shared" si="23"/>
        <v>9.0139527936434743E-3</v>
      </c>
    </row>
    <row r="173" spans="1:26" s="36" customFormat="1" ht="18.75">
      <c r="B173" s="9" t="s">
        <v>314</v>
      </c>
      <c r="D173" s="9"/>
      <c r="E173" s="50"/>
      <c r="F173" s="50"/>
      <c r="G173" s="8">
        <f>'Labor Cost Estimate'!G172</f>
        <v>9323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36">
        <f>S174+S177+S179+S182</f>
        <v>141</v>
      </c>
      <c r="T173" s="48">
        <f t="shared" si="20"/>
        <v>17.625</v>
      </c>
      <c r="U173" s="50">
        <f t="shared" si="21"/>
        <v>66.120567375886523</v>
      </c>
      <c r="V173" s="50">
        <f t="shared" si="22"/>
        <v>528.96453900709218</v>
      </c>
      <c r="W173" s="50">
        <f t="shared" si="18"/>
        <v>10333.157630318417</v>
      </c>
      <c r="X173" s="93">
        <f t="shared" ref="X173:X188" si="24">G173/$G$108</f>
        <v>0.12906485775593549</v>
      </c>
      <c r="Y173" s="91">
        <f t="shared" si="23"/>
        <v>3.0272724025626124E-2</v>
      </c>
      <c r="Z173" s="98"/>
    </row>
    <row r="174" spans="1:26" s="35" customFormat="1">
      <c r="B174" s="7" t="s">
        <v>196</v>
      </c>
      <c r="D174" s="7"/>
      <c r="E174" s="42"/>
      <c r="F174" s="42"/>
      <c r="G174" s="8">
        <f>'Labor Cost Estimate'!G173</f>
        <v>3728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35">
        <f>S175+S176</f>
        <v>56</v>
      </c>
      <c r="T174" s="52">
        <f t="shared" si="20"/>
        <v>7</v>
      </c>
      <c r="U174" s="42">
        <f t="shared" si="21"/>
        <v>66.571428571428569</v>
      </c>
      <c r="V174" s="42">
        <f t="shared" si="22"/>
        <v>532.57142857142856</v>
      </c>
      <c r="W174" s="42">
        <f t="shared" si="18"/>
        <v>4131.9330307655318</v>
      </c>
      <c r="X174" s="92">
        <f t="shared" si="24"/>
        <v>5.1609330656883785E-2</v>
      </c>
      <c r="Y174" s="90">
        <f t="shared" si="23"/>
        <v>1.2105193088869912E-2</v>
      </c>
      <c r="Z174" s="31"/>
    </row>
    <row r="175" spans="1:26" ht="30">
      <c r="A175" s="5" t="s">
        <v>315</v>
      </c>
      <c r="B175" s="6" t="s">
        <v>316</v>
      </c>
      <c r="C175" s="5" t="s">
        <v>55</v>
      </c>
      <c r="D175" s="6" t="s">
        <v>199</v>
      </c>
      <c r="E175" s="8">
        <f>Resources!$E$3*I175 + Resources!$E$4*J175 + Resources!$E$5*K175 + Resources!$E$6*L175 + Resources!$E$7*M175 + Resources!$E$8*N175 + Resources!$E$9*O175 + Resources!$E$12*P175</f>
        <v>1008</v>
      </c>
      <c r="F175" s="8">
        <f>Resources!$E$2*H175</f>
        <v>1088</v>
      </c>
      <c r="G175" s="8">
        <f>'Labor Cost Estimate'!G174</f>
        <v>2096</v>
      </c>
      <c r="H175" s="5">
        <f>'Labor Cost Estimate'!H174</f>
        <v>16</v>
      </c>
      <c r="I175" s="5">
        <f>'Labor Cost Estimate'!I174</f>
        <v>0</v>
      </c>
      <c r="J175" s="5">
        <f>'Labor Cost Estimate'!J174</f>
        <v>0</v>
      </c>
      <c r="K175" s="5">
        <f>'Labor Cost Estimate'!K174</f>
        <v>0</v>
      </c>
      <c r="L175" s="5">
        <f>'Labor Cost Estimate'!L174</f>
        <v>0</v>
      </c>
      <c r="M175" s="5">
        <f>'Labor Cost Estimate'!M174</f>
        <v>0</v>
      </c>
      <c r="N175" s="5">
        <f>'Labor Cost Estimate'!N174</f>
        <v>0</v>
      </c>
      <c r="O175" s="5">
        <f>'Labor Cost Estimate'!O174</f>
        <v>16</v>
      </c>
      <c r="P175" s="5">
        <f>'Labor Cost Estimate'!P174</f>
        <v>0</v>
      </c>
      <c r="Q175" s="5">
        <f>'Labor Cost Estimate'!Q174</f>
        <v>0</v>
      </c>
      <c r="R175" s="5">
        <f>'Labor Cost Estimate'!R174</f>
        <v>0</v>
      </c>
      <c r="S175" s="5">
        <f>'Labor Cost Estimate'!S174</f>
        <v>32</v>
      </c>
      <c r="T175" s="49">
        <f t="shared" si="20"/>
        <v>4</v>
      </c>
      <c r="U175" s="8">
        <f t="shared" si="21"/>
        <v>65.5</v>
      </c>
      <c r="V175" s="8">
        <f t="shared" si="22"/>
        <v>524</v>
      </c>
      <c r="W175" s="8">
        <f t="shared" si="18"/>
        <v>2323.1039786707497</v>
      </c>
      <c r="X175" s="82">
        <f t="shared" si="24"/>
        <v>2.9016404789921783E-2</v>
      </c>
      <c r="Y175" s="83">
        <f t="shared" si="23"/>
        <v>6.8059240113388774E-3</v>
      </c>
    </row>
    <row r="176" spans="1:26" ht="45">
      <c r="A176" s="5" t="s">
        <v>317</v>
      </c>
      <c r="B176" s="6" t="s">
        <v>318</v>
      </c>
      <c r="C176" s="5" t="s">
        <v>26</v>
      </c>
      <c r="D176" s="6" t="s">
        <v>27</v>
      </c>
      <c r="E176" s="8">
        <f>Resources!$E$3*I176 + Resources!$E$4*J176 + Resources!$E$5*K176 + Resources!$E$6*L176 + Resources!$E$7*M176 + Resources!$E$8*N176 + Resources!$E$9*O176 + Resources!$E$12*P176</f>
        <v>0</v>
      </c>
      <c r="F176" s="8">
        <f>Resources!$E$2*H176</f>
        <v>1632</v>
      </c>
      <c r="G176" s="8">
        <f>'Labor Cost Estimate'!G175</f>
        <v>1632</v>
      </c>
      <c r="H176" s="5">
        <f>'Labor Cost Estimate'!H175</f>
        <v>24</v>
      </c>
      <c r="I176" s="5">
        <f>'Labor Cost Estimate'!I175</f>
        <v>0</v>
      </c>
      <c r="J176" s="5">
        <f>'Labor Cost Estimate'!J175</f>
        <v>0</v>
      </c>
      <c r="K176" s="5">
        <f>'Labor Cost Estimate'!K175</f>
        <v>0</v>
      </c>
      <c r="L176" s="5">
        <f>'Labor Cost Estimate'!L175</f>
        <v>0</v>
      </c>
      <c r="M176" s="5">
        <f>'Labor Cost Estimate'!M175</f>
        <v>0</v>
      </c>
      <c r="N176" s="5">
        <f>'Labor Cost Estimate'!N175</f>
        <v>0</v>
      </c>
      <c r="O176" s="5">
        <f>'Labor Cost Estimate'!O175</f>
        <v>0</v>
      </c>
      <c r="P176" s="5">
        <f>'Labor Cost Estimate'!P175</f>
        <v>0</v>
      </c>
      <c r="Q176" s="5">
        <f>'Labor Cost Estimate'!Q175</f>
        <v>0</v>
      </c>
      <c r="R176" s="5">
        <f>'Labor Cost Estimate'!R175</f>
        <v>0</v>
      </c>
      <c r="S176" s="5">
        <f>'Labor Cost Estimate'!S175</f>
        <v>24</v>
      </c>
      <c r="T176" s="49">
        <f t="shared" si="20"/>
        <v>3</v>
      </c>
      <c r="U176" s="8">
        <f t="shared" si="21"/>
        <v>68</v>
      </c>
      <c r="V176" s="8">
        <f t="shared" si="22"/>
        <v>544</v>
      </c>
      <c r="W176" s="8">
        <f t="shared" si="18"/>
        <v>1808.8290520947824</v>
      </c>
      <c r="X176" s="82">
        <f t="shared" si="24"/>
        <v>2.2592925866961999E-2</v>
      </c>
      <c r="Y176" s="83">
        <f t="shared" si="23"/>
        <v>5.2992690775310342E-3</v>
      </c>
    </row>
    <row r="177" spans="1:26" s="35" customFormat="1">
      <c r="B177" s="7" t="s">
        <v>202</v>
      </c>
      <c r="D177" s="7"/>
      <c r="E177" s="42"/>
      <c r="F177" s="42"/>
      <c r="G177" s="8">
        <f>'Labor Cost Estimate'!G176</f>
        <v>504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35">
        <f>S178</f>
        <v>8</v>
      </c>
      <c r="T177" s="52">
        <f t="shared" si="20"/>
        <v>1</v>
      </c>
      <c r="U177" s="42">
        <f t="shared" si="21"/>
        <v>63</v>
      </c>
      <c r="V177" s="42">
        <f t="shared" si="22"/>
        <v>504</v>
      </c>
      <c r="W177" s="42">
        <f t="shared" si="18"/>
        <v>558.60897197044744</v>
      </c>
      <c r="X177" s="92">
        <f t="shared" si="24"/>
        <v>6.9772271059735588E-3</v>
      </c>
      <c r="Y177" s="90">
        <f t="shared" si="23"/>
        <v>1.6365389798257606E-3</v>
      </c>
      <c r="Z177" s="31"/>
    </row>
    <row r="178" spans="1:26" ht="30">
      <c r="A178" s="5" t="s">
        <v>319</v>
      </c>
      <c r="B178" s="17" t="s">
        <v>320</v>
      </c>
      <c r="C178" s="5" t="s">
        <v>26</v>
      </c>
      <c r="D178" s="6" t="s">
        <v>204</v>
      </c>
      <c r="E178" s="8">
        <f>Resources!$E$3*I178 + Resources!$E$4*J178 + Resources!$E$5*K178 + Resources!$E$6*L178 + Resources!$E$7*M178 + Resources!$E$8*N178 + Resources!$E$9*O178 + Resources!$E$12*P178</f>
        <v>504</v>
      </c>
      <c r="F178" s="8">
        <f>Resources!$E$2*H178</f>
        <v>0</v>
      </c>
      <c r="G178" s="8">
        <f>'Labor Cost Estimate'!G177</f>
        <v>504</v>
      </c>
      <c r="H178" s="5">
        <f>'Labor Cost Estimate'!H177</f>
        <v>0</v>
      </c>
      <c r="I178" s="5">
        <f>'Labor Cost Estimate'!I177</f>
        <v>0</v>
      </c>
      <c r="J178" s="5">
        <f>'Labor Cost Estimate'!J177</f>
        <v>0</v>
      </c>
      <c r="K178" s="5">
        <f>'Labor Cost Estimate'!K177</f>
        <v>0</v>
      </c>
      <c r="L178" s="5">
        <f>'Labor Cost Estimate'!L177</f>
        <v>0</v>
      </c>
      <c r="M178" s="5">
        <f>'Labor Cost Estimate'!M177</f>
        <v>0</v>
      </c>
      <c r="N178" s="5">
        <f>'Labor Cost Estimate'!N177</f>
        <v>0</v>
      </c>
      <c r="O178" s="5">
        <f>'Labor Cost Estimate'!O177</f>
        <v>8</v>
      </c>
      <c r="P178" s="5">
        <f>'Labor Cost Estimate'!P177</f>
        <v>0</v>
      </c>
      <c r="Q178" s="5">
        <f>'Labor Cost Estimate'!Q177</f>
        <v>0</v>
      </c>
      <c r="R178" s="5">
        <f>'Labor Cost Estimate'!R177</f>
        <v>0</v>
      </c>
      <c r="S178" s="5">
        <f>'Labor Cost Estimate'!S177</f>
        <v>8</v>
      </c>
      <c r="T178" s="49">
        <f t="shared" si="20"/>
        <v>1</v>
      </c>
      <c r="U178" s="8">
        <f t="shared" si="21"/>
        <v>63</v>
      </c>
      <c r="V178" s="8">
        <f t="shared" si="22"/>
        <v>504</v>
      </c>
      <c r="W178" s="8">
        <f t="shared" si="18"/>
        <v>558.60897197044744</v>
      </c>
      <c r="X178" s="82">
        <f t="shared" si="24"/>
        <v>6.9772271059735588E-3</v>
      </c>
      <c r="Y178" s="83">
        <f t="shared" si="23"/>
        <v>1.6365389798257606E-3</v>
      </c>
    </row>
    <row r="179" spans="1:26" s="35" customFormat="1">
      <c r="B179" s="18" t="s">
        <v>207</v>
      </c>
      <c r="D179" s="7"/>
      <c r="E179" s="42">
        <f>Resources!$E$3*I179 + Resources!$E$4*J179 + Resources!$E$5*K179 + Resources!$E$6*L179 + Resources!$E$7*M179 + Resources!$E$8*N179 + Resources!$E$9*O179 + Resources!$E$12*P179</f>
        <v>0</v>
      </c>
      <c r="F179" s="42">
        <f>Resources!$E$2*H179</f>
        <v>0</v>
      </c>
      <c r="G179" s="8">
        <f>'Labor Cost Estimate'!G178</f>
        <v>3264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35">
        <f>S180+S181</f>
        <v>48</v>
      </c>
      <c r="T179" s="52">
        <f t="shared" si="20"/>
        <v>6</v>
      </c>
      <c r="U179" s="42">
        <f t="shared" si="21"/>
        <v>68</v>
      </c>
      <c r="V179" s="42">
        <f t="shared" si="22"/>
        <v>544</v>
      </c>
      <c r="W179" s="42">
        <f t="shared" si="18"/>
        <v>3617.6581041895647</v>
      </c>
      <c r="X179" s="92">
        <f t="shared" si="24"/>
        <v>4.5185851733923997E-2</v>
      </c>
      <c r="Y179" s="90">
        <f t="shared" si="23"/>
        <v>1.0598538155062068E-2</v>
      </c>
      <c r="Z179" s="31"/>
    </row>
    <row r="180" spans="1:26">
      <c r="A180" s="5" t="s">
        <v>321</v>
      </c>
      <c r="B180" s="17" t="s">
        <v>322</v>
      </c>
      <c r="C180" s="5" t="s">
        <v>26</v>
      </c>
      <c r="D180" s="6" t="s">
        <v>210</v>
      </c>
      <c r="E180" s="8">
        <f>Resources!$E$3*I180 + Resources!$E$4*J180 + Resources!$E$5*K180 + Resources!$E$6*L180 + Resources!$E$7*M180 + Resources!$E$8*N180 + Resources!$E$9*O180 + Resources!$E$12*P180</f>
        <v>544</v>
      </c>
      <c r="F180" s="8">
        <f>Resources!$E$2*H180</f>
        <v>0</v>
      </c>
      <c r="G180" s="8">
        <f>'Labor Cost Estimate'!G179</f>
        <v>544</v>
      </c>
      <c r="H180" s="5">
        <f>'Labor Cost Estimate'!H179</f>
        <v>0</v>
      </c>
      <c r="I180" s="5">
        <f>'Labor Cost Estimate'!I179</f>
        <v>8</v>
      </c>
      <c r="J180" s="5">
        <f>'Labor Cost Estimate'!J179</f>
        <v>0</v>
      </c>
      <c r="K180" s="5">
        <f>'Labor Cost Estimate'!K179</f>
        <v>0</v>
      </c>
      <c r="L180" s="5">
        <f>'Labor Cost Estimate'!L179</f>
        <v>0</v>
      </c>
      <c r="M180" s="5">
        <f>'Labor Cost Estimate'!M179</f>
        <v>0</v>
      </c>
      <c r="N180" s="5">
        <f>'Labor Cost Estimate'!N179</f>
        <v>0</v>
      </c>
      <c r="O180" s="5">
        <f>'Labor Cost Estimate'!O179</f>
        <v>0</v>
      </c>
      <c r="P180" s="5">
        <f>'Labor Cost Estimate'!P179</f>
        <v>0</v>
      </c>
      <c r="Q180" s="5">
        <f>'Labor Cost Estimate'!Q179</f>
        <v>0</v>
      </c>
      <c r="R180" s="5">
        <f>'Labor Cost Estimate'!R179</f>
        <v>0</v>
      </c>
      <c r="S180" s="5">
        <f>'Labor Cost Estimate'!S179</f>
        <v>8</v>
      </c>
      <c r="T180" s="49">
        <f t="shared" si="20"/>
        <v>1</v>
      </c>
      <c r="U180" s="8">
        <f t="shared" si="21"/>
        <v>68</v>
      </c>
      <c r="V180" s="8">
        <f t="shared" si="22"/>
        <v>544</v>
      </c>
      <c r="W180" s="8">
        <f t="shared" si="18"/>
        <v>602.94301736492741</v>
      </c>
      <c r="X180" s="82">
        <f t="shared" si="24"/>
        <v>7.5309752889873328E-3</v>
      </c>
      <c r="Y180" s="83">
        <f t="shared" si="23"/>
        <v>1.7664230258436781E-3</v>
      </c>
    </row>
    <row r="181" spans="1:26">
      <c r="A181" s="5" t="s">
        <v>323</v>
      </c>
      <c r="B181" s="17" t="s">
        <v>212</v>
      </c>
      <c r="C181" s="5" t="s">
        <v>26</v>
      </c>
      <c r="D181" s="6" t="s">
        <v>210</v>
      </c>
      <c r="E181" s="8">
        <f>Resources!$E$3*I181 + Resources!$E$4*J181 + Resources!$E$5*K181 + Resources!$E$6*L181 + Resources!$E$7*M181 + Resources!$E$8*N181 + Resources!$E$9*O181 + Resources!$E$12*P181</f>
        <v>2720</v>
      </c>
      <c r="F181" s="8">
        <f>Resources!$E$2*H181</f>
        <v>0</v>
      </c>
      <c r="G181" s="8">
        <f>'Labor Cost Estimate'!G180</f>
        <v>2720</v>
      </c>
      <c r="H181" s="5">
        <f>'Labor Cost Estimate'!H180</f>
        <v>0</v>
      </c>
      <c r="I181" s="5">
        <f>'Labor Cost Estimate'!I180</f>
        <v>40</v>
      </c>
      <c r="J181" s="5">
        <f>'Labor Cost Estimate'!J180</f>
        <v>0</v>
      </c>
      <c r="K181" s="5">
        <f>'Labor Cost Estimate'!K180</f>
        <v>0</v>
      </c>
      <c r="L181" s="5">
        <f>'Labor Cost Estimate'!L180</f>
        <v>0</v>
      </c>
      <c r="M181" s="5">
        <f>'Labor Cost Estimate'!M180</f>
        <v>0</v>
      </c>
      <c r="N181" s="5">
        <f>'Labor Cost Estimate'!N180</f>
        <v>0</v>
      </c>
      <c r="O181" s="5">
        <f>'Labor Cost Estimate'!O180</f>
        <v>0</v>
      </c>
      <c r="P181" s="5">
        <f>'Labor Cost Estimate'!P180</f>
        <v>0</v>
      </c>
      <c r="Q181" s="5">
        <f>'Labor Cost Estimate'!Q180</f>
        <v>0</v>
      </c>
      <c r="R181" s="5">
        <f>'Labor Cost Estimate'!R180</f>
        <v>0</v>
      </c>
      <c r="S181" s="5">
        <f>'Labor Cost Estimate'!S180</f>
        <v>40</v>
      </c>
      <c r="T181" s="49">
        <f t="shared" si="20"/>
        <v>5</v>
      </c>
      <c r="U181" s="8">
        <f t="shared" si="21"/>
        <v>68</v>
      </c>
      <c r="V181" s="8">
        <f t="shared" si="22"/>
        <v>544</v>
      </c>
      <c r="W181" s="8">
        <f t="shared" si="18"/>
        <v>3014.7150868246372</v>
      </c>
      <c r="X181" s="82">
        <f t="shared" si="24"/>
        <v>3.7654876444936668E-2</v>
      </c>
      <c r="Y181" s="83">
        <f t="shared" si="23"/>
        <v>8.832115129218391E-3</v>
      </c>
    </row>
    <row r="182" spans="1:26" s="35" customFormat="1">
      <c r="B182" s="19" t="s">
        <v>324</v>
      </c>
      <c r="D182" s="7"/>
      <c r="E182" s="42"/>
      <c r="F182" s="42"/>
      <c r="G182" s="8">
        <f>'Labor Cost Estimate'!G181</f>
        <v>1827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35">
        <f>SUM(S183:S188)</f>
        <v>29</v>
      </c>
      <c r="T182" s="52">
        <f t="shared" si="20"/>
        <v>3.625</v>
      </c>
      <c r="U182" s="42">
        <f t="shared" si="21"/>
        <v>63</v>
      </c>
      <c r="V182" s="42">
        <f t="shared" si="22"/>
        <v>504</v>
      </c>
      <c r="W182" s="42">
        <f t="shared" si="18"/>
        <v>2024.9575233928722</v>
      </c>
      <c r="X182" s="92">
        <f t="shared" si="24"/>
        <v>2.5292448259154148E-2</v>
      </c>
      <c r="Y182" s="90">
        <f t="shared" si="23"/>
        <v>5.9324538018683823E-3</v>
      </c>
      <c r="Z182" s="31"/>
    </row>
    <row r="183" spans="1:26" ht="30">
      <c r="A183" s="34" t="s">
        <v>325</v>
      </c>
      <c r="B183" s="17" t="s">
        <v>326</v>
      </c>
      <c r="C183" s="5" t="s">
        <v>26</v>
      </c>
      <c r="D183" s="6" t="s">
        <v>204</v>
      </c>
      <c r="E183" s="8">
        <f>Resources!$E$3*I183 + Resources!$E$4*J183 + Resources!$E$5*K183 + Resources!$E$6*L183 + Resources!$E$7*M183 + Resources!$E$8*N183 + Resources!$E$9*O183 + Resources!$E$12*P183</f>
        <v>126</v>
      </c>
      <c r="F183" s="8">
        <f>Resources!$E$2*H183</f>
        <v>0</v>
      </c>
      <c r="G183" s="8">
        <f>'Labor Cost Estimate'!G182</f>
        <v>126</v>
      </c>
      <c r="H183" s="5">
        <f>'Labor Cost Estimate'!H182</f>
        <v>0</v>
      </c>
      <c r="I183" s="5">
        <f>'Labor Cost Estimate'!I182</f>
        <v>0</v>
      </c>
      <c r="J183" s="5">
        <f>'Labor Cost Estimate'!J182</f>
        <v>0</v>
      </c>
      <c r="K183" s="5">
        <f>'Labor Cost Estimate'!K182</f>
        <v>0</v>
      </c>
      <c r="L183" s="5">
        <f>'Labor Cost Estimate'!L182</f>
        <v>0</v>
      </c>
      <c r="M183" s="5">
        <f>'Labor Cost Estimate'!M182</f>
        <v>0</v>
      </c>
      <c r="N183" s="5">
        <f>'Labor Cost Estimate'!N182</f>
        <v>0</v>
      </c>
      <c r="O183" s="5">
        <f>'Labor Cost Estimate'!O182</f>
        <v>2</v>
      </c>
      <c r="P183" s="5">
        <f>'Labor Cost Estimate'!P182</f>
        <v>0</v>
      </c>
      <c r="Q183" s="5">
        <f>'Labor Cost Estimate'!Q182</f>
        <v>0</v>
      </c>
      <c r="R183" s="5">
        <f>'Labor Cost Estimate'!R182</f>
        <v>0</v>
      </c>
      <c r="S183" s="5">
        <f>'Labor Cost Estimate'!S182</f>
        <v>2</v>
      </c>
      <c r="T183" s="49">
        <f t="shared" si="20"/>
        <v>0.25</v>
      </c>
      <c r="U183" s="8">
        <f t="shared" si="21"/>
        <v>63</v>
      </c>
      <c r="V183" s="8">
        <f t="shared" si="22"/>
        <v>504</v>
      </c>
      <c r="W183" s="8">
        <f t="shared" si="18"/>
        <v>139.65224299261186</v>
      </c>
      <c r="X183" s="82">
        <f t="shared" si="24"/>
        <v>1.7443067764933897E-3</v>
      </c>
      <c r="Y183" s="83">
        <f t="shared" si="23"/>
        <v>4.0913474495644014E-4</v>
      </c>
    </row>
    <row r="184" spans="1:26" ht="30">
      <c r="A184" s="34" t="s">
        <v>327</v>
      </c>
      <c r="B184" s="6" t="s">
        <v>328</v>
      </c>
      <c r="C184" s="5" t="s">
        <v>26</v>
      </c>
      <c r="D184" s="6" t="s">
        <v>204</v>
      </c>
      <c r="E184" s="8">
        <f>Resources!$E$3*I184 + Resources!$E$4*J184 + Resources!$E$5*K184 + Resources!$E$6*L184 + Resources!$E$7*M184 + Resources!$E$8*N184 + Resources!$E$9*O184 + Resources!$E$12*P184</f>
        <v>126</v>
      </c>
      <c r="F184" s="8">
        <f>Resources!$E$2*H184</f>
        <v>0</v>
      </c>
      <c r="G184" s="8">
        <f>'Labor Cost Estimate'!G183</f>
        <v>126</v>
      </c>
      <c r="H184" s="5">
        <f>'Labor Cost Estimate'!H183</f>
        <v>0</v>
      </c>
      <c r="I184" s="5">
        <f>'Labor Cost Estimate'!I183</f>
        <v>0</v>
      </c>
      <c r="J184" s="5">
        <f>'Labor Cost Estimate'!J183</f>
        <v>0</v>
      </c>
      <c r="K184" s="5">
        <f>'Labor Cost Estimate'!K183</f>
        <v>0</v>
      </c>
      <c r="L184" s="5">
        <f>'Labor Cost Estimate'!L183</f>
        <v>0</v>
      </c>
      <c r="M184" s="5">
        <f>'Labor Cost Estimate'!M183</f>
        <v>0</v>
      </c>
      <c r="N184" s="5">
        <f>'Labor Cost Estimate'!N183</f>
        <v>0</v>
      </c>
      <c r="O184" s="5">
        <f>'Labor Cost Estimate'!O183</f>
        <v>2</v>
      </c>
      <c r="P184" s="5">
        <f>'Labor Cost Estimate'!P183</f>
        <v>0</v>
      </c>
      <c r="Q184" s="5">
        <f>'Labor Cost Estimate'!Q183</f>
        <v>0</v>
      </c>
      <c r="R184" s="5">
        <f>'Labor Cost Estimate'!R183</f>
        <v>0</v>
      </c>
      <c r="S184" s="5">
        <f>'Labor Cost Estimate'!S183</f>
        <v>2</v>
      </c>
      <c r="T184" s="49">
        <f t="shared" si="20"/>
        <v>0.25</v>
      </c>
      <c r="U184" s="8">
        <f t="shared" si="21"/>
        <v>63</v>
      </c>
      <c r="V184" s="8">
        <f t="shared" si="22"/>
        <v>504</v>
      </c>
      <c r="W184" s="8">
        <f t="shared" si="18"/>
        <v>139.65224299261186</v>
      </c>
      <c r="X184" s="82">
        <f t="shared" si="24"/>
        <v>1.7443067764933897E-3</v>
      </c>
      <c r="Y184" s="83">
        <f t="shared" si="23"/>
        <v>4.0913474495644014E-4</v>
      </c>
    </row>
    <row r="185" spans="1:26" ht="30">
      <c r="A185" s="34" t="s">
        <v>329</v>
      </c>
      <c r="B185" s="6" t="s">
        <v>330</v>
      </c>
      <c r="C185" s="5" t="s">
        <v>26</v>
      </c>
      <c r="D185" s="6" t="s">
        <v>204</v>
      </c>
      <c r="E185" s="8">
        <f>Resources!$E$3*I185 + Resources!$E$4*J185 + Resources!$E$5*K185 + Resources!$E$6*L185 + Resources!$E$7*M185 + Resources!$E$8*N185 + Resources!$E$9*O185 + Resources!$E$12*P185</f>
        <v>252</v>
      </c>
      <c r="F185" s="8">
        <f>Resources!$E$2*H185</f>
        <v>0</v>
      </c>
      <c r="G185" s="8">
        <f>'Labor Cost Estimate'!G184</f>
        <v>252</v>
      </c>
      <c r="H185" s="5">
        <f>'Labor Cost Estimate'!H184</f>
        <v>0</v>
      </c>
      <c r="I185" s="5">
        <f>'Labor Cost Estimate'!I184</f>
        <v>0</v>
      </c>
      <c r="J185" s="5">
        <f>'Labor Cost Estimate'!J184</f>
        <v>0</v>
      </c>
      <c r="K185" s="5">
        <f>'Labor Cost Estimate'!K184</f>
        <v>0</v>
      </c>
      <c r="L185" s="5">
        <f>'Labor Cost Estimate'!L184</f>
        <v>0</v>
      </c>
      <c r="M185" s="5">
        <f>'Labor Cost Estimate'!M184</f>
        <v>0</v>
      </c>
      <c r="N185" s="5">
        <f>'Labor Cost Estimate'!N184</f>
        <v>0</v>
      </c>
      <c r="O185" s="5">
        <f>'Labor Cost Estimate'!O184</f>
        <v>4</v>
      </c>
      <c r="P185" s="5">
        <f>'Labor Cost Estimate'!P184</f>
        <v>0</v>
      </c>
      <c r="Q185" s="5">
        <f>'Labor Cost Estimate'!Q184</f>
        <v>0</v>
      </c>
      <c r="R185" s="5">
        <f>'Labor Cost Estimate'!R184</f>
        <v>0</v>
      </c>
      <c r="S185" s="5">
        <f>'Labor Cost Estimate'!S184</f>
        <v>4</v>
      </c>
      <c r="T185" s="49">
        <f t="shared" si="20"/>
        <v>0.5</v>
      </c>
      <c r="U185" s="8">
        <f t="shared" si="21"/>
        <v>63</v>
      </c>
      <c r="V185" s="8">
        <f t="shared" si="22"/>
        <v>504</v>
      </c>
      <c r="W185" s="8">
        <f t="shared" si="18"/>
        <v>279.30448598522372</v>
      </c>
      <c r="X185" s="82">
        <f t="shared" si="24"/>
        <v>3.4886135529867794E-3</v>
      </c>
      <c r="Y185" s="83">
        <f t="shared" si="23"/>
        <v>8.1826948991288028E-4</v>
      </c>
    </row>
    <row r="186" spans="1:26">
      <c r="A186" s="34" t="s">
        <v>331</v>
      </c>
      <c r="B186" s="6" t="s">
        <v>332</v>
      </c>
      <c r="C186" s="5" t="s">
        <v>26</v>
      </c>
      <c r="D186" s="6" t="s">
        <v>204</v>
      </c>
      <c r="E186" s="8">
        <f>Resources!$E$3*I186 + Resources!$E$4*J186 + Resources!$E$5*K186 + Resources!$E$6*L186 + Resources!$E$7*M186 + Resources!$E$8*N186 + Resources!$E$9*O186 + Resources!$E$12*P186</f>
        <v>63</v>
      </c>
      <c r="F186" s="8">
        <f>Resources!$E$2*H186</f>
        <v>0</v>
      </c>
      <c r="G186" s="8">
        <f>'Labor Cost Estimate'!G185</f>
        <v>63</v>
      </c>
      <c r="H186" s="5">
        <f>'Labor Cost Estimate'!H185</f>
        <v>0</v>
      </c>
      <c r="I186" s="5">
        <f>'Labor Cost Estimate'!I185</f>
        <v>0</v>
      </c>
      <c r="J186" s="5">
        <f>'Labor Cost Estimate'!J185</f>
        <v>0</v>
      </c>
      <c r="K186" s="5">
        <f>'Labor Cost Estimate'!K185</f>
        <v>0</v>
      </c>
      <c r="L186" s="5">
        <f>'Labor Cost Estimate'!L185</f>
        <v>0</v>
      </c>
      <c r="M186" s="5">
        <f>'Labor Cost Estimate'!M185</f>
        <v>0</v>
      </c>
      <c r="N186" s="5">
        <f>'Labor Cost Estimate'!N185</f>
        <v>0</v>
      </c>
      <c r="O186" s="5">
        <f>'Labor Cost Estimate'!O185</f>
        <v>1</v>
      </c>
      <c r="P186" s="5">
        <f>'Labor Cost Estimate'!P185</f>
        <v>0</v>
      </c>
      <c r="Q186" s="5">
        <f>'Labor Cost Estimate'!Q185</f>
        <v>0</v>
      </c>
      <c r="R186" s="5">
        <f>'Labor Cost Estimate'!R185</f>
        <v>0</v>
      </c>
      <c r="S186" s="5">
        <f>'Labor Cost Estimate'!S185</f>
        <v>1</v>
      </c>
      <c r="T186" s="49">
        <f t="shared" si="20"/>
        <v>0.125</v>
      </c>
      <c r="U186" s="8">
        <f t="shared" si="21"/>
        <v>63</v>
      </c>
      <c r="V186" s="8">
        <f t="shared" si="22"/>
        <v>504</v>
      </c>
      <c r="W186" s="8">
        <f t="shared" si="18"/>
        <v>69.82612149630593</v>
      </c>
      <c r="X186" s="82">
        <f t="shared" si="24"/>
        <v>8.7215338824669485E-4</v>
      </c>
      <c r="Y186" s="83">
        <f t="shared" si="23"/>
        <v>2.0456737247822007E-4</v>
      </c>
    </row>
    <row r="187" spans="1:26">
      <c r="A187" s="34" t="s">
        <v>333</v>
      </c>
      <c r="B187" s="6" t="s">
        <v>334</v>
      </c>
      <c r="C187" s="5" t="s">
        <v>26</v>
      </c>
      <c r="D187" s="6" t="s">
        <v>204</v>
      </c>
      <c r="E187" s="8">
        <f>Resources!$E$3*I187 + Resources!$E$4*J187 + Resources!$E$5*K187 + Resources!$E$6*L187 + Resources!$E$7*M187 + Resources!$E$8*N187 + Resources!$E$9*O187 + Resources!$E$12*P187</f>
        <v>1008</v>
      </c>
      <c r="F187" s="8">
        <f>Resources!$E$2*H187</f>
        <v>0</v>
      </c>
      <c r="G187" s="8">
        <f>'Labor Cost Estimate'!G186</f>
        <v>1008</v>
      </c>
      <c r="H187" s="5">
        <f>'Labor Cost Estimate'!H186</f>
        <v>0</v>
      </c>
      <c r="I187" s="5">
        <f>'Labor Cost Estimate'!I186</f>
        <v>0</v>
      </c>
      <c r="J187" s="5">
        <f>'Labor Cost Estimate'!J186</f>
        <v>0</v>
      </c>
      <c r="K187" s="5">
        <f>'Labor Cost Estimate'!K186</f>
        <v>0</v>
      </c>
      <c r="L187" s="5">
        <f>'Labor Cost Estimate'!L186</f>
        <v>0</v>
      </c>
      <c r="M187" s="5">
        <f>'Labor Cost Estimate'!M186</f>
        <v>0</v>
      </c>
      <c r="N187" s="5">
        <f>'Labor Cost Estimate'!N186</f>
        <v>0</v>
      </c>
      <c r="O187" s="5">
        <f>'Labor Cost Estimate'!O186</f>
        <v>16</v>
      </c>
      <c r="P187" s="5">
        <f>'Labor Cost Estimate'!P186</f>
        <v>0</v>
      </c>
      <c r="Q187" s="5">
        <f>'Labor Cost Estimate'!Q186</f>
        <v>0</v>
      </c>
      <c r="R187" s="5">
        <f>'Labor Cost Estimate'!R186</f>
        <v>0</v>
      </c>
      <c r="S187" s="5">
        <f>'Labor Cost Estimate'!S186</f>
        <v>16</v>
      </c>
      <c r="T187" s="49">
        <f t="shared" si="20"/>
        <v>2</v>
      </c>
      <c r="U187" s="8">
        <f t="shared" si="21"/>
        <v>63</v>
      </c>
      <c r="V187" s="8">
        <f t="shared" si="22"/>
        <v>504</v>
      </c>
      <c r="W187" s="8">
        <f t="shared" si="18"/>
        <v>1117.2179439408949</v>
      </c>
      <c r="X187" s="82">
        <f t="shared" si="24"/>
        <v>1.3954454211947118E-2</v>
      </c>
      <c r="Y187" s="83">
        <f t="shared" si="23"/>
        <v>3.2730779596515211E-3</v>
      </c>
    </row>
    <row r="188" spans="1:26">
      <c r="A188" s="34" t="s">
        <v>335</v>
      </c>
      <c r="B188" s="6" t="s">
        <v>336</v>
      </c>
      <c r="C188" s="5" t="s">
        <v>26</v>
      </c>
      <c r="D188" s="6" t="s">
        <v>204</v>
      </c>
      <c r="E188" s="8">
        <f>Resources!$E$3*I188 + Resources!$E$4*J188 + Resources!$E$5*K188 + Resources!$E$6*L188 + Resources!$E$7*M188 + Resources!$E$8*N188 + Resources!$E$9*O188 + Resources!$E$12*P188</f>
        <v>252</v>
      </c>
      <c r="F188" s="8">
        <f>Resources!$E$2*H188</f>
        <v>0</v>
      </c>
      <c r="G188" s="8">
        <f>'Labor Cost Estimate'!G187</f>
        <v>252</v>
      </c>
      <c r="H188" s="5">
        <f>'Labor Cost Estimate'!H187</f>
        <v>0</v>
      </c>
      <c r="I188" s="5">
        <f>'Labor Cost Estimate'!I187</f>
        <v>0</v>
      </c>
      <c r="J188" s="5">
        <f>'Labor Cost Estimate'!J187</f>
        <v>0</v>
      </c>
      <c r="K188" s="5">
        <f>'Labor Cost Estimate'!K187</f>
        <v>0</v>
      </c>
      <c r="L188" s="5">
        <f>'Labor Cost Estimate'!L187</f>
        <v>0</v>
      </c>
      <c r="M188" s="5">
        <f>'Labor Cost Estimate'!M187</f>
        <v>0</v>
      </c>
      <c r="N188" s="5">
        <f>'Labor Cost Estimate'!N187</f>
        <v>0</v>
      </c>
      <c r="O188" s="5">
        <f>'Labor Cost Estimate'!O187</f>
        <v>4</v>
      </c>
      <c r="P188" s="5">
        <f>'Labor Cost Estimate'!P187</f>
        <v>0</v>
      </c>
      <c r="Q188" s="5">
        <f>'Labor Cost Estimate'!Q187</f>
        <v>0</v>
      </c>
      <c r="R188" s="5">
        <f>'Labor Cost Estimate'!R187</f>
        <v>0</v>
      </c>
      <c r="S188" s="5">
        <f>'Labor Cost Estimate'!S187</f>
        <v>4</v>
      </c>
      <c r="T188" s="49">
        <f t="shared" si="20"/>
        <v>0.5</v>
      </c>
      <c r="U188" s="8">
        <f t="shared" si="21"/>
        <v>63</v>
      </c>
      <c r="V188" s="8">
        <f t="shared" si="22"/>
        <v>504</v>
      </c>
      <c r="W188" s="8">
        <f t="shared" si="18"/>
        <v>279.30448598522372</v>
      </c>
      <c r="X188" s="82">
        <f t="shared" si="24"/>
        <v>3.4886135529867794E-3</v>
      </c>
      <c r="Y188" s="83">
        <f t="shared" si="23"/>
        <v>8.1826948991288028E-4</v>
      </c>
    </row>
    <row r="189" spans="1:26" s="54" customFormat="1" ht="27" customHeight="1">
      <c r="A189" s="38"/>
      <c r="B189" s="53" t="s">
        <v>337</v>
      </c>
      <c r="C189" s="38"/>
      <c r="D189" s="53"/>
      <c r="E189" s="46"/>
      <c r="F189" s="46"/>
      <c r="G189" s="46">
        <f>'Labor Cost Estimate'!G188</f>
        <v>107408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38">
        <f>S190+S193+S208+S216+S218+S256</f>
        <v>2236</v>
      </c>
      <c r="T189" s="47">
        <f t="shared" si="20"/>
        <v>279.5</v>
      </c>
      <c r="U189" s="46">
        <f>G189/S189</f>
        <v>48.035778175313062</v>
      </c>
      <c r="V189" s="46">
        <f>U189*8</f>
        <v>384.2862254025045</v>
      </c>
      <c r="W189" s="77">
        <f t="shared" si="18"/>
        <v>119045.77869325758</v>
      </c>
      <c r="X189" s="86">
        <f>G189/$G$189</f>
        <v>1</v>
      </c>
      <c r="Y189" s="86">
        <f t="shared" si="23"/>
        <v>0.34876464036731208</v>
      </c>
      <c r="Z189" s="99"/>
    </row>
    <row r="190" spans="1:26" s="56" customFormat="1" ht="18.75">
      <c r="A190" s="36"/>
      <c r="B190" s="9" t="s">
        <v>338</v>
      </c>
      <c r="C190" s="36"/>
      <c r="D190" s="9"/>
      <c r="E190" s="50"/>
      <c r="F190" s="50"/>
      <c r="G190" s="8">
        <f>'Labor Cost Estimate'!G189</f>
        <v>2176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>
        <f>S191+S192</f>
        <v>32</v>
      </c>
      <c r="T190" s="48">
        <f t="shared" si="20"/>
        <v>4</v>
      </c>
      <c r="U190" s="50">
        <f t="shared" si="21"/>
        <v>68</v>
      </c>
      <c r="V190" s="50">
        <f t="shared" si="22"/>
        <v>544</v>
      </c>
      <c r="W190" s="50">
        <f t="shared" si="18"/>
        <v>2411.7720694597097</v>
      </c>
      <c r="X190" s="93">
        <f t="shared" ref="X190:X253" si="25">G190/$G$189</f>
        <v>2.0259198569938925E-2</v>
      </c>
      <c r="Y190" s="91">
        <f t="shared" si="23"/>
        <v>7.0656921033747126E-3</v>
      </c>
    </row>
    <row r="191" spans="1:26">
      <c r="A191" s="5" t="s">
        <v>339</v>
      </c>
      <c r="B191" s="6" t="s">
        <v>225</v>
      </c>
      <c r="C191" s="5" t="s">
        <v>55</v>
      </c>
      <c r="D191" s="6" t="s">
        <v>226</v>
      </c>
      <c r="E191" s="8">
        <f>Resources!$E$3*I191 + Resources!$E$4*J191 + Resources!$E$5*K191 + Resources!$E$6*L191 + Resources!$E$7*M191 + Resources!$E$8*N191 + Resources!$E$9*O191 + Resources!$E$12*P191</f>
        <v>544</v>
      </c>
      <c r="F191" s="8">
        <f>Resources!$E$2*H191</f>
        <v>544</v>
      </c>
      <c r="G191" s="8">
        <f>'Labor Cost Estimate'!G190</f>
        <v>1088</v>
      </c>
      <c r="H191" s="5">
        <f>'Labor Cost Estimate'!H190</f>
        <v>8</v>
      </c>
      <c r="I191" s="5">
        <f>'Labor Cost Estimate'!I190</f>
        <v>8</v>
      </c>
      <c r="J191" s="5">
        <f>'Labor Cost Estimate'!J190</f>
        <v>0</v>
      </c>
      <c r="K191" s="5">
        <f>'Labor Cost Estimate'!K190</f>
        <v>0</v>
      </c>
      <c r="L191" s="5">
        <f>'Labor Cost Estimate'!L190</f>
        <v>0</v>
      </c>
      <c r="M191" s="5">
        <f>'Labor Cost Estimate'!M190</f>
        <v>0</v>
      </c>
      <c r="N191" s="5">
        <f>'Labor Cost Estimate'!N190</f>
        <v>0</v>
      </c>
      <c r="O191" s="5">
        <f>'Labor Cost Estimate'!O190</f>
        <v>0</v>
      </c>
      <c r="P191" s="5">
        <f>'Labor Cost Estimate'!P190</f>
        <v>0</v>
      </c>
      <c r="Q191" s="5">
        <f>'Labor Cost Estimate'!Q190</f>
        <v>0</v>
      </c>
      <c r="R191" s="5">
        <f>'Labor Cost Estimate'!R190</f>
        <v>0</v>
      </c>
      <c r="S191" s="5">
        <f>'Labor Cost Estimate'!S190</f>
        <v>16</v>
      </c>
      <c r="T191" s="49">
        <f t="shared" si="20"/>
        <v>2</v>
      </c>
      <c r="U191" s="8">
        <f t="shared" si="21"/>
        <v>68</v>
      </c>
      <c r="V191" s="8">
        <f t="shared" si="22"/>
        <v>544</v>
      </c>
      <c r="W191" s="8">
        <f t="shared" si="18"/>
        <v>1205.8860347298548</v>
      </c>
      <c r="X191" s="82">
        <f t="shared" si="25"/>
        <v>1.0129599284969463E-2</v>
      </c>
      <c r="Y191" s="83">
        <f t="shared" si="23"/>
        <v>3.5328460516873563E-3</v>
      </c>
    </row>
    <row r="192" spans="1:26" ht="30">
      <c r="A192" s="5" t="s">
        <v>340</v>
      </c>
      <c r="B192" s="6" t="s">
        <v>341</v>
      </c>
      <c r="C192" s="5" t="s">
        <v>55</v>
      </c>
      <c r="D192" s="6" t="s">
        <v>226</v>
      </c>
      <c r="E192" s="8">
        <f>Resources!$E$3*I192 + Resources!$E$4*J192 + Resources!$E$5*K192 + Resources!$E$6*L192 + Resources!$E$7*M192 + Resources!$E$8*N192 + Resources!$E$9*O192 + Resources!$E$12*P192</f>
        <v>544</v>
      </c>
      <c r="F192" s="8">
        <f>Resources!$E$2*H192</f>
        <v>544</v>
      </c>
      <c r="G192" s="8">
        <f>'Labor Cost Estimate'!G191</f>
        <v>1088</v>
      </c>
      <c r="H192" s="5">
        <f>'Labor Cost Estimate'!H191</f>
        <v>8</v>
      </c>
      <c r="I192" s="5">
        <f>'Labor Cost Estimate'!I191</f>
        <v>8</v>
      </c>
      <c r="J192" s="5">
        <f>'Labor Cost Estimate'!J191</f>
        <v>0</v>
      </c>
      <c r="K192" s="5">
        <f>'Labor Cost Estimate'!K191</f>
        <v>0</v>
      </c>
      <c r="L192" s="5">
        <f>'Labor Cost Estimate'!L191</f>
        <v>0</v>
      </c>
      <c r="M192" s="5">
        <f>'Labor Cost Estimate'!M191</f>
        <v>0</v>
      </c>
      <c r="N192" s="5">
        <f>'Labor Cost Estimate'!N191</f>
        <v>0</v>
      </c>
      <c r="O192" s="5">
        <f>'Labor Cost Estimate'!O191</f>
        <v>0</v>
      </c>
      <c r="P192" s="5">
        <f>'Labor Cost Estimate'!P191</f>
        <v>0</v>
      </c>
      <c r="Q192" s="5">
        <f>'Labor Cost Estimate'!Q191</f>
        <v>0</v>
      </c>
      <c r="R192" s="5">
        <f>'Labor Cost Estimate'!R191</f>
        <v>0</v>
      </c>
      <c r="S192" s="5">
        <f>'Labor Cost Estimate'!S191</f>
        <v>16</v>
      </c>
      <c r="T192" s="49">
        <f t="shared" si="20"/>
        <v>2</v>
      </c>
      <c r="U192" s="8">
        <f t="shared" si="21"/>
        <v>68</v>
      </c>
      <c r="V192" s="8">
        <f t="shared" si="22"/>
        <v>544</v>
      </c>
      <c r="W192" s="8">
        <f t="shared" si="18"/>
        <v>1205.8860347298548</v>
      </c>
      <c r="X192" s="82">
        <f t="shared" si="25"/>
        <v>1.0129599284969463E-2</v>
      </c>
      <c r="Y192" s="83">
        <f t="shared" si="23"/>
        <v>3.5328460516873563E-3</v>
      </c>
    </row>
    <row r="193" spans="1:26" s="36" customFormat="1" ht="18.75">
      <c r="B193" s="9" t="s">
        <v>342</v>
      </c>
      <c r="D193" s="9"/>
      <c r="E193" s="50"/>
      <c r="F193" s="50"/>
      <c r="G193" s="8">
        <f>'Labor Cost Estimate'!G192</f>
        <v>15096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36">
        <f>S194+S200</f>
        <v>320</v>
      </c>
      <c r="T193" s="48">
        <f t="shared" si="20"/>
        <v>40</v>
      </c>
      <c r="U193" s="50">
        <f t="shared" si="21"/>
        <v>47.174999999999997</v>
      </c>
      <c r="V193" s="50">
        <f t="shared" si="22"/>
        <v>377.4</v>
      </c>
      <c r="W193" s="50">
        <f t="shared" si="18"/>
        <v>16731.668731876736</v>
      </c>
      <c r="X193" s="93">
        <f t="shared" si="25"/>
        <v>0.14054819007895128</v>
      </c>
      <c r="Y193" s="91">
        <f t="shared" ref="Y193:Y256" si="26">G193/$G$281</f>
        <v>4.9018238967162064E-2</v>
      </c>
      <c r="Z193" s="98"/>
    </row>
    <row r="194" spans="1:26" s="35" customFormat="1">
      <c r="B194" s="7" t="s">
        <v>343</v>
      </c>
      <c r="D194" s="7"/>
      <c r="E194" s="42"/>
      <c r="F194" s="42"/>
      <c r="G194" s="8">
        <f>'Labor Cost Estimate'!G193</f>
        <v>3896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35">
        <f>SUM(S195:S199)</f>
        <v>92</v>
      </c>
      <c r="T194" s="52">
        <f t="shared" si="20"/>
        <v>11.5</v>
      </c>
      <c r="U194" s="42">
        <f t="shared" si="21"/>
        <v>42.347826086956523</v>
      </c>
      <c r="V194" s="42">
        <f t="shared" si="22"/>
        <v>338.78260869565219</v>
      </c>
      <c r="W194" s="42">
        <f t="shared" ref="W194:W257" si="27">G194*$G$1</f>
        <v>4318.1360214223478</v>
      </c>
      <c r="X194" s="92">
        <f t="shared" si="25"/>
        <v>3.6272903321912707E-2</v>
      </c>
      <c r="Y194" s="90">
        <f t="shared" si="26"/>
        <v>1.2650706082145165E-2</v>
      </c>
      <c r="Z194" s="31"/>
    </row>
    <row r="195" spans="1:26" ht="30">
      <c r="A195" s="5" t="s">
        <v>344</v>
      </c>
      <c r="B195" s="17" t="s">
        <v>345</v>
      </c>
      <c r="C195" s="5" t="s">
        <v>26</v>
      </c>
      <c r="D195" s="6" t="s">
        <v>70</v>
      </c>
      <c r="E195" s="8">
        <f>Resources!$E$3*I195 + Resources!$E$4*J195 + Resources!$E$5*K195 + Resources!$E$6*L195 + Resources!$E$7*M195 + Resources!$E$8*N195 + Resources!$E$9*O195 + Resources!$E$12*P195</f>
        <v>544</v>
      </c>
      <c r="F195" s="8">
        <f>Resources!$E$2*H195</f>
        <v>0</v>
      </c>
      <c r="G195" s="8">
        <f>'Labor Cost Estimate'!G194</f>
        <v>544</v>
      </c>
      <c r="H195" s="5">
        <f>'Labor Cost Estimate'!H194</f>
        <v>0</v>
      </c>
      <c r="I195" s="5">
        <f>'Labor Cost Estimate'!I194</f>
        <v>0</v>
      </c>
      <c r="J195" s="5">
        <f>'Labor Cost Estimate'!J194</f>
        <v>0</v>
      </c>
      <c r="K195" s="5">
        <f>'Labor Cost Estimate'!K194</f>
        <v>0</v>
      </c>
      <c r="L195" s="5">
        <f>'Labor Cost Estimate'!L194</f>
        <v>16</v>
      </c>
      <c r="M195" s="5">
        <f>'Labor Cost Estimate'!M194</f>
        <v>0</v>
      </c>
      <c r="N195" s="5">
        <f>'Labor Cost Estimate'!N194</f>
        <v>0</v>
      </c>
      <c r="O195" s="5">
        <f>'Labor Cost Estimate'!O194</f>
        <v>0</v>
      </c>
      <c r="P195" s="5">
        <f>'Labor Cost Estimate'!P194</f>
        <v>0</v>
      </c>
      <c r="Q195" s="5">
        <f>'Labor Cost Estimate'!Q194</f>
        <v>0</v>
      </c>
      <c r="R195" s="5">
        <f>'Labor Cost Estimate'!R194</f>
        <v>0</v>
      </c>
      <c r="S195" s="5">
        <f>'Labor Cost Estimate'!S194</f>
        <v>16</v>
      </c>
      <c r="T195" s="49">
        <f t="shared" si="20"/>
        <v>2</v>
      </c>
      <c r="U195" s="8">
        <f t="shared" si="21"/>
        <v>34</v>
      </c>
      <c r="V195" s="8">
        <f t="shared" si="22"/>
        <v>272</v>
      </c>
      <c r="W195" s="8">
        <f t="shared" si="27"/>
        <v>602.94301736492741</v>
      </c>
      <c r="X195" s="82">
        <f t="shared" si="25"/>
        <v>5.0647996424847313E-3</v>
      </c>
      <c r="Y195" s="83">
        <f t="shared" si="26"/>
        <v>1.7664230258436781E-3</v>
      </c>
    </row>
    <row r="196" spans="1:26" ht="30">
      <c r="A196" s="5" t="s">
        <v>346</v>
      </c>
      <c r="B196" s="17" t="s">
        <v>347</v>
      </c>
      <c r="C196" s="5" t="s">
        <v>26</v>
      </c>
      <c r="D196" s="6" t="s">
        <v>70</v>
      </c>
      <c r="E196" s="8">
        <f>Resources!$E$3*I196 + Resources!$E$4*J196 + Resources!$E$5*K196 + Resources!$E$6*L196 + Resources!$E$7*M196 + Resources!$E$8*N196 + Resources!$E$9*O196 + Resources!$E$12*P196</f>
        <v>544</v>
      </c>
      <c r="F196" s="8">
        <f>Resources!$E$2*H196</f>
        <v>0</v>
      </c>
      <c r="G196" s="8">
        <f>'Labor Cost Estimate'!G195</f>
        <v>544</v>
      </c>
      <c r="H196" s="5">
        <f>'Labor Cost Estimate'!H195</f>
        <v>0</v>
      </c>
      <c r="I196" s="5">
        <f>'Labor Cost Estimate'!I195</f>
        <v>0</v>
      </c>
      <c r="J196" s="5">
        <f>'Labor Cost Estimate'!J195</f>
        <v>0</v>
      </c>
      <c r="K196" s="5">
        <f>'Labor Cost Estimate'!K195</f>
        <v>0</v>
      </c>
      <c r="L196" s="5">
        <f>'Labor Cost Estimate'!L195</f>
        <v>16</v>
      </c>
      <c r="M196" s="5">
        <f>'Labor Cost Estimate'!M195</f>
        <v>0</v>
      </c>
      <c r="N196" s="5">
        <f>'Labor Cost Estimate'!N195</f>
        <v>0</v>
      </c>
      <c r="O196" s="5">
        <f>'Labor Cost Estimate'!O195</f>
        <v>0</v>
      </c>
      <c r="P196" s="5">
        <f>'Labor Cost Estimate'!P195</f>
        <v>0</v>
      </c>
      <c r="Q196" s="5">
        <f>'Labor Cost Estimate'!Q195</f>
        <v>0</v>
      </c>
      <c r="R196" s="5">
        <f>'Labor Cost Estimate'!R195</f>
        <v>0</v>
      </c>
      <c r="S196" s="5">
        <f>'Labor Cost Estimate'!S195</f>
        <v>16</v>
      </c>
      <c r="T196" s="49">
        <f t="shared" ref="T196:T259" si="28">S196/8</f>
        <v>2</v>
      </c>
      <c r="U196" s="8">
        <f t="shared" si="21"/>
        <v>34</v>
      </c>
      <c r="V196" s="8">
        <f t="shared" si="22"/>
        <v>272</v>
      </c>
      <c r="W196" s="8">
        <f t="shared" si="27"/>
        <v>602.94301736492741</v>
      </c>
      <c r="X196" s="82">
        <f t="shared" si="25"/>
        <v>5.0647996424847313E-3</v>
      </c>
      <c r="Y196" s="83">
        <f t="shared" si="26"/>
        <v>1.7664230258436781E-3</v>
      </c>
    </row>
    <row r="197" spans="1:26">
      <c r="A197" s="5" t="s">
        <v>348</v>
      </c>
      <c r="B197" s="17" t="s">
        <v>349</v>
      </c>
      <c r="C197" s="5" t="s">
        <v>26</v>
      </c>
      <c r="D197" s="6" t="s">
        <v>510</v>
      </c>
      <c r="E197" s="8">
        <f>Resources!$E$3*I197 + Resources!$E$4*J197 + Resources!$E$5*K197 + Resources!$E$6*L197 + Resources!$E$7*M197 + Resources!$E$8*N197 + Resources!$E$9*O197 + Resources!$E$12*P197</f>
        <v>464</v>
      </c>
      <c r="F197" s="8">
        <f>Resources!$E$2*H197</f>
        <v>0</v>
      </c>
      <c r="G197" s="8">
        <f>'Labor Cost Estimate'!G196</f>
        <v>612</v>
      </c>
      <c r="H197" s="5">
        <f>'Labor Cost Estimate'!H196</f>
        <v>0</v>
      </c>
      <c r="I197" s="5">
        <f>'Labor Cost Estimate'!I196</f>
        <v>0</v>
      </c>
      <c r="J197" s="5">
        <f>'Labor Cost Estimate'!J196</f>
        <v>8</v>
      </c>
      <c r="K197" s="5">
        <f>'Labor Cost Estimate'!K196</f>
        <v>0</v>
      </c>
      <c r="L197" s="5">
        <f>'Labor Cost Estimate'!L196</f>
        <v>0</v>
      </c>
      <c r="M197" s="5">
        <f>'Labor Cost Estimate'!M196</f>
        <v>0</v>
      </c>
      <c r="N197" s="5">
        <f>'Labor Cost Estimate'!N196</f>
        <v>0</v>
      </c>
      <c r="O197" s="5">
        <f>'Labor Cost Estimate'!O196</f>
        <v>0</v>
      </c>
      <c r="P197" s="5">
        <f>'Labor Cost Estimate'!P196</f>
        <v>0</v>
      </c>
      <c r="Q197" s="5">
        <f>'Labor Cost Estimate'!Q196</f>
        <v>0</v>
      </c>
      <c r="R197" s="5">
        <f>'Labor Cost Estimate'!R196</f>
        <v>4</v>
      </c>
      <c r="S197" s="5">
        <f>'Labor Cost Estimate'!S196</f>
        <v>12</v>
      </c>
      <c r="T197" s="49">
        <f t="shared" si="28"/>
        <v>1.5</v>
      </c>
      <c r="U197" s="8">
        <f t="shared" si="21"/>
        <v>51</v>
      </c>
      <c r="V197" s="8">
        <f t="shared" si="22"/>
        <v>408</v>
      </c>
      <c r="W197" s="8">
        <f t="shared" si="27"/>
        <v>678.31089453554341</v>
      </c>
      <c r="X197" s="82">
        <f t="shared" si="25"/>
        <v>5.6978995977953221E-3</v>
      </c>
      <c r="Y197" s="83">
        <f t="shared" si="26"/>
        <v>1.9872259040741376E-3</v>
      </c>
    </row>
    <row r="198" spans="1:26">
      <c r="A198" s="5" t="s">
        <v>350</v>
      </c>
      <c r="B198" s="6" t="s">
        <v>351</v>
      </c>
      <c r="C198" s="5" t="s">
        <v>26</v>
      </c>
      <c r="D198" s="6" t="s">
        <v>510</v>
      </c>
      <c r="E198" s="8">
        <f>Resources!$E$3*I198 + Resources!$E$4*J198 + Resources!$E$5*K198 + Resources!$E$6*L198 + Resources!$E$7*M198 + Resources!$E$8*N198 + Resources!$E$9*O198 + Resources!$E$12*P198</f>
        <v>464</v>
      </c>
      <c r="F198" s="8">
        <f>Resources!$E$2*H198</f>
        <v>0</v>
      </c>
      <c r="G198" s="8">
        <f>'Labor Cost Estimate'!G197</f>
        <v>612</v>
      </c>
      <c r="H198" s="5">
        <f>'Labor Cost Estimate'!H197</f>
        <v>0</v>
      </c>
      <c r="I198" s="5">
        <f>'Labor Cost Estimate'!I197</f>
        <v>0</v>
      </c>
      <c r="J198" s="5">
        <f>'Labor Cost Estimate'!J197</f>
        <v>8</v>
      </c>
      <c r="K198" s="5">
        <f>'Labor Cost Estimate'!K197</f>
        <v>0</v>
      </c>
      <c r="L198" s="5">
        <f>'Labor Cost Estimate'!L197</f>
        <v>0</v>
      </c>
      <c r="M198" s="5">
        <f>'Labor Cost Estimate'!M197</f>
        <v>0</v>
      </c>
      <c r="N198" s="5">
        <f>'Labor Cost Estimate'!N197</f>
        <v>0</v>
      </c>
      <c r="O198" s="5">
        <f>'Labor Cost Estimate'!O197</f>
        <v>0</v>
      </c>
      <c r="P198" s="5">
        <f>'Labor Cost Estimate'!P197</f>
        <v>0</v>
      </c>
      <c r="Q198" s="5">
        <f>'Labor Cost Estimate'!Q197</f>
        <v>0</v>
      </c>
      <c r="R198" s="5">
        <f>'Labor Cost Estimate'!R197</f>
        <v>4</v>
      </c>
      <c r="S198" s="5">
        <f>'Labor Cost Estimate'!S197</f>
        <v>12</v>
      </c>
      <c r="T198" s="49">
        <f t="shared" si="28"/>
        <v>1.5</v>
      </c>
      <c r="U198" s="8">
        <f t="shared" ref="U198:U261" si="29">G198/S198</f>
        <v>51</v>
      </c>
      <c r="V198" s="8">
        <f t="shared" ref="V198:V261" si="30">U198*8</f>
        <v>408</v>
      </c>
      <c r="W198" s="8">
        <f t="shared" si="27"/>
        <v>678.31089453554341</v>
      </c>
      <c r="X198" s="82">
        <f t="shared" si="25"/>
        <v>5.6978995977953221E-3</v>
      </c>
      <c r="Y198" s="83">
        <f t="shared" si="26"/>
        <v>1.9872259040741376E-3</v>
      </c>
    </row>
    <row r="199" spans="1:26" ht="30">
      <c r="A199" s="5" t="s">
        <v>352</v>
      </c>
      <c r="B199" s="6" t="s">
        <v>353</v>
      </c>
      <c r="C199" s="5" t="s">
        <v>26</v>
      </c>
      <c r="D199" s="6" t="s">
        <v>510</v>
      </c>
      <c r="E199" s="8">
        <f>Resources!$E$3*I199 + Resources!$E$4*J199 + Resources!$E$5*K199 + Resources!$E$6*L199 + Resources!$E$7*M199 + Resources!$E$8*N199 + Resources!$E$9*O199 + Resources!$E$12*P199</f>
        <v>696</v>
      </c>
      <c r="F199" s="8">
        <f>Resources!$E$2*H199</f>
        <v>0</v>
      </c>
      <c r="G199" s="8">
        <f>'Labor Cost Estimate'!G198</f>
        <v>1584</v>
      </c>
      <c r="H199" s="5">
        <f>'Labor Cost Estimate'!H198</f>
        <v>0</v>
      </c>
      <c r="I199" s="5">
        <f>'Labor Cost Estimate'!I198</f>
        <v>0</v>
      </c>
      <c r="J199" s="5">
        <f>'Labor Cost Estimate'!J198</f>
        <v>12</v>
      </c>
      <c r="K199" s="5">
        <f>'Labor Cost Estimate'!K198</f>
        <v>0</v>
      </c>
      <c r="L199" s="5">
        <f>'Labor Cost Estimate'!L198</f>
        <v>0</v>
      </c>
      <c r="M199" s="5">
        <f>'Labor Cost Estimate'!M198</f>
        <v>0</v>
      </c>
      <c r="N199" s="5">
        <f>'Labor Cost Estimate'!N198</f>
        <v>0</v>
      </c>
      <c r="O199" s="5">
        <f>'Labor Cost Estimate'!O198</f>
        <v>0</v>
      </c>
      <c r="P199" s="5">
        <f>'Labor Cost Estimate'!P198</f>
        <v>0</v>
      </c>
      <c r="Q199" s="5">
        <f>'Labor Cost Estimate'!Q198</f>
        <v>0</v>
      </c>
      <c r="R199" s="5">
        <f>'Labor Cost Estimate'!R198</f>
        <v>24</v>
      </c>
      <c r="S199" s="5">
        <f>'Labor Cost Estimate'!S198</f>
        <v>36</v>
      </c>
      <c r="T199" s="49">
        <f t="shared" si="28"/>
        <v>4.5</v>
      </c>
      <c r="U199" s="8">
        <f t="shared" si="29"/>
        <v>44</v>
      </c>
      <c r="V199" s="8">
        <f t="shared" si="30"/>
        <v>352</v>
      </c>
      <c r="W199" s="8">
        <f t="shared" si="27"/>
        <v>1755.6281976214063</v>
      </c>
      <c r="X199" s="82">
        <f t="shared" si="25"/>
        <v>1.47475048413526E-2</v>
      </c>
      <c r="Y199" s="83">
        <f t="shared" si="26"/>
        <v>5.1434082223095331E-3</v>
      </c>
    </row>
    <row r="200" spans="1:26" s="35" customFormat="1">
      <c r="B200" s="18" t="s">
        <v>354</v>
      </c>
      <c r="D200" s="7"/>
      <c r="E200" s="42"/>
      <c r="F200" s="42"/>
      <c r="G200" s="8">
        <f>'Labor Cost Estimate'!G199</f>
        <v>11200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35">
        <f>SUM(S201:S207)</f>
        <v>228</v>
      </c>
      <c r="T200" s="52">
        <f t="shared" si="28"/>
        <v>28.5</v>
      </c>
      <c r="U200" s="42">
        <f t="shared" si="29"/>
        <v>49.122807017543863</v>
      </c>
      <c r="V200" s="42">
        <f t="shared" si="30"/>
        <v>392.98245614035091</v>
      </c>
      <c r="W200" s="42">
        <f t="shared" si="27"/>
        <v>12413.532710454389</v>
      </c>
      <c r="X200" s="92">
        <f t="shared" si="25"/>
        <v>0.10427528675703858</v>
      </c>
      <c r="Y200" s="90">
        <f t="shared" si="26"/>
        <v>3.6367532885016901E-2</v>
      </c>
      <c r="Z200" s="31"/>
    </row>
    <row r="201" spans="1:26">
      <c r="A201" s="5" t="s">
        <v>355</v>
      </c>
      <c r="B201" s="17" t="s">
        <v>356</v>
      </c>
      <c r="C201" s="5" t="s">
        <v>26</v>
      </c>
      <c r="D201" s="6" t="s">
        <v>27</v>
      </c>
      <c r="E201" s="8">
        <f>Resources!$E$3*I201 + Resources!$E$4*J201 + Resources!$E$5*K201 + Resources!$E$6*L201 + Resources!$E$7*M201 + Resources!$E$8*N201 + Resources!$E$9*O201 + Resources!$E$12*P201</f>
        <v>0</v>
      </c>
      <c r="F201" s="8">
        <f>Resources!$E$2*H201</f>
        <v>2720</v>
      </c>
      <c r="G201" s="8">
        <f>'Labor Cost Estimate'!G200</f>
        <v>2720</v>
      </c>
      <c r="H201" s="5">
        <f>'Labor Cost Estimate'!H200</f>
        <v>40</v>
      </c>
      <c r="I201" s="5">
        <f>'Labor Cost Estimate'!I200</f>
        <v>0</v>
      </c>
      <c r="J201" s="5">
        <f>'Labor Cost Estimate'!J200</f>
        <v>0</v>
      </c>
      <c r="K201" s="5">
        <f>'Labor Cost Estimate'!K200</f>
        <v>0</v>
      </c>
      <c r="L201" s="5">
        <f>'Labor Cost Estimate'!L200</f>
        <v>0</v>
      </c>
      <c r="M201" s="5">
        <f>'Labor Cost Estimate'!M200</f>
        <v>0</v>
      </c>
      <c r="N201" s="5">
        <f>'Labor Cost Estimate'!N200</f>
        <v>0</v>
      </c>
      <c r="O201" s="5">
        <f>'Labor Cost Estimate'!O200</f>
        <v>0</v>
      </c>
      <c r="P201" s="5">
        <f>'Labor Cost Estimate'!P200</f>
        <v>0</v>
      </c>
      <c r="Q201" s="5">
        <f>'Labor Cost Estimate'!Q200</f>
        <v>0</v>
      </c>
      <c r="R201" s="5">
        <f>'Labor Cost Estimate'!R200</f>
        <v>0</v>
      </c>
      <c r="S201" s="5">
        <f>'Labor Cost Estimate'!S200</f>
        <v>40</v>
      </c>
      <c r="T201" s="49">
        <f t="shared" si="28"/>
        <v>5</v>
      </c>
      <c r="U201" s="8">
        <f t="shared" si="29"/>
        <v>68</v>
      </c>
      <c r="V201" s="8">
        <f t="shared" si="30"/>
        <v>544</v>
      </c>
      <c r="W201" s="8">
        <f t="shared" si="27"/>
        <v>3014.7150868246372</v>
      </c>
      <c r="X201" s="82">
        <f t="shared" si="25"/>
        <v>2.5323998212423655E-2</v>
      </c>
      <c r="Y201" s="83">
        <f t="shared" si="26"/>
        <v>8.832115129218391E-3</v>
      </c>
    </row>
    <row r="202" spans="1:26">
      <c r="A202" s="5" t="s">
        <v>357</v>
      </c>
      <c r="B202" s="6" t="s">
        <v>358</v>
      </c>
      <c r="C202" s="5" t="s">
        <v>55</v>
      </c>
      <c r="D202" s="6" t="s">
        <v>359</v>
      </c>
      <c r="E202" s="8">
        <f>Resources!$E$3*I202 + Resources!$E$4*J202 + Resources!$E$5*K202 + Resources!$E$6*L202 + Resources!$E$7*M202 + Resources!$E$8*N202 + Resources!$E$9*O202 + Resources!$E$12*P202</f>
        <v>2208</v>
      </c>
      <c r="F202" s="8">
        <f>Resources!$E$2*H202</f>
        <v>0</v>
      </c>
      <c r="G202" s="8">
        <f>'Labor Cost Estimate'!G201</f>
        <v>2208</v>
      </c>
      <c r="H202" s="5">
        <f>'Labor Cost Estimate'!H201</f>
        <v>0</v>
      </c>
      <c r="I202" s="5">
        <f>'Labor Cost Estimate'!I201</f>
        <v>0</v>
      </c>
      <c r="J202" s="5">
        <f>'Labor Cost Estimate'!J201</f>
        <v>24</v>
      </c>
      <c r="K202" s="5">
        <f>'Labor Cost Estimate'!K201</f>
        <v>0</v>
      </c>
      <c r="L202" s="5">
        <f>'Labor Cost Estimate'!L201</f>
        <v>24</v>
      </c>
      <c r="M202" s="5">
        <f>'Labor Cost Estimate'!M201</f>
        <v>0</v>
      </c>
      <c r="N202" s="5">
        <f>'Labor Cost Estimate'!N201</f>
        <v>0</v>
      </c>
      <c r="O202" s="5">
        <f>'Labor Cost Estimate'!O201</f>
        <v>0</v>
      </c>
      <c r="P202" s="5">
        <f>'Labor Cost Estimate'!P201</f>
        <v>0</v>
      </c>
      <c r="Q202" s="5">
        <f>'Labor Cost Estimate'!Q201</f>
        <v>0</v>
      </c>
      <c r="R202" s="5">
        <f>'Labor Cost Estimate'!R201</f>
        <v>0</v>
      </c>
      <c r="S202" s="5">
        <f>'Labor Cost Estimate'!S201</f>
        <v>48</v>
      </c>
      <c r="T202" s="49">
        <f t="shared" si="28"/>
        <v>6</v>
      </c>
      <c r="U202" s="8">
        <f t="shared" si="29"/>
        <v>46</v>
      </c>
      <c r="V202" s="8">
        <f t="shared" si="30"/>
        <v>368</v>
      </c>
      <c r="W202" s="8">
        <f t="shared" si="27"/>
        <v>2447.2393057752938</v>
      </c>
      <c r="X202" s="82">
        <f t="shared" si="25"/>
        <v>2.055712796067332E-2</v>
      </c>
      <c r="Y202" s="83">
        <f t="shared" si="26"/>
        <v>7.1695993401890467E-3</v>
      </c>
    </row>
    <row r="203" spans="1:26" ht="30">
      <c r="A203" s="5" t="s">
        <v>360</v>
      </c>
      <c r="B203" s="6" t="s">
        <v>361</v>
      </c>
      <c r="C203" s="5" t="s">
        <v>26</v>
      </c>
      <c r="D203" s="6" t="s">
        <v>70</v>
      </c>
      <c r="E203" s="8">
        <f>Resources!$E$3*I203 + Resources!$E$4*J203 + Resources!$E$5*K203 + Resources!$E$6*L203 + Resources!$E$7*M203 + Resources!$E$8*N203 + Resources!$E$9*O203 + Resources!$E$12*P203</f>
        <v>1088</v>
      </c>
      <c r="F203" s="8">
        <f>Resources!$E$2*H203</f>
        <v>0</v>
      </c>
      <c r="G203" s="8">
        <f>'Labor Cost Estimate'!G202</f>
        <v>1088</v>
      </c>
      <c r="H203" s="5">
        <f>'Labor Cost Estimate'!H202</f>
        <v>0</v>
      </c>
      <c r="I203" s="5">
        <f>'Labor Cost Estimate'!I202</f>
        <v>0</v>
      </c>
      <c r="J203" s="5">
        <f>'Labor Cost Estimate'!J202</f>
        <v>0</v>
      </c>
      <c r="K203" s="5">
        <f>'Labor Cost Estimate'!K202</f>
        <v>0</v>
      </c>
      <c r="L203" s="5">
        <f>'Labor Cost Estimate'!L202</f>
        <v>32</v>
      </c>
      <c r="M203" s="5">
        <f>'Labor Cost Estimate'!M202</f>
        <v>0</v>
      </c>
      <c r="N203" s="5">
        <f>'Labor Cost Estimate'!N202</f>
        <v>0</v>
      </c>
      <c r="O203" s="5">
        <f>'Labor Cost Estimate'!O202</f>
        <v>0</v>
      </c>
      <c r="P203" s="5">
        <f>'Labor Cost Estimate'!P202</f>
        <v>0</v>
      </c>
      <c r="Q203" s="5">
        <f>'Labor Cost Estimate'!Q202</f>
        <v>0</v>
      </c>
      <c r="R203" s="5">
        <f>'Labor Cost Estimate'!R202</f>
        <v>0</v>
      </c>
      <c r="S203" s="5">
        <f>'Labor Cost Estimate'!S202</f>
        <v>32</v>
      </c>
      <c r="T203" s="49">
        <f t="shared" si="28"/>
        <v>4</v>
      </c>
      <c r="U203" s="8">
        <f t="shared" si="29"/>
        <v>34</v>
      </c>
      <c r="V203" s="8">
        <f t="shared" si="30"/>
        <v>272</v>
      </c>
      <c r="W203" s="8">
        <f t="shared" si="27"/>
        <v>1205.8860347298548</v>
      </c>
      <c r="X203" s="82">
        <f t="shared" si="25"/>
        <v>1.0129599284969463E-2</v>
      </c>
      <c r="Y203" s="83">
        <f t="shared" si="26"/>
        <v>3.5328460516873563E-3</v>
      </c>
    </row>
    <row r="204" spans="1:26">
      <c r="A204" s="5" t="s">
        <v>362</v>
      </c>
      <c r="B204" s="6" t="s">
        <v>363</v>
      </c>
      <c r="C204" s="5" t="s">
        <v>26</v>
      </c>
      <c r="D204" s="6" t="s">
        <v>510</v>
      </c>
      <c r="E204" s="8">
        <f>Resources!$E$3*I204 + Resources!$E$4*J204 + Resources!$E$5*K204 + Resources!$E$6*L204 + Resources!$E$7*M204 + Resources!$E$8*N204 + Resources!$E$9*O204 + Resources!$E$12*P204</f>
        <v>696</v>
      </c>
      <c r="F204" s="8">
        <f>Resources!$E$2*H204</f>
        <v>0</v>
      </c>
      <c r="G204" s="8">
        <f>'Labor Cost Estimate'!G203</f>
        <v>992</v>
      </c>
      <c r="H204" s="5">
        <f>'Labor Cost Estimate'!H203</f>
        <v>0</v>
      </c>
      <c r="I204" s="5">
        <f>'Labor Cost Estimate'!I203</f>
        <v>0</v>
      </c>
      <c r="J204" s="5">
        <f>'Labor Cost Estimate'!J203</f>
        <v>12</v>
      </c>
      <c r="K204" s="5">
        <f>'Labor Cost Estimate'!K203</f>
        <v>0</v>
      </c>
      <c r="L204" s="5">
        <f>'Labor Cost Estimate'!L203</f>
        <v>0</v>
      </c>
      <c r="M204" s="5">
        <f>'Labor Cost Estimate'!M203</f>
        <v>0</v>
      </c>
      <c r="N204" s="5">
        <f>'Labor Cost Estimate'!N203</f>
        <v>0</v>
      </c>
      <c r="O204" s="5">
        <f>'Labor Cost Estimate'!O203</f>
        <v>0</v>
      </c>
      <c r="P204" s="5">
        <f>'Labor Cost Estimate'!P203</f>
        <v>0</v>
      </c>
      <c r="Q204" s="5">
        <f>'Labor Cost Estimate'!Q203</f>
        <v>0</v>
      </c>
      <c r="R204" s="5">
        <f>'Labor Cost Estimate'!R203</f>
        <v>8</v>
      </c>
      <c r="S204" s="5">
        <f>'Labor Cost Estimate'!S203</f>
        <v>20</v>
      </c>
      <c r="T204" s="49">
        <f t="shared" si="28"/>
        <v>2.5</v>
      </c>
      <c r="U204" s="8">
        <f t="shared" si="29"/>
        <v>49.6</v>
      </c>
      <c r="V204" s="8">
        <f t="shared" si="30"/>
        <v>396.8</v>
      </c>
      <c r="W204" s="8">
        <f t="shared" si="27"/>
        <v>1099.484325783103</v>
      </c>
      <c r="X204" s="82">
        <f t="shared" si="25"/>
        <v>9.2358111127662738E-3</v>
      </c>
      <c r="Y204" s="83">
        <f t="shared" si="26"/>
        <v>3.2211243412443541E-3</v>
      </c>
    </row>
    <row r="205" spans="1:26">
      <c r="A205" s="5" t="s">
        <v>364</v>
      </c>
      <c r="B205" s="6" t="s">
        <v>365</v>
      </c>
      <c r="C205" s="5" t="s">
        <v>26</v>
      </c>
      <c r="D205" s="6" t="s">
        <v>510</v>
      </c>
      <c r="E205" s="8">
        <f>Resources!$E$3*I205 + Resources!$E$4*J205 + Resources!$E$5*K205 + Resources!$E$6*L205 + Resources!$E$7*M205 + Resources!$E$8*N205 + Resources!$E$9*O205 + Resources!$E$12*P205</f>
        <v>696</v>
      </c>
      <c r="F205" s="8">
        <f>Resources!$E$2*H205</f>
        <v>0</v>
      </c>
      <c r="G205" s="8">
        <f>'Labor Cost Estimate'!G204</f>
        <v>992</v>
      </c>
      <c r="H205" s="5">
        <f>'Labor Cost Estimate'!H204</f>
        <v>0</v>
      </c>
      <c r="I205" s="5">
        <f>'Labor Cost Estimate'!I204</f>
        <v>0</v>
      </c>
      <c r="J205" s="5">
        <f>'Labor Cost Estimate'!J204</f>
        <v>12</v>
      </c>
      <c r="K205" s="5">
        <f>'Labor Cost Estimate'!K204</f>
        <v>0</v>
      </c>
      <c r="L205" s="5">
        <f>'Labor Cost Estimate'!L204</f>
        <v>0</v>
      </c>
      <c r="M205" s="5">
        <f>'Labor Cost Estimate'!M204</f>
        <v>0</v>
      </c>
      <c r="N205" s="5">
        <f>'Labor Cost Estimate'!N204</f>
        <v>0</v>
      </c>
      <c r="O205" s="5">
        <f>'Labor Cost Estimate'!O204</f>
        <v>0</v>
      </c>
      <c r="P205" s="5">
        <f>'Labor Cost Estimate'!P204</f>
        <v>0</v>
      </c>
      <c r="Q205" s="5">
        <f>'Labor Cost Estimate'!Q204</f>
        <v>0</v>
      </c>
      <c r="R205" s="5">
        <f>'Labor Cost Estimate'!R204</f>
        <v>8</v>
      </c>
      <c r="S205" s="5">
        <f>'Labor Cost Estimate'!S204</f>
        <v>20</v>
      </c>
      <c r="T205" s="49">
        <f t="shared" si="28"/>
        <v>2.5</v>
      </c>
      <c r="U205" s="8">
        <f t="shared" si="29"/>
        <v>49.6</v>
      </c>
      <c r="V205" s="8">
        <f t="shared" si="30"/>
        <v>396.8</v>
      </c>
      <c r="W205" s="8">
        <f t="shared" si="27"/>
        <v>1099.484325783103</v>
      </c>
      <c r="X205" s="82">
        <f t="shared" si="25"/>
        <v>9.2358111127662738E-3</v>
      </c>
      <c r="Y205" s="83">
        <f t="shared" si="26"/>
        <v>3.2211243412443541E-3</v>
      </c>
    </row>
    <row r="206" spans="1:26" ht="30">
      <c r="A206" s="5" t="s">
        <v>366</v>
      </c>
      <c r="B206" s="6" t="s">
        <v>367</v>
      </c>
      <c r="C206" s="5" t="s">
        <v>26</v>
      </c>
      <c r="D206" s="6" t="s">
        <v>510</v>
      </c>
      <c r="E206" s="8">
        <f>Resources!$E$3*I206 + Resources!$E$4*J206 + Resources!$E$5*K206 + Resources!$E$6*L206 + Resources!$E$7*M206 + Resources!$E$8*N206 + Resources!$E$9*O206 + Resources!$E$12*P206</f>
        <v>696</v>
      </c>
      <c r="F206" s="8">
        <f>Resources!$E$2*H206</f>
        <v>0</v>
      </c>
      <c r="G206" s="8">
        <f>'Labor Cost Estimate'!G205</f>
        <v>992</v>
      </c>
      <c r="H206" s="5">
        <f>'Labor Cost Estimate'!H205</f>
        <v>0</v>
      </c>
      <c r="I206" s="5">
        <f>'Labor Cost Estimate'!I205</f>
        <v>0</v>
      </c>
      <c r="J206" s="5">
        <f>'Labor Cost Estimate'!J205</f>
        <v>12</v>
      </c>
      <c r="K206" s="5">
        <f>'Labor Cost Estimate'!K205</f>
        <v>0</v>
      </c>
      <c r="L206" s="5">
        <f>'Labor Cost Estimate'!L205</f>
        <v>0</v>
      </c>
      <c r="M206" s="5">
        <f>'Labor Cost Estimate'!M205</f>
        <v>0</v>
      </c>
      <c r="N206" s="5">
        <f>'Labor Cost Estimate'!N205</f>
        <v>0</v>
      </c>
      <c r="O206" s="5">
        <f>'Labor Cost Estimate'!O205</f>
        <v>0</v>
      </c>
      <c r="P206" s="5">
        <f>'Labor Cost Estimate'!P205</f>
        <v>0</v>
      </c>
      <c r="Q206" s="5">
        <f>'Labor Cost Estimate'!Q205</f>
        <v>0</v>
      </c>
      <c r="R206" s="5">
        <f>'Labor Cost Estimate'!R205</f>
        <v>8</v>
      </c>
      <c r="S206" s="5">
        <f>'Labor Cost Estimate'!S205</f>
        <v>20</v>
      </c>
      <c r="T206" s="49">
        <f t="shared" si="28"/>
        <v>2.5</v>
      </c>
      <c r="U206" s="8">
        <f t="shared" si="29"/>
        <v>49.6</v>
      </c>
      <c r="V206" s="8">
        <f t="shared" si="30"/>
        <v>396.8</v>
      </c>
      <c r="W206" s="8">
        <f t="shared" si="27"/>
        <v>1099.484325783103</v>
      </c>
      <c r="X206" s="82">
        <f t="shared" si="25"/>
        <v>9.2358111127662738E-3</v>
      </c>
      <c r="Y206" s="83">
        <f t="shared" si="26"/>
        <v>3.2211243412443541E-3</v>
      </c>
    </row>
    <row r="207" spans="1:26">
      <c r="A207" s="5" t="s">
        <v>368</v>
      </c>
      <c r="B207" s="17" t="s">
        <v>369</v>
      </c>
      <c r="C207" s="5" t="s">
        <v>55</v>
      </c>
      <c r="D207" s="6" t="s">
        <v>359</v>
      </c>
      <c r="E207" s="8">
        <f>Resources!$E$3*I207 + Resources!$E$4*J207 + Resources!$E$5*K207 + Resources!$E$6*L207 + Resources!$E$7*M207 + Resources!$E$8*N207 + Resources!$E$9*O207 + Resources!$E$12*P207</f>
        <v>2208</v>
      </c>
      <c r="F207" s="8">
        <f>Resources!$E$2*H207</f>
        <v>0</v>
      </c>
      <c r="G207" s="8">
        <f>'Labor Cost Estimate'!G206</f>
        <v>2208</v>
      </c>
      <c r="H207" s="5">
        <f>'Labor Cost Estimate'!H206</f>
        <v>0</v>
      </c>
      <c r="I207" s="5">
        <f>'Labor Cost Estimate'!I206</f>
        <v>0</v>
      </c>
      <c r="J207" s="5">
        <f>'Labor Cost Estimate'!J206</f>
        <v>24</v>
      </c>
      <c r="K207" s="5">
        <f>'Labor Cost Estimate'!K206</f>
        <v>0</v>
      </c>
      <c r="L207" s="5">
        <f>'Labor Cost Estimate'!L206</f>
        <v>24</v>
      </c>
      <c r="M207" s="5">
        <f>'Labor Cost Estimate'!M206</f>
        <v>0</v>
      </c>
      <c r="N207" s="5">
        <f>'Labor Cost Estimate'!N206</f>
        <v>0</v>
      </c>
      <c r="O207" s="5">
        <f>'Labor Cost Estimate'!O206</f>
        <v>0</v>
      </c>
      <c r="P207" s="5">
        <f>'Labor Cost Estimate'!P206</f>
        <v>0</v>
      </c>
      <c r="Q207" s="5">
        <f>'Labor Cost Estimate'!Q206</f>
        <v>0</v>
      </c>
      <c r="R207" s="5">
        <f>'Labor Cost Estimate'!R206</f>
        <v>0</v>
      </c>
      <c r="S207" s="5">
        <f>'Labor Cost Estimate'!S206</f>
        <v>48</v>
      </c>
      <c r="T207" s="49">
        <f t="shared" si="28"/>
        <v>6</v>
      </c>
      <c r="U207" s="8">
        <f t="shared" si="29"/>
        <v>46</v>
      </c>
      <c r="V207" s="8">
        <f t="shared" si="30"/>
        <v>368</v>
      </c>
      <c r="W207" s="8">
        <f t="shared" si="27"/>
        <v>2447.2393057752938</v>
      </c>
      <c r="X207" s="82">
        <f t="shared" si="25"/>
        <v>2.055712796067332E-2</v>
      </c>
      <c r="Y207" s="83">
        <f t="shared" si="26"/>
        <v>7.1695993401890467E-3</v>
      </c>
    </row>
    <row r="208" spans="1:26" s="36" customFormat="1" ht="18.75">
      <c r="B208" s="9" t="s">
        <v>370</v>
      </c>
      <c r="D208" s="9"/>
      <c r="E208" s="50"/>
      <c r="F208" s="50"/>
      <c r="G208" s="8">
        <f>'Labor Cost Estimate'!G207</f>
        <v>19392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36">
        <f>SUM(S209:S215)</f>
        <v>332</v>
      </c>
      <c r="T208" s="48">
        <f t="shared" si="28"/>
        <v>41.5</v>
      </c>
      <c r="U208" s="50">
        <f t="shared" si="29"/>
        <v>58.409638554216869</v>
      </c>
      <c r="V208" s="50">
        <f t="shared" si="30"/>
        <v>467.27710843373495</v>
      </c>
      <c r="W208" s="50">
        <f t="shared" si="27"/>
        <v>21493.145207243884</v>
      </c>
      <c r="X208" s="93">
        <f t="shared" si="25"/>
        <v>0.18054521078504396</v>
      </c>
      <c r="Y208" s="91">
        <f t="shared" si="26"/>
        <v>6.296778550948641E-2</v>
      </c>
      <c r="Z208" s="98"/>
    </row>
    <row r="209" spans="1:26" ht="30">
      <c r="A209" s="5" t="s">
        <v>371</v>
      </c>
      <c r="B209" s="17" t="s">
        <v>372</v>
      </c>
      <c r="C209" s="5" t="s">
        <v>26</v>
      </c>
      <c r="D209" s="6" t="s">
        <v>509</v>
      </c>
      <c r="E209" s="8">
        <f>Resources!$E$3*I209 + Resources!$E$4*J209 + Resources!$E$5*K209 + Resources!$E$6*L209 + Resources!$E$7*M209 + Resources!$E$8*N209 + Resources!$E$9*O209 + Resources!$E$12*P209</f>
        <v>2280</v>
      </c>
      <c r="F209" s="8">
        <f>Resources!$E$2*H209</f>
        <v>0</v>
      </c>
      <c r="G209" s="8">
        <f>'Labor Cost Estimate'!G208</f>
        <v>2872</v>
      </c>
      <c r="H209" s="5">
        <f>'Labor Cost Estimate'!H208</f>
        <v>0</v>
      </c>
      <c r="I209" s="5">
        <f>'Labor Cost Estimate'!I208</f>
        <v>0</v>
      </c>
      <c r="J209" s="5">
        <f>'Labor Cost Estimate'!J208</f>
        <v>0</v>
      </c>
      <c r="K209" s="5">
        <f>'Labor Cost Estimate'!K208</f>
        <v>40</v>
      </c>
      <c r="L209" s="5">
        <f>'Labor Cost Estimate'!L208</f>
        <v>0</v>
      </c>
      <c r="M209" s="5">
        <f>'Labor Cost Estimate'!M208</f>
        <v>0</v>
      </c>
      <c r="N209" s="5">
        <f>'Labor Cost Estimate'!N208</f>
        <v>0</v>
      </c>
      <c r="O209" s="5">
        <f>'Labor Cost Estimate'!O208</f>
        <v>0</v>
      </c>
      <c r="P209" s="5">
        <f>'Labor Cost Estimate'!P208</f>
        <v>0</v>
      </c>
      <c r="Q209" s="5">
        <f>'Labor Cost Estimate'!Q208</f>
        <v>0</v>
      </c>
      <c r="R209" s="5">
        <f>'Labor Cost Estimate'!R208</f>
        <v>16</v>
      </c>
      <c r="S209" s="5">
        <f>'Labor Cost Estimate'!S208</f>
        <v>56</v>
      </c>
      <c r="T209" s="49">
        <f t="shared" si="28"/>
        <v>7</v>
      </c>
      <c r="U209" s="8">
        <f t="shared" si="29"/>
        <v>51.285714285714285</v>
      </c>
      <c r="V209" s="8">
        <f t="shared" si="30"/>
        <v>410.28571428571428</v>
      </c>
      <c r="W209" s="8">
        <f t="shared" si="27"/>
        <v>3183.184459323661</v>
      </c>
      <c r="X209" s="82">
        <f t="shared" si="25"/>
        <v>2.6739162818412036E-2</v>
      </c>
      <c r="Y209" s="83">
        <f t="shared" si="26"/>
        <v>9.3256745040864765E-3</v>
      </c>
    </row>
    <row r="210" spans="1:26" ht="30">
      <c r="A210" s="5" t="s">
        <v>373</v>
      </c>
      <c r="B210" s="6" t="s">
        <v>374</v>
      </c>
      <c r="C210" s="5" t="s">
        <v>55</v>
      </c>
      <c r="D210" s="6" t="s">
        <v>375</v>
      </c>
      <c r="E210" s="8">
        <f>Resources!$E$3*I210 + Resources!$E$4*J210 + Resources!$E$5*K210 + Resources!$E$6*L210 + Resources!$E$7*M210 + Resources!$E$8*N210 + Resources!$E$9*O210 + Resources!$E$12*P210</f>
        <v>3000</v>
      </c>
      <c r="F210" s="8">
        <f>Resources!$E$2*H210</f>
        <v>0</v>
      </c>
      <c r="G210" s="8">
        <f>'Labor Cost Estimate'!G209</f>
        <v>3000</v>
      </c>
      <c r="H210" s="5">
        <f>'Labor Cost Estimate'!H209</f>
        <v>0</v>
      </c>
      <c r="I210" s="5">
        <f>'Labor Cost Estimate'!I209</f>
        <v>24</v>
      </c>
      <c r="J210" s="5">
        <f>'Labor Cost Estimate'!J209</f>
        <v>0</v>
      </c>
      <c r="K210" s="5">
        <f>'Labor Cost Estimate'!K209</f>
        <v>24</v>
      </c>
      <c r="L210" s="5">
        <f>'Labor Cost Estimate'!L209</f>
        <v>0</v>
      </c>
      <c r="M210" s="5">
        <f>'Labor Cost Estimate'!M209</f>
        <v>0</v>
      </c>
      <c r="N210" s="5">
        <f>'Labor Cost Estimate'!N209</f>
        <v>0</v>
      </c>
      <c r="O210" s="5">
        <f>'Labor Cost Estimate'!O209</f>
        <v>0</v>
      </c>
      <c r="P210" s="5">
        <f>'Labor Cost Estimate'!P209</f>
        <v>0</v>
      </c>
      <c r="Q210" s="5">
        <f>'Labor Cost Estimate'!Q209</f>
        <v>0</v>
      </c>
      <c r="R210" s="5">
        <f>'Labor Cost Estimate'!R209</f>
        <v>0</v>
      </c>
      <c r="S210" s="5">
        <f>'Labor Cost Estimate'!S209</f>
        <v>48</v>
      </c>
      <c r="T210" s="49">
        <f t="shared" si="28"/>
        <v>6</v>
      </c>
      <c r="U210" s="8">
        <f t="shared" si="29"/>
        <v>62.5</v>
      </c>
      <c r="V210" s="8">
        <f t="shared" si="30"/>
        <v>500</v>
      </c>
      <c r="W210" s="8">
        <f t="shared" si="27"/>
        <v>3325.0534045859968</v>
      </c>
      <c r="X210" s="82">
        <f t="shared" si="25"/>
        <v>2.793088038134962E-2</v>
      </c>
      <c r="Y210" s="83">
        <f t="shared" si="26"/>
        <v>9.7413034513438128E-3</v>
      </c>
    </row>
    <row r="211" spans="1:26" ht="30">
      <c r="A211" s="5" t="s">
        <v>376</v>
      </c>
      <c r="B211" s="17" t="s">
        <v>377</v>
      </c>
      <c r="C211" s="5" t="s">
        <v>26</v>
      </c>
      <c r="D211" s="6" t="s">
        <v>509</v>
      </c>
      <c r="E211" s="8">
        <f>Resources!$E$3*I211 + Resources!$E$4*J211 + Resources!$E$5*K211 + Resources!$E$6*L211 + Resources!$E$7*M211 + Resources!$E$8*N211 + Resources!$E$9*O211 + Resources!$E$12*P211</f>
        <v>2280</v>
      </c>
      <c r="F211" s="8">
        <f>Resources!$E$2*H211</f>
        <v>0</v>
      </c>
      <c r="G211" s="8">
        <f>'Labor Cost Estimate'!G210</f>
        <v>3020</v>
      </c>
      <c r="H211" s="5">
        <f>'Labor Cost Estimate'!H210</f>
        <v>0</v>
      </c>
      <c r="I211" s="5">
        <f>'Labor Cost Estimate'!I210</f>
        <v>0</v>
      </c>
      <c r="J211" s="5">
        <f>'Labor Cost Estimate'!J210</f>
        <v>0</v>
      </c>
      <c r="K211" s="5">
        <f>'Labor Cost Estimate'!K210</f>
        <v>40</v>
      </c>
      <c r="L211" s="5">
        <f>'Labor Cost Estimate'!L210</f>
        <v>0</v>
      </c>
      <c r="M211" s="5">
        <f>'Labor Cost Estimate'!M210</f>
        <v>0</v>
      </c>
      <c r="N211" s="5">
        <f>'Labor Cost Estimate'!N210</f>
        <v>0</v>
      </c>
      <c r="O211" s="5">
        <f>'Labor Cost Estimate'!O210</f>
        <v>0</v>
      </c>
      <c r="P211" s="5">
        <f>'Labor Cost Estimate'!P210</f>
        <v>0</v>
      </c>
      <c r="Q211" s="5">
        <f>'Labor Cost Estimate'!Q210</f>
        <v>0</v>
      </c>
      <c r="R211" s="5">
        <f>'Labor Cost Estimate'!R210</f>
        <v>20</v>
      </c>
      <c r="S211" s="5">
        <f>'Labor Cost Estimate'!S210</f>
        <v>60</v>
      </c>
      <c r="T211" s="49">
        <f t="shared" si="28"/>
        <v>7.5</v>
      </c>
      <c r="U211" s="8">
        <f t="shared" si="29"/>
        <v>50.333333333333336</v>
      </c>
      <c r="V211" s="8">
        <f t="shared" si="30"/>
        <v>402.66666666666669</v>
      </c>
      <c r="W211" s="8">
        <f t="shared" si="27"/>
        <v>3347.2204272832369</v>
      </c>
      <c r="X211" s="82">
        <f t="shared" si="25"/>
        <v>2.8117086250558618E-2</v>
      </c>
      <c r="Y211" s="83">
        <f t="shared" si="26"/>
        <v>9.8062454743527722E-3</v>
      </c>
    </row>
    <row r="212" spans="1:26" ht="30">
      <c r="A212" s="5" t="s">
        <v>378</v>
      </c>
      <c r="B212" s="6" t="s">
        <v>379</v>
      </c>
      <c r="C212" s="5" t="s">
        <v>55</v>
      </c>
      <c r="D212" s="6" t="s">
        <v>375</v>
      </c>
      <c r="E212" s="8">
        <f>Resources!$E$3*I212 + Resources!$E$4*J212 + Resources!$E$5*K212 + Resources!$E$6*L212 + Resources!$E$7*M212 + Resources!$E$8*N212 + Resources!$E$9*O212 + Resources!$E$12*P212</f>
        <v>3000</v>
      </c>
      <c r="F212" s="8">
        <f>Resources!$E$2*H212</f>
        <v>0</v>
      </c>
      <c r="G212" s="8">
        <f>'Labor Cost Estimate'!G211</f>
        <v>3000</v>
      </c>
      <c r="H212" s="5">
        <f>'Labor Cost Estimate'!H211</f>
        <v>0</v>
      </c>
      <c r="I212" s="5">
        <f>'Labor Cost Estimate'!I211</f>
        <v>24</v>
      </c>
      <c r="J212" s="5">
        <f>'Labor Cost Estimate'!J211</f>
        <v>0</v>
      </c>
      <c r="K212" s="5">
        <f>'Labor Cost Estimate'!K211</f>
        <v>24</v>
      </c>
      <c r="L212" s="5">
        <f>'Labor Cost Estimate'!L211</f>
        <v>0</v>
      </c>
      <c r="M212" s="5">
        <f>'Labor Cost Estimate'!M211</f>
        <v>0</v>
      </c>
      <c r="N212" s="5">
        <f>'Labor Cost Estimate'!N211</f>
        <v>0</v>
      </c>
      <c r="O212" s="5">
        <f>'Labor Cost Estimate'!O211</f>
        <v>0</v>
      </c>
      <c r="P212" s="5">
        <f>'Labor Cost Estimate'!P211</f>
        <v>0</v>
      </c>
      <c r="Q212" s="5">
        <f>'Labor Cost Estimate'!Q211</f>
        <v>0</v>
      </c>
      <c r="R212" s="5">
        <f>'Labor Cost Estimate'!R211</f>
        <v>0</v>
      </c>
      <c r="S212" s="5">
        <f>'Labor Cost Estimate'!S211</f>
        <v>48</v>
      </c>
      <c r="T212" s="49">
        <f t="shared" si="28"/>
        <v>6</v>
      </c>
      <c r="U212" s="8">
        <f t="shared" si="29"/>
        <v>62.5</v>
      </c>
      <c r="V212" s="8">
        <f t="shared" si="30"/>
        <v>500</v>
      </c>
      <c r="W212" s="8">
        <f t="shared" si="27"/>
        <v>3325.0534045859968</v>
      </c>
      <c r="X212" s="82">
        <f t="shared" si="25"/>
        <v>2.793088038134962E-2</v>
      </c>
      <c r="Y212" s="83">
        <f t="shared" si="26"/>
        <v>9.7413034513438128E-3</v>
      </c>
    </row>
    <row r="213" spans="1:26" ht="30">
      <c r="A213" s="5" t="s">
        <v>380</v>
      </c>
      <c r="B213" s="6" t="s">
        <v>381</v>
      </c>
      <c r="C213" s="5" t="s">
        <v>55</v>
      </c>
      <c r="D213" s="6" t="s">
        <v>375</v>
      </c>
      <c r="E213" s="8">
        <f>Resources!$E$3*I213 + Resources!$E$4*J213 + Resources!$E$5*K213 + Resources!$E$6*L213 + Resources!$E$7*M213 + Resources!$E$8*N213 + Resources!$E$9*O213 + Resources!$E$12*P213</f>
        <v>3000</v>
      </c>
      <c r="F213" s="8">
        <f>Resources!$E$2*H213</f>
        <v>0</v>
      </c>
      <c r="G213" s="8">
        <f>'Labor Cost Estimate'!G212</f>
        <v>3000</v>
      </c>
      <c r="H213" s="5">
        <f>'Labor Cost Estimate'!H212</f>
        <v>0</v>
      </c>
      <c r="I213" s="5">
        <f>'Labor Cost Estimate'!I212</f>
        <v>24</v>
      </c>
      <c r="J213" s="5">
        <f>'Labor Cost Estimate'!J212</f>
        <v>0</v>
      </c>
      <c r="K213" s="5">
        <f>'Labor Cost Estimate'!K212</f>
        <v>24</v>
      </c>
      <c r="L213" s="5">
        <f>'Labor Cost Estimate'!L212</f>
        <v>0</v>
      </c>
      <c r="M213" s="5">
        <f>'Labor Cost Estimate'!M212</f>
        <v>0</v>
      </c>
      <c r="N213" s="5">
        <f>'Labor Cost Estimate'!N212</f>
        <v>0</v>
      </c>
      <c r="O213" s="5">
        <f>'Labor Cost Estimate'!O212</f>
        <v>0</v>
      </c>
      <c r="P213" s="5">
        <f>'Labor Cost Estimate'!P212</f>
        <v>0</v>
      </c>
      <c r="Q213" s="5">
        <f>'Labor Cost Estimate'!Q212</f>
        <v>0</v>
      </c>
      <c r="R213" s="5">
        <f>'Labor Cost Estimate'!R212</f>
        <v>0</v>
      </c>
      <c r="S213" s="5">
        <f>'Labor Cost Estimate'!S212</f>
        <v>48</v>
      </c>
      <c r="T213" s="49">
        <f t="shared" si="28"/>
        <v>6</v>
      </c>
      <c r="U213" s="8">
        <f t="shared" si="29"/>
        <v>62.5</v>
      </c>
      <c r="V213" s="8">
        <f t="shared" si="30"/>
        <v>500</v>
      </c>
      <c r="W213" s="8">
        <f t="shared" si="27"/>
        <v>3325.0534045859968</v>
      </c>
      <c r="X213" s="82">
        <f t="shared" si="25"/>
        <v>2.793088038134962E-2</v>
      </c>
      <c r="Y213" s="83">
        <f t="shared" si="26"/>
        <v>9.7413034513438128E-3</v>
      </c>
    </row>
    <row r="214" spans="1:26" ht="30">
      <c r="A214" s="5" t="s">
        <v>382</v>
      </c>
      <c r="B214" s="6" t="s">
        <v>383</v>
      </c>
      <c r="C214" s="5" t="s">
        <v>55</v>
      </c>
      <c r="D214" s="6" t="s">
        <v>375</v>
      </c>
      <c r="E214" s="8">
        <f>Resources!$E$3*I214 + Resources!$E$4*J214 + Resources!$E$5*K214 + Resources!$E$6*L214 + Resources!$E$7*M214 + Resources!$E$8*N214 + Resources!$E$9*O214 + Resources!$E$12*P214</f>
        <v>2000</v>
      </c>
      <c r="F214" s="8">
        <f>Resources!$E$2*H214</f>
        <v>0</v>
      </c>
      <c r="G214" s="8">
        <f>'Labor Cost Estimate'!G213</f>
        <v>2000</v>
      </c>
      <c r="H214" s="5">
        <f>'Labor Cost Estimate'!H213</f>
        <v>0</v>
      </c>
      <c r="I214" s="5">
        <f>'Labor Cost Estimate'!I213</f>
        <v>16</v>
      </c>
      <c r="J214" s="5">
        <f>'Labor Cost Estimate'!J213</f>
        <v>0</v>
      </c>
      <c r="K214" s="5">
        <f>'Labor Cost Estimate'!K213</f>
        <v>16</v>
      </c>
      <c r="L214" s="5">
        <f>'Labor Cost Estimate'!L213</f>
        <v>0</v>
      </c>
      <c r="M214" s="5">
        <f>'Labor Cost Estimate'!M213</f>
        <v>0</v>
      </c>
      <c r="N214" s="5">
        <f>'Labor Cost Estimate'!N213</f>
        <v>0</v>
      </c>
      <c r="O214" s="5">
        <f>'Labor Cost Estimate'!O213</f>
        <v>0</v>
      </c>
      <c r="P214" s="5">
        <f>'Labor Cost Estimate'!P213</f>
        <v>0</v>
      </c>
      <c r="Q214" s="5">
        <f>'Labor Cost Estimate'!Q213</f>
        <v>0</v>
      </c>
      <c r="R214" s="5">
        <f>'Labor Cost Estimate'!R213</f>
        <v>0</v>
      </c>
      <c r="S214" s="5">
        <f>'Labor Cost Estimate'!S213</f>
        <v>32</v>
      </c>
      <c r="T214" s="49">
        <f t="shared" si="28"/>
        <v>4</v>
      </c>
      <c r="U214" s="8">
        <f t="shared" si="29"/>
        <v>62.5</v>
      </c>
      <c r="V214" s="8">
        <f t="shared" si="30"/>
        <v>500</v>
      </c>
      <c r="W214" s="8">
        <f t="shared" si="27"/>
        <v>2216.7022697239981</v>
      </c>
      <c r="X214" s="82">
        <f t="shared" si="25"/>
        <v>1.8620586920899747E-2</v>
      </c>
      <c r="Y214" s="83">
        <f t="shared" si="26"/>
        <v>6.4942023008958752E-3</v>
      </c>
    </row>
    <row r="215" spans="1:26">
      <c r="A215" s="5" t="s">
        <v>384</v>
      </c>
      <c r="B215" s="6" t="s">
        <v>385</v>
      </c>
      <c r="C215" s="5" t="s">
        <v>55</v>
      </c>
      <c r="D215" s="6" t="s">
        <v>375</v>
      </c>
      <c r="E215" s="8">
        <f>Resources!$E$3*I215 + Resources!$E$4*J215 + Resources!$E$5*K215 + Resources!$E$6*L215 + Resources!$E$7*M215 + Resources!$E$8*N215 + Resources!$E$9*O215 + Resources!$E$12*P215</f>
        <v>2500</v>
      </c>
      <c r="F215" s="8">
        <f>Resources!$E$2*H215</f>
        <v>0</v>
      </c>
      <c r="G215" s="8">
        <f>'Labor Cost Estimate'!G214</f>
        <v>2500</v>
      </c>
      <c r="H215" s="5">
        <f>'Labor Cost Estimate'!H214</f>
        <v>0</v>
      </c>
      <c r="I215" s="5">
        <f>'Labor Cost Estimate'!I214</f>
        <v>20</v>
      </c>
      <c r="J215" s="5">
        <f>'Labor Cost Estimate'!J214</f>
        <v>0</v>
      </c>
      <c r="K215" s="5">
        <f>'Labor Cost Estimate'!K214</f>
        <v>20</v>
      </c>
      <c r="L215" s="5">
        <f>'Labor Cost Estimate'!L214</f>
        <v>0</v>
      </c>
      <c r="M215" s="5">
        <f>'Labor Cost Estimate'!M214</f>
        <v>0</v>
      </c>
      <c r="N215" s="5">
        <f>'Labor Cost Estimate'!N214</f>
        <v>0</v>
      </c>
      <c r="O215" s="5">
        <f>'Labor Cost Estimate'!O214</f>
        <v>0</v>
      </c>
      <c r="P215" s="5">
        <f>'Labor Cost Estimate'!P214</f>
        <v>0</v>
      </c>
      <c r="Q215" s="5">
        <f>'Labor Cost Estimate'!Q214</f>
        <v>0</v>
      </c>
      <c r="R215" s="5">
        <f>'Labor Cost Estimate'!R214</f>
        <v>0</v>
      </c>
      <c r="S215" s="5">
        <f>'Labor Cost Estimate'!S214</f>
        <v>40</v>
      </c>
      <c r="T215" s="49">
        <f t="shared" si="28"/>
        <v>5</v>
      </c>
      <c r="U215" s="8">
        <f t="shared" si="29"/>
        <v>62.5</v>
      </c>
      <c r="V215" s="8">
        <f t="shared" si="30"/>
        <v>500</v>
      </c>
      <c r="W215" s="8">
        <f t="shared" si="27"/>
        <v>2770.8778371549975</v>
      </c>
      <c r="X215" s="82">
        <f t="shared" si="25"/>
        <v>2.3275733651124682E-2</v>
      </c>
      <c r="Y215" s="83">
        <f t="shared" si="26"/>
        <v>8.117752876119844E-3</v>
      </c>
    </row>
    <row r="216" spans="1:26" s="36" customFormat="1" ht="18.75">
      <c r="B216" s="9" t="s">
        <v>124</v>
      </c>
      <c r="D216" s="9"/>
      <c r="E216" s="50"/>
      <c r="F216" s="50"/>
      <c r="G216" s="8">
        <f>'Labor Cost Estimate'!G215</f>
        <v>5440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36">
        <f t="shared" ref="S216" si="31">S217</f>
        <v>80</v>
      </c>
      <c r="T216" s="48">
        <f t="shared" si="28"/>
        <v>10</v>
      </c>
      <c r="U216" s="50">
        <f t="shared" si="29"/>
        <v>68</v>
      </c>
      <c r="V216" s="50">
        <f t="shared" si="30"/>
        <v>544</v>
      </c>
      <c r="W216" s="50">
        <f t="shared" si="27"/>
        <v>6029.4301736492744</v>
      </c>
      <c r="X216" s="93">
        <f t="shared" si="25"/>
        <v>5.0647996424847311E-2</v>
      </c>
      <c r="Y216" s="91">
        <f t="shared" si="26"/>
        <v>1.7664230258436782E-2</v>
      </c>
      <c r="Z216" s="98"/>
    </row>
    <row r="217" spans="1:26">
      <c r="A217" s="5" t="s">
        <v>386</v>
      </c>
      <c r="B217" s="6" t="s">
        <v>387</v>
      </c>
      <c r="C217" s="5" t="s">
        <v>55</v>
      </c>
      <c r="D217" s="6" t="s">
        <v>127</v>
      </c>
      <c r="E217" s="8">
        <f>Resources!$E$3*I217 + Resources!$E$4*J217 + Resources!$E$5*K217 + Resources!$E$6*L217 + Resources!$E$7*M217 + Resources!$E$8*N217 + Resources!$E$9*O217 + Resources!$E$12*P217</f>
        <v>5440</v>
      </c>
      <c r="F217" s="8">
        <f>Resources!$E$2*H217</f>
        <v>0</v>
      </c>
      <c r="G217" s="8">
        <f>'Labor Cost Estimate'!G216</f>
        <v>5440</v>
      </c>
      <c r="H217" s="5">
        <f>'Labor Cost Estimate'!H216</f>
        <v>0</v>
      </c>
      <c r="I217" s="5">
        <f>'Labor Cost Estimate'!I216</f>
        <v>40</v>
      </c>
      <c r="J217" s="5">
        <f>'Labor Cost Estimate'!J216</f>
        <v>0</v>
      </c>
      <c r="K217" s="5">
        <f>'Labor Cost Estimate'!K216</f>
        <v>0</v>
      </c>
      <c r="L217" s="5">
        <f>'Labor Cost Estimate'!L216</f>
        <v>0</v>
      </c>
      <c r="M217" s="5">
        <f>'Labor Cost Estimate'!M216</f>
        <v>0</v>
      </c>
      <c r="N217" s="5">
        <f>'Labor Cost Estimate'!N216</f>
        <v>40</v>
      </c>
      <c r="O217" s="5">
        <f>'Labor Cost Estimate'!O216</f>
        <v>0</v>
      </c>
      <c r="P217" s="5">
        <f>'Labor Cost Estimate'!P216</f>
        <v>0</v>
      </c>
      <c r="Q217" s="5">
        <f>'Labor Cost Estimate'!Q216</f>
        <v>0</v>
      </c>
      <c r="R217" s="5">
        <f>'Labor Cost Estimate'!R216</f>
        <v>0</v>
      </c>
      <c r="S217" s="5">
        <f>'Labor Cost Estimate'!S216</f>
        <v>80</v>
      </c>
      <c r="T217" s="49">
        <f t="shared" si="28"/>
        <v>10</v>
      </c>
      <c r="U217" s="8">
        <f t="shared" si="29"/>
        <v>68</v>
      </c>
      <c r="V217" s="8">
        <f t="shared" si="30"/>
        <v>544</v>
      </c>
      <c r="W217" s="8">
        <f t="shared" si="27"/>
        <v>6029.4301736492744</v>
      </c>
      <c r="X217" s="82">
        <f t="shared" si="25"/>
        <v>5.0647996424847311E-2</v>
      </c>
      <c r="Y217" s="83">
        <f t="shared" si="26"/>
        <v>1.7664230258436782E-2</v>
      </c>
    </row>
    <row r="218" spans="1:26" s="36" customFormat="1" ht="18.75">
      <c r="B218" s="9" t="s">
        <v>388</v>
      </c>
      <c r="D218" s="9"/>
      <c r="E218" s="50"/>
      <c r="F218" s="50"/>
      <c r="G218" s="8">
        <f>'Labor Cost Estimate'!G217</f>
        <v>55368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36">
        <f>S219+S235+S250</f>
        <v>1320</v>
      </c>
      <c r="T218" s="48">
        <f t="shared" si="28"/>
        <v>165</v>
      </c>
      <c r="U218" s="50">
        <f t="shared" si="29"/>
        <v>41.945454545454545</v>
      </c>
      <c r="V218" s="50">
        <f t="shared" si="30"/>
        <v>335.56363636363636</v>
      </c>
      <c r="W218" s="50">
        <f t="shared" si="27"/>
        <v>61367.185635039161</v>
      </c>
      <c r="X218" s="93">
        <f t="shared" si="25"/>
        <v>0.51549232831818859</v>
      </c>
      <c r="Y218" s="91">
        <f t="shared" si="26"/>
        <v>0.17978549649800141</v>
      </c>
      <c r="Z218" s="98"/>
    </row>
    <row r="219" spans="1:26" s="35" customFormat="1" ht="18.75">
      <c r="B219" s="7" t="s">
        <v>129</v>
      </c>
      <c r="D219" s="7"/>
      <c r="E219" s="42"/>
      <c r="F219" s="42"/>
      <c r="G219" s="8">
        <f>'Labor Cost Estimate'!G218</f>
        <v>16584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35">
        <f>SUM(S220:S234)</f>
        <v>456</v>
      </c>
      <c r="T219" s="52">
        <f t="shared" si="28"/>
        <v>57</v>
      </c>
      <c r="U219" s="42">
        <f t="shared" si="29"/>
        <v>36.368421052631582</v>
      </c>
      <c r="V219" s="42">
        <f t="shared" si="30"/>
        <v>290.94736842105266</v>
      </c>
      <c r="W219" s="50">
        <f>G219*$G$1</f>
        <v>18380.895220551392</v>
      </c>
      <c r="X219" s="93">
        <f t="shared" si="25"/>
        <v>0.1544019067481007</v>
      </c>
      <c r="Y219" s="91">
        <f t="shared" si="26"/>
        <v>5.3849925479028594E-2</v>
      </c>
      <c r="Z219" s="31"/>
    </row>
    <row r="220" spans="1:26" ht="30">
      <c r="A220" s="5" t="s">
        <v>389</v>
      </c>
      <c r="B220" s="17" t="s">
        <v>390</v>
      </c>
      <c r="C220" s="5" t="s">
        <v>26</v>
      </c>
      <c r="D220" s="6" t="s">
        <v>186</v>
      </c>
      <c r="E220" s="8">
        <f>Resources!$E$3*I220 + Resources!$E$4*J220 + Resources!$E$5*K220 + Resources!$E$6*L220 + Resources!$E$7*M220 + Resources!$E$8*N220 + Resources!$E$9*O220 + Resources!$E$12*P220</f>
        <v>150</v>
      </c>
      <c r="F220" s="8">
        <f>Resources!$E$2*H220</f>
        <v>0</v>
      </c>
      <c r="G220" s="8">
        <f>'Labor Cost Estimate'!G219</f>
        <v>300</v>
      </c>
      <c r="H220" s="5">
        <f>'Labor Cost Estimate'!H219</f>
        <v>0</v>
      </c>
      <c r="I220" s="5">
        <f>'Labor Cost Estimate'!I219</f>
        <v>0</v>
      </c>
      <c r="J220" s="5">
        <f>'Labor Cost Estimate'!J219</f>
        <v>0</v>
      </c>
      <c r="K220" s="5">
        <f>'Labor Cost Estimate'!K219</f>
        <v>0</v>
      </c>
      <c r="L220" s="5">
        <f>'Labor Cost Estimate'!L219</f>
        <v>0</v>
      </c>
      <c r="M220" s="5">
        <f>'Labor Cost Estimate'!M219</f>
        <v>6</v>
      </c>
      <c r="N220" s="5">
        <f>'Labor Cost Estimate'!N219</f>
        <v>0</v>
      </c>
      <c r="O220" s="5">
        <f>'Labor Cost Estimate'!O219</f>
        <v>0</v>
      </c>
      <c r="P220" s="5">
        <f>'Labor Cost Estimate'!P219</f>
        <v>0</v>
      </c>
      <c r="Q220" s="5">
        <f>'Labor Cost Estimate'!Q219</f>
        <v>6</v>
      </c>
      <c r="R220" s="5">
        <f>'Labor Cost Estimate'!R219</f>
        <v>0</v>
      </c>
      <c r="S220" s="5">
        <f>'Labor Cost Estimate'!S219</f>
        <v>12</v>
      </c>
      <c r="T220" s="49">
        <f t="shared" si="28"/>
        <v>1.5</v>
      </c>
      <c r="U220" s="8">
        <f t="shared" si="29"/>
        <v>25</v>
      </c>
      <c r="V220" s="8">
        <f t="shared" si="30"/>
        <v>200</v>
      </c>
      <c r="W220" s="8">
        <f t="shared" si="27"/>
        <v>332.50534045859968</v>
      </c>
      <c r="X220" s="82">
        <f t="shared" si="25"/>
        <v>2.7930880381349622E-3</v>
      </c>
      <c r="Y220" s="83">
        <f t="shared" si="26"/>
        <v>9.7413034513438128E-4</v>
      </c>
    </row>
    <row r="221" spans="1:26">
      <c r="A221" s="5" t="s">
        <v>391</v>
      </c>
      <c r="B221" s="17" t="s">
        <v>392</v>
      </c>
      <c r="C221" s="5" t="s">
        <v>26</v>
      </c>
      <c r="D221" s="6" t="s">
        <v>186</v>
      </c>
      <c r="E221" s="8">
        <f>Resources!$E$3*I221 + Resources!$E$4*J221 + Resources!$E$5*K221 + Resources!$E$6*L221 + Resources!$E$7*M221 + Resources!$E$8*N221 + Resources!$E$9*O221 + Resources!$E$12*P221</f>
        <v>150</v>
      </c>
      <c r="F221" s="8">
        <f>Resources!$E$2*H221</f>
        <v>0</v>
      </c>
      <c r="G221" s="8">
        <f>'Labor Cost Estimate'!G220</f>
        <v>300</v>
      </c>
      <c r="H221" s="5">
        <f>'Labor Cost Estimate'!H220</f>
        <v>0</v>
      </c>
      <c r="I221" s="5">
        <f>'Labor Cost Estimate'!I220</f>
        <v>0</v>
      </c>
      <c r="J221" s="5">
        <f>'Labor Cost Estimate'!J220</f>
        <v>0</v>
      </c>
      <c r="K221" s="5">
        <f>'Labor Cost Estimate'!K220</f>
        <v>0</v>
      </c>
      <c r="L221" s="5">
        <f>'Labor Cost Estimate'!L220</f>
        <v>0</v>
      </c>
      <c r="M221" s="5">
        <f>'Labor Cost Estimate'!M220</f>
        <v>6</v>
      </c>
      <c r="N221" s="5">
        <f>'Labor Cost Estimate'!N220</f>
        <v>0</v>
      </c>
      <c r="O221" s="5">
        <f>'Labor Cost Estimate'!O220</f>
        <v>0</v>
      </c>
      <c r="P221" s="5">
        <f>'Labor Cost Estimate'!P220</f>
        <v>0</v>
      </c>
      <c r="Q221" s="5">
        <f>'Labor Cost Estimate'!Q220</f>
        <v>6</v>
      </c>
      <c r="R221" s="5">
        <f>'Labor Cost Estimate'!R220</f>
        <v>0</v>
      </c>
      <c r="S221" s="5">
        <f>'Labor Cost Estimate'!S220</f>
        <v>12</v>
      </c>
      <c r="T221" s="49">
        <f t="shared" si="28"/>
        <v>1.5</v>
      </c>
      <c r="U221" s="8">
        <f t="shared" si="29"/>
        <v>25</v>
      </c>
      <c r="V221" s="8">
        <f t="shared" si="30"/>
        <v>200</v>
      </c>
      <c r="W221" s="8">
        <f t="shared" si="27"/>
        <v>332.50534045859968</v>
      </c>
      <c r="X221" s="82">
        <f t="shared" si="25"/>
        <v>2.7930880381349622E-3</v>
      </c>
      <c r="Y221" s="83">
        <f t="shared" si="26"/>
        <v>9.7413034513438128E-4</v>
      </c>
    </row>
    <row r="222" spans="1:26" ht="45">
      <c r="A222" s="5" t="s">
        <v>393</v>
      </c>
      <c r="B222" s="6" t="s">
        <v>394</v>
      </c>
      <c r="C222" s="5" t="s">
        <v>26</v>
      </c>
      <c r="D222" s="6" t="s">
        <v>186</v>
      </c>
      <c r="E222" s="8">
        <f>Resources!$E$3*I222 + Resources!$E$4*J222 + Resources!$E$5*K222 + Resources!$E$6*L222 + Resources!$E$7*M222 + Resources!$E$8*N222 + Resources!$E$9*O222 + Resources!$E$12*P222</f>
        <v>150</v>
      </c>
      <c r="F222" s="8">
        <f>Resources!$E$2*H222</f>
        <v>0</v>
      </c>
      <c r="G222" s="8">
        <f>'Labor Cost Estimate'!G221</f>
        <v>300</v>
      </c>
      <c r="H222" s="5">
        <f>'Labor Cost Estimate'!H221</f>
        <v>0</v>
      </c>
      <c r="I222" s="5">
        <f>'Labor Cost Estimate'!I221</f>
        <v>0</v>
      </c>
      <c r="J222" s="5">
        <f>'Labor Cost Estimate'!J221</f>
        <v>0</v>
      </c>
      <c r="K222" s="5">
        <f>'Labor Cost Estimate'!K221</f>
        <v>0</v>
      </c>
      <c r="L222" s="5">
        <f>'Labor Cost Estimate'!L221</f>
        <v>0</v>
      </c>
      <c r="M222" s="5">
        <f>'Labor Cost Estimate'!M221</f>
        <v>6</v>
      </c>
      <c r="N222" s="5">
        <f>'Labor Cost Estimate'!N221</f>
        <v>0</v>
      </c>
      <c r="O222" s="5">
        <f>'Labor Cost Estimate'!O221</f>
        <v>0</v>
      </c>
      <c r="P222" s="5">
        <f>'Labor Cost Estimate'!P221</f>
        <v>0</v>
      </c>
      <c r="Q222" s="5">
        <f>'Labor Cost Estimate'!Q221</f>
        <v>6</v>
      </c>
      <c r="R222" s="5">
        <f>'Labor Cost Estimate'!R221</f>
        <v>0</v>
      </c>
      <c r="S222" s="5">
        <f>'Labor Cost Estimate'!S221</f>
        <v>12</v>
      </c>
      <c r="T222" s="49">
        <f t="shared" si="28"/>
        <v>1.5</v>
      </c>
      <c r="U222" s="8">
        <f t="shared" si="29"/>
        <v>25</v>
      </c>
      <c r="V222" s="8">
        <f t="shared" si="30"/>
        <v>200</v>
      </c>
      <c r="W222" s="8">
        <f t="shared" si="27"/>
        <v>332.50534045859968</v>
      </c>
      <c r="X222" s="82">
        <f t="shared" si="25"/>
        <v>2.7930880381349622E-3</v>
      </c>
      <c r="Y222" s="83">
        <f t="shared" si="26"/>
        <v>9.7413034513438128E-4</v>
      </c>
    </row>
    <row r="223" spans="1:26" ht="30">
      <c r="A223" s="5" t="s">
        <v>395</v>
      </c>
      <c r="B223" s="6" t="s">
        <v>396</v>
      </c>
      <c r="C223" s="5" t="s">
        <v>26</v>
      </c>
      <c r="D223" s="6" t="s">
        <v>186</v>
      </c>
      <c r="E223" s="8">
        <f>Resources!$E$3*I223 + Resources!$E$4*J223 + Resources!$E$5*K223 + Resources!$E$6*L223 + Resources!$E$7*M223 + Resources!$E$8*N223 + Resources!$E$9*O223 + Resources!$E$12*P223</f>
        <v>100</v>
      </c>
      <c r="F223" s="8">
        <f>Resources!$E$2*H223</f>
        <v>0</v>
      </c>
      <c r="G223" s="8">
        <f>'Labor Cost Estimate'!G222</f>
        <v>200</v>
      </c>
      <c r="H223" s="5">
        <f>'Labor Cost Estimate'!H222</f>
        <v>0</v>
      </c>
      <c r="I223" s="5">
        <f>'Labor Cost Estimate'!I222</f>
        <v>0</v>
      </c>
      <c r="J223" s="5">
        <f>'Labor Cost Estimate'!J222</f>
        <v>0</v>
      </c>
      <c r="K223" s="5">
        <f>'Labor Cost Estimate'!K222</f>
        <v>0</v>
      </c>
      <c r="L223" s="5">
        <f>'Labor Cost Estimate'!L222</f>
        <v>0</v>
      </c>
      <c r="M223" s="5">
        <f>'Labor Cost Estimate'!M222</f>
        <v>4</v>
      </c>
      <c r="N223" s="5">
        <f>'Labor Cost Estimate'!N222</f>
        <v>0</v>
      </c>
      <c r="O223" s="5">
        <f>'Labor Cost Estimate'!O222</f>
        <v>0</v>
      </c>
      <c r="P223" s="5">
        <f>'Labor Cost Estimate'!P222</f>
        <v>0</v>
      </c>
      <c r="Q223" s="5">
        <f>'Labor Cost Estimate'!Q222</f>
        <v>4</v>
      </c>
      <c r="R223" s="5">
        <f>'Labor Cost Estimate'!R222</f>
        <v>0</v>
      </c>
      <c r="S223" s="5">
        <f>'Labor Cost Estimate'!S222</f>
        <v>8</v>
      </c>
      <c r="T223" s="49">
        <f t="shared" si="28"/>
        <v>1</v>
      </c>
      <c r="U223" s="8">
        <f t="shared" si="29"/>
        <v>25</v>
      </c>
      <c r="V223" s="8">
        <f t="shared" si="30"/>
        <v>200</v>
      </c>
      <c r="W223" s="8">
        <f t="shared" si="27"/>
        <v>221.6702269723998</v>
      </c>
      <c r="X223" s="82">
        <f t="shared" si="25"/>
        <v>1.8620586920899747E-3</v>
      </c>
      <c r="Y223" s="83">
        <f t="shared" si="26"/>
        <v>6.4942023008958752E-4</v>
      </c>
    </row>
    <row r="224" spans="1:26" ht="30">
      <c r="A224" s="5" t="s">
        <v>397</v>
      </c>
      <c r="B224" s="6" t="s">
        <v>398</v>
      </c>
      <c r="C224" s="5" t="s">
        <v>26</v>
      </c>
      <c r="D224" s="6" t="s">
        <v>186</v>
      </c>
      <c r="E224" s="8">
        <f>Resources!$E$3*I224 + Resources!$E$4*J224 + Resources!$E$5*K224 + Resources!$E$6*L224 + Resources!$E$7*M224 + Resources!$E$8*N224 + Resources!$E$9*O224 + Resources!$E$12*P224</f>
        <v>100</v>
      </c>
      <c r="F224" s="8">
        <f>Resources!$E$2*H224</f>
        <v>0</v>
      </c>
      <c r="G224" s="8">
        <f>'Labor Cost Estimate'!G223</f>
        <v>200</v>
      </c>
      <c r="H224" s="5">
        <f>'Labor Cost Estimate'!H223</f>
        <v>0</v>
      </c>
      <c r="I224" s="5">
        <f>'Labor Cost Estimate'!I223</f>
        <v>0</v>
      </c>
      <c r="J224" s="5">
        <f>'Labor Cost Estimate'!J223</f>
        <v>0</v>
      </c>
      <c r="K224" s="5">
        <f>'Labor Cost Estimate'!K223</f>
        <v>0</v>
      </c>
      <c r="L224" s="5">
        <f>'Labor Cost Estimate'!L223</f>
        <v>0</v>
      </c>
      <c r="M224" s="5">
        <f>'Labor Cost Estimate'!M223</f>
        <v>4</v>
      </c>
      <c r="N224" s="5">
        <f>'Labor Cost Estimate'!N223</f>
        <v>0</v>
      </c>
      <c r="O224" s="5">
        <f>'Labor Cost Estimate'!O223</f>
        <v>0</v>
      </c>
      <c r="P224" s="5">
        <f>'Labor Cost Estimate'!P223</f>
        <v>0</v>
      </c>
      <c r="Q224" s="5">
        <f>'Labor Cost Estimate'!Q223</f>
        <v>4</v>
      </c>
      <c r="R224" s="5">
        <f>'Labor Cost Estimate'!R223</f>
        <v>0</v>
      </c>
      <c r="S224" s="5">
        <f>'Labor Cost Estimate'!S223</f>
        <v>8</v>
      </c>
      <c r="T224" s="49">
        <f t="shared" si="28"/>
        <v>1</v>
      </c>
      <c r="U224" s="8">
        <f t="shared" si="29"/>
        <v>25</v>
      </c>
      <c r="V224" s="8">
        <f t="shared" si="30"/>
        <v>200</v>
      </c>
      <c r="W224" s="8">
        <f t="shared" si="27"/>
        <v>221.6702269723998</v>
      </c>
      <c r="X224" s="82">
        <f t="shared" si="25"/>
        <v>1.8620586920899747E-3</v>
      </c>
      <c r="Y224" s="83">
        <f t="shared" si="26"/>
        <v>6.4942023008958752E-4</v>
      </c>
    </row>
    <row r="225" spans="1:26" ht="30">
      <c r="A225" s="5" t="s">
        <v>399</v>
      </c>
      <c r="B225" s="6" t="s">
        <v>277</v>
      </c>
      <c r="C225" s="5" t="s">
        <v>26</v>
      </c>
      <c r="D225" s="6" t="s">
        <v>186</v>
      </c>
      <c r="E225" s="8">
        <f>Resources!$E$3*I225 + Resources!$E$4*J225 + Resources!$E$5*K225 + Resources!$E$6*L225 + Resources!$E$7*M225 + Resources!$E$8*N225 + Resources!$E$9*O225 + Resources!$E$12*P225</f>
        <v>250</v>
      </c>
      <c r="F225" s="8">
        <f>Resources!$E$2*H225</f>
        <v>0</v>
      </c>
      <c r="G225" s="8">
        <f>'Labor Cost Estimate'!G224</f>
        <v>500</v>
      </c>
      <c r="H225" s="5">
        <f>'Labor Cost Estimate'!H224</f>
        <v>0</v>
      </c>
      <c r="I225" s="5">
        <f>'Labor Cost Estimate'!I224</f>
        <v>0</v>
      </c>
      <c r="J225" s="5">
        <f>'Labor Cost Estimate'!J224</f>
        <v>0</v>
      </c>
      <c r="K225" s="5">
        <f>'Labor Cost Estimate'!K224</f>
        <v>0</v>
      </c>
      <c r="L225" s="5">
        <f>'Labor Cost Estimate'!L224</f>
        <v>0</v>
      </c>
      <c r="M225" s="5">
        <f>'Labor Cost Estimate'!M224</f>
        <v>10</v>
      </c>
      <c r="N225" s="5">
        <f>'Labor Cost Estimate'!N224</f>
        <v>0</v>
      </c>
      <c r="O225" s="5">
        <f>'Labor Cost Estimate'!O224</f>
        <v>0</v>
      </c>
      <c r="P225" s="5">
        <f>'Labor Cost Estimate'!P224</f>
        <v>0</v>
      </c>
      <c r="Q225" s="5">
        <f>'Labor Cost Estimate'!Q224</f>
        <v>10</v>
      </c>
      <c r="R225" s="5">
        <f>'Labor Cost Estimate'!R224</f>
        <v>0</v>
      </c>
      <c r="S225" s="5">
        <f>'Labor Cost Estimate'!S224</f>
        <v>20</v>
      </c>
      <c r="T225" s="49">
        <f t="shared" si="28"/>
        <v>2.5</v>
      </c>
      <c r="U225" s="8">
        <f t="shared" si="29"/>
        <v>25</v>
      </c>
      <c r="V225" s="8">
        <f t="shared" si="30"/>
        <v>200</v>
      </c>
      <c r="W225" s="8">
        <f t="shared" si="27"/>
        <v>554.17556743099954</v>
      </c>
      <c r="X225" s="82">
        <f t="shared" si="25"/>
        <v>4.6551467302249367E-3</v>
      </c>
      <c r="Y225" s="83">
        <f t="shared" si="26"/>
        <v>1.6235505752239688E-3</v>
      </c>
    </row>
    <row r="226" spans="1:26" ht="30">
      <c r="A226" s="5" t="s">
        <v>400</v>
      </c>
      <c r="B226" s="6" t="s">
        <v>401</v>
      </c>
      <c r="C226" s="5" t="s">
        <v>26</v>
      </c>
      <c r="D226" s="6" t="s">
        <v>186</v>
      </c>
      <c r="E226" s="8">
        <f>Resources!$E$3*I226 + Resources!$E$4*J226 + Resources!$E$5*K226 + Resources!$E$6*L226 + Resources!$E$7*M226 + Resources!$E$8*N226 + Resources!$E$9*O226 + Resources!$E$12*P226</f>
        <v>200</v>
      </c>
      <c r="F226" s="8">
        <f>Resources!$E$2*H226</f>
        <v>0</v>
      </c>
      <c r="G226" s="8">
        <f>'Labor Cost Estimate'!G225</f>
        <v>400</v>
      </c>
      <c r="H226" s="5">
        <f>'Labor Cost Estimate'!H225</f>
        <v>0</v>
      </c>
      <c r="I226" s="5">
        <f>'Labor Cost Estimate'!I225</f>
        <v>0</v>
      </c>
      <c r="J226" s="5">
        <f>'Labor Cost Estimate'!J225</f>
        <v>0</v>
      </c>
      <c r="K226" s="5">
        <f>'Labor Cost Estimate'!K225</f>
        <v>0</v>
      </c>
      <c r="L226" s="5">
        <f>'Labor Cost Estimate'!L225</f>
        <v>0</v>
      </c>
      <c r="M226" s="5">
        <f>'Labor Cost Estimate'!M225</f>
        <v>8</v>
      </c>
      <c r="N226" s="5">
        <f>'Labor Cost Estimate'!N225</f>
        <v>0</v>
      </c>
      <c r="O226" s="5">
        <f>'Labor Cost Estimate'!O225</f>
        <v>0</v>
      </c>
      <c r="P226" s="5">
        <f>'Labor Cost Estimate'!P225</f>
        <v>0</v>
      </c>
      <c r="Q226" s="5">
        <f>'Labor Cost Estimate'!Q225</f>
        <v>8</v>
      </c>
      <c r="R226" s="5">
        <f>'Labor Cost Estimate'!R225</f>
        <v>0</v>
      </c>
      <c r="S226" s="5">
        <f>'Labor Cost Estimate'!S225</f>
        <v>16</v>
      </c>
      <c r="T226" s="49">
        <f t="shared" si="28"/>
        <v>2</v>
      </c>
      <c r="U226" s="8">
        <f t="shared" si="29"/>
        <v>25</v>
      </c>
      <c r="V226" s="8">
        <f t="shared" si="30"/>
        <v>200</v>
      </c>
      <c r="W226" s="8">
        <f t="shared" si="27"/>
        <v>443.34045394479961</v>
      </c>
      <c r="X226" s="82">
        <f t="shared" si="25"/>
        <v>3.7241173841799495E-3</v>
      </c>
      <c r="Y226" s="83">
        <f t="shared" si="26"/>
        <v>1.298840460179175E-3</v>
      </c>
    </row>
    <row r="227" spans="1:26" ht="30">
      <c r="A227" s="5" t="s">
        <v>402</v>
      </c>
      <c r="B227" s="6" t="s">
        <v>403</v>
      </c>
      <c r="C227" s="5" t="s">
        <v>26</v>
      </c>
      <c r="D227" s="6" t="s">
        <v>186</v>
      </c>
      <c r="E227" s="8">
        <f>Resources!$E$3*I227 + Resources!$E$4*J227 + Resources!$E$5*K227 + Resources!$E$6*L227 + Resources!$E$7*M227 + Resources!$E$8*N227 + Resources!$E$9*O227 + Resources!$E$12*P227</f>
        <v>200</v>
      </c>
      <c r="F227" s="8">
        <f>Resources!$E$2*H227</f>
        <v>0</v>
      </c>
      <c r="G227" s="8">
        <f>'Labor Cost Estimate'!G226</f>
        <v>400</v>
      </c>
      <c r="H227" s="5">
        <f>'Labor Cost Estimate'!H226</f>
        <v>0</v>
      </c>
      <c r="I227" s="5">
        <f>'Labor Cost Estimate'!I226</f>
        <v>0</v>
      </c>
      <c r="J227" s="5">
        <f>'Labor Cost Estimate'!J226</f>
        <v>0</v>
      </c>
      <c r="K227" s="5">
        <f>'Labor Cost Estimate'!K226</f>
        <v>0</v>
      </c>
      <c r="L227" s="5">
        <f>'Labor Cost Estimate'!L226</f>
        <v>0</v>
      </c>
      <c r="M227" s="5">
        <f>'Labor Cost Estimate'!M226</f>
        <v>8</v>
      </c>
      <c r="N227" s="5">
        <f>'Labor Cost Estimate'!N226</f>
        <v>0</v>
      </c>
      <c r="O227" s="5">
        <f>'Labor Cost Estimate'!O226</f>
        <v>0</v>
      </c>
      <c r="P227" s="5">
        <f>'Labor Cost Estimate'!P226</f>
        <v>0</v>
      </c>
      <c r="Q227" s="5">
        <f>'Labor Cost Estimate'!Q226</f>
        <v>8</v>
      </c>
      <c r="R227" s="5">
        <f>'Labor Cost Estimate'!R226</f>
        <v>0</v>
      </c>
      <c r="S227" s="5">
        <f>'Labor Cost Estimate'!S226</f>
        <v>16</v>
      </c>
      <c r="T227" s="49">
        <f t="shared" si="28"/>
        <v>2</v>
      </c>
      <c r="U227" s="8">
        <f t="shared" si="29"/>
        <v>25</v>
      </c>
      <c r="V227" s="8">
        <f t="shared" si="30"/>
        <v>200</v>
      </c>
      <c r="W227" s="8">
        <f t="shared" si="27"/>
        <v>443.34045394479961</v>
      </c>
      <c r="X227" s="82">
        <f t="shared" si="25"/>
        <v>3.7241173841799495E-3</v>
      </c>
      <c r="Y227" s="83">
        <f t="shared" si="26"/>
        <v>1.298840460179175E-3</v>
      </c>
    </row>
    <row r="228" spans="1:26" ht="30">
      <c r="A228" s="5" t="s">
        <v>404</v>
      </c>
      <c r="B228" s="6" t="s">
        <v>405</v>
      </c>
      <c r="C228" s="5" t="s">
        <v>26</v>
      </c>
      <c r="D228" s="6" t="s">
        <v>186</v>
      </c>
      <c r="E228" s="8">
        <f>Resources!$E$3*I228 + Resources!$E$4*J228 + Resources!$E$5*K228 + Resources!$E$6*L228 + Resources!$E$7*M228 + Resources!$E$8*N228 + Resources!$E$9*O228 + Resources!$E$12*P228</f>
        <v>400</v>
      </c>
      <c r="F228" s="8">
        <f>Resources!$E$2*H228</f>
        <v>0</v>
      </c>
      <c r="G228" s="8">
        <f>'Labor Cost Estimate'!G227</f>
        <v>800</v>
      </c>
      <c r="H228" s="5">
        <f>'Labor Cost Estimate'!H227</f>
        <v>0</v>
      </c>
      <c r="I228" s="5">
        <f>'Labor Cost Estimate'!I227</f>
        <v>0</v>
      </c>
      <c r="J228" s="5">
        <f>'Labor Cost Estimate'!J227</f>
        <v>0</v>
      </c>
      <c r="K228" s="5">
        <f>'Labor Cost Estimate'!K227</f>
        <v>0</v>
      </c>
      <c r="L228" s="5">
        <f>'Labor Cost Estimate'!L227</f>
        <v>0</v>
      </c>
      <c r="M228" s="5">
        <f>'Labor Cost Estimate'!M227</f>
        <v>16</v>
      </c>
      <c r="N228" s="5">
        <f>'Labor Cost Estimate'!N227</f>
        <v>0</v>
      </c>
      <c r="O228" s="5">
        <f>'Labor Cost Estimate'!O227</f>
        <v>0</v>
      </c>
      <c r="P228" s="5">
        <f>'Labor Cost Estimate'!P227</f>
        <v>0</v>
      </c>
      <c r="Q228" s="5">
        <f>'Labor Cost Estimate'!Q227</f>
        <v>16</v>
      </c>
      <c r="R228" s="5">
        <f>'Labor Cost Estimate'!R227</f>
        <v>0</v>
      </c>
      <c r="S228" s="5">
        <f>'Labor Cost Estimate'!S227</f>
        <v>32</v>
      </c>
      <c r="T228" s="49">
        <f t="shared" si="28"/>
        <v>4</v>
      </c>
      <c r="U228" s="8">
        <f t="shared" si="29"/>
        <v>25</v>
      </c>
      <c r="V228" s="8">
        <f t="shared" si="30"/>
        <v>200</v>
      </c>
      <c r="W228" s="8">
        <f t="shared" si="27"/>
        <v>886.68090788959921</v>
      </c>
      <c r="X228" s="82">
        <f t="shared" si="25"/>
        <v>7.4482347683598989E-3</v>
      </c>
      <c r="Y228" s="83">
        <f t="shared" si="26"/>
        <v>2.5976809203583501E-3</v>
      </c>
    </row>
    <row r="229" spans="1:26">
      <c r="A229" s="5" t="s">
        <v>406</v>
      </c>
      <c r="B229" s="6" t="s">
        <v>150</v>
      </c>
      <c r="C229" s="5" t="s">
        <v>26</v>
      </c>
      <c r="D229" s="6" t="s">
        <v>186</v>
      </c>
      <c r="E229" s="8">
        <f>Resources!$E$3*I229 + Resources!$E$4*J229 + Resources!$E$5*K229 + Resources!$E$6*L229 + Resources!$E$7*M229 + Resources!$E$8*N229 + Resources!$E$9*O229 + Resources!$E$12*P229</f>
        <v>800</v>
      </c>
      <c r="F229" s="8">
        <f>Resources!$E$2*H229</f>
        <v>0</v>
      </c>
      <c r="G229" s="8">
        <f>'Labor Cost Estimate'!G228</f>
        <v>1600</v>
      </c>
      <c r="H229" s="5">
        <f>'Labor Cost Estimate'!H228</f>
        <v>0</v>
      </c>
      <c r="I229" s="5">
        <f>'Labor Cost Estimate'!I228</f>
        <v>0</v>
      </c>
      <c r="J229" s="5">
        <f>'Labor Cost Estimate'!J228</f>
        <v>0</v>
      </c>
      <c r="K229" s="5">
        <f>'Labor Cost Estimate'!K228</f>
        <v>0</v>
      </c>
      <c r="L229" s="5">
        <f>'Labor Cost Estimate'!L228</f>
        <v>0</v>
      </c>
      <c r="M229" s="5">
        <f>'Labor Cost Estimate'!M228</f>
        <v>32</v>
      </c>
      <c r="N229" s="5">
        <f>'Labor Cost Estimate'!N228</f>
        <v>0</v>
      </c>
      <c r="O229" s="5">
        <f>'Labor Cost Estimate'!O228</f>
        <v>0</v>
      </c>
      <c r="P229" s="5">
        <f>'Labor Cost Estimate'!P228</f>
        <v>0</v>
      </c>
      <c r="Q229" s="5">
        <f>'Labor Cost Estimate'!Q228</f>
        <v>32</v>
      </c>
      <c r="R229" s="5">
        <f>'Labor Cost Estimate'!R228</f>
        <v>0</v>
      </c>
      <c r="S229" s="5">
        <f>'Labor Cost Estimate'!S228</f>
        <v>64</v>
      </c>
      <c r="T229" s="49">
        <f t="shared" si="28"/>
        <v>8</v>
      </c>
      <c r="U229" s="8">
        <f t="shared" si="29"/>
        <v>25</v>
      </c>
      <c r="V229" s="8">
        <f t="shared" si="30"/>
        <v>200</v>
      </c>
      <c r="W229" s="8">
        <f t="shared" si="27"/>
        <v>1773.3618157791984</v>
      </c>
      <c r="X229" s="82">
        <f t="shared" si="25"/>
        <v>1.4896469536719798E-2</v>
      </c>
      <c r="Y229" s="83">
        <f t="shared" si="26"/>
        <v>5.1953618407167002E-3</v>
      </c>
    </row>
    <row r="230" spans="1:26">
      <c r="A230" s="5" t="s">
        <v>407</v>
      </c>
      <c r="B230" s="6" t="s">
        <v>152</v>
      </c>
      <c r="C230" s="5" t="s">
        <v>26</v>
      </c>
      <c r="D230" s="6" t="s">
        <v>186</v>
      </c>
      <c r="E230" s="8">
        <f>Resources!$E$3*I230 + Resources!$E$4*J230 + Resources!$E$5*K230 + Resources!$E$6*L230 + Resources!$E$7*M230 + Resources!$E$8*N230 + Resources!$E$9*O230 + Resources!$E$12*P230</f>
        <v>600</v>
      </c>
      <c r="F230" s="8">
        <f>Resources!$E$2*H230</f>
        <v>0</v>
      </c>
      <c r="G230" s="8">
        <f>'Labor Cost Estimate'!G229</f>
        <v>1200</v>
      </c>
      <c r="H230" s="5">
        <f>'Labor Cost Estimate'!H229</f>
        <v>0</v>
      </c>
      <c r="I230" s="5">
        <f>'Labor Cost Estimate'!I229</f>
        <v>0</v>
      </c>
      <c r="J230" s="5">
        <f>'Labor Cost Estimate'!J229</f>
        <v>0</v>
      </c>
      <c r="K230" s="5">
        <f>'Labor Cost Estimate'!K229</f>
        <v>0</v>
      </c>
      <c r="L230" s="5">
        <f>'Labor Cost Estimate'!L229</f>
        <v>0</v>
      </c>
      <c r="M230" s="5">
        <f>'Labor Cost Estimate'!M229</f>
        <v>24</v>
      </c>
      <c r="N230" s="5">
        <f>'Labor Cost Estimate'!N229</f>
        <v>0</v>
      </c>
      <c r="O230" s="5">
        <f>'Labor Cost Estimate'!O229</f>
        <v>0</v>
      </c>
      <c r="P230" s="5">
        <f>'Labor Cost Estimate'!P229</f>
        <v>0</v>
      </c>
      <c r="Q230" s="5">
        <f>'Labor Cost Estimate'!Q229</f>
        <v>24</v>
      </c>
      <c r="R230" s="5">
        <f>'Labor Cost Estimate'!R229</f>
        <v>0</v>
      </c>
      <c r="S230" s="5">
        <f>'Labor Cost Estimate'!S229</f>
        <v>48</v>
      </c>
      <c r="T230" s="49">
        <f t="shared" si="28"/>
        <v>6</v>
      </c>
      <c r="U230" s="8">
        <f t="shared" si="29"/>
        <v>25</v>
      </c>
      <c r="V230" s="8">
        <f t="shared" si="30"/>
        <v>200</v>
      </c>
      <c r="W230" s="8">
        <f t="shared" si="27"/>
        <v>1330.0213618343987</v>
      </c>
      <c r="X230" s="82">
        <f t="shared" si="25"/>
        <v>1.1172352152539849E-2</v>
      </c>
      <c r="Y230" s="83">
        <f t="shared" si="26"/>
        <v>3.8965213805375251E-3</v>
      </c>
    </row>
    <row r="231" spans="1:26" ht="30">
      <c r="A231" s="5" t="s">
        <v>408</v>
      </c>
      <c r="B231" s="6" t="s">
        <v>154</v>
      </c>
      <c r="C231" s="5" t="s">
        <v>30</v>
      </c>
      <c r="D231" s="6" t="s">
        <v>511</v>
      </c>
      <c r="E231" s="8">
        <f>Resources!$E$3*I231 + Resources!$E$4*J231 + Resources!$E$5*K231 + Resources!$E$6*L231 + Resources!$E$7*M231 + Resources!$E$8*N231 + Resources!$E$9*O231 + Resources!$E$12*P231</f>
        <v>1664</v>
      </c>
      <c r="F231" s="8">
        <f>Resources!$E$2*H231</f>
        <v>0</v>
      </c>
      <c r="G231" s="8">
        <f>'Labor Cost Estimate'!G230</f>
        <v>1864</v>
      </c>
      <c r="H231" s="5">
        <f>'Labor Cost Estimate'!H230</f>
        <v>0</v>
      </c>
      <c r="I231" s="5">
        <f>'Labor Cost Estimate'!I230</f>
        <v>8</v>
      </c>
      <c r="J231" s="5">
        <f>'Labor Cost Estimate'!J230</f>
        <v>8</v>
      </c>
      <c r="K231" s="5">
        <f>'Labor Cost Estimate'!K230</f>
        <v>8</v>
      </c>
      <c r="L231" s="5">
        <f>'Labor Cost Estimate'!L230</f>
        <v>0</v>
      </c>
      <c r="M231" s="5">
        <f>'Labor Cost Estimate'!M230</f>
        <v>8</v>
      </c>
      <c r="N231" s="5">
        <f>'Labor Cost Estimate'!N230</f>
        <v>0</v>
      </c>
      <c r="O231" s="5">
        <f>'Labor Cost Estimate'!O230</f>
        <v>0</v>
      </c>
      <c r="P231" s="5">
        <f>'Labor Cost Estimate'!P230</f>
        <v>0</v>
      </c>
      <c r="Q231" s="5">
        <f>'Labor Cost Estimate'!Q230</f>
        <v>8</v>
      </c>
      <c r="R231" s="5">
        <f>'Labor Cost Estimate'!R230</f>
        <v>0</v>
      </c>
      <c r="S231" s="5">
        <f>'Labor Cost Estimate'!S230</f>
        <v>40</v>
      </c>
      <c r="T231" s="49">
        <f t="shared" si="28"/>
        <v>5</v>
      </c>
      <c r="U231" s="8">
        <f t="shared" si="29"/>
        <v>46.6</v>
      </c>
      <c r="V231" s="8">
        <f t="shared" si="30"/>
        <v>372.8</v>
      </c>
      <c r="W231" s="8">
        <f t="shared" si="27"/>
        <v>2065.9665153827659</v>
      </c>
      <c r="X231" s="82">
        <f t="shared" si="25"/>
        <v>1.7354387010278565E-2</v>
      </c>
      <c r="Y231" s="83">
        <f t="shared" si="26"/>
        <v>6.0525965444349558E-3</v>
      </c>
    </row>
    <row r="232" spans="1:26">
      <c r="A232" s="5" t="s">
        <v>409</v>
      </c>
      <c r="B232" s="6" t="s">
        <v>156</v>
      </c>
      <c r="C232" s="5" t="s">
        <v>30</v>
      </c>
      <c r="D232" s="6" t="s">
        <v>163</v>
      </c>
      <c r="E232" s="8">
        <f>Resources!$E$3*I232 + Resources!$E$4*J232 + Resources!$E$5*K232 + Resources!$E$6*L232 + Resources!$E$7*M232 + Resources!$E$8*N232 + Resources!$E$9*O232 + Resources!$E$12*P232</f>
        <v>7320</v>
      </c>
      <c r="F232" s="8">
        <f>Resources!$E$2*H232</f>
        <v>0</v>
      </c>
      <c r="G232" s="8">
        <f>'Labor Cost Estimate'!G231</f>
        <v>7320</v>
      </c>
      <c r="H232" s="5">
        <f>'Labor Cost Estimate'!H231</f>
        <v>0</v>
      </c>
      <c r="I232" s="5">
        <f>'Labor Cost Estimate'!I231</f>
        <v>40</v>
      </c>
      <c r="J232" s="5">
        <f>'Labor Cost Estimate'!J231</f>
        <v>40</v>
      </c>
      <c r="K232" s="5">
        <f>'Labor Cost Estimate'!K231</f>
        <v>40</v>
      </c>
      <c r="L232" s="5">
        <f>'Labor Cost Estimate'!L231</f>
        <v>0</v>
      </c>
      <c r="M232" s="5">
        <f>'Labor Cost Estimate'!M231</f>
        <v>0</v>
      </c>
      <c r="N232" s="5">
        <f>'Labor Cost Estimate'!N231</f>
        <v>0</v>
      </c>
      <c r="O232" s="5">
        <f>'Labor Cost Estimate'!O231</f>
        <v>0</v>
      </c>
      <c r="P232" s="5">
        <f>'Labor Cost Estimate'!P231</f>
        <v>0</v>
      </c>
      <c r="Q232" s="5">
        <f>'Labor Cost Estimate'!Q231</f>
        <v>0</v>
      </c>
      <c r="R232" s="5">
        <f>'Labor Cost Estimate'!R231</f>
        <v>0</v>
      </c>
      <c r="S232" s="5">
        <f>'Labor Cost Estimate'!S231</f>
        <v>120</v>
      </c>
      <c r="T232" s="49">
        <f t="shared" si="28"/>
        <v>15</v>
      </c>
      <c r="U232" s="8">
        <f t="shared" si="29"/>
        <v>61</v>
      </c>
      <c r="V232" s="8">
        <f t="shared" si="30"/>
        <v>488</v>
      </c>
      <c r="W232" s="8">
        <f t="shared" si="27"/>
        <v>8113.1303071898328</v>
      </c>
      <c r="X232" s="82">
        <f t="shared" si="25"/>
        <v>6.8151348130493075E-2</v>
      </c>
      <c r="Y232" s="83">
        <f t="shared" si="26"/>
        <v>2.3768780421278904E-2</v>
      </c>
    </row>
    <row r="233" spans="1:26">
      <c r="A233" s="5" t="s">
        <v>410</v>
      </c>
      <c r="B233" s="6" t="s">
        <v>158</v>
      </c>
      <c r="C233" s="5" t="s">
        <v>26</v>
      </c>
      <c r="D233" s="6" t="s">
        <v>186</v>
      </c>
      <c r="E233" s="8">
        <f>Resources!$E$3*I233 + Resources!$E$4*J233 + Resources!$E$5*K233 + Resources!$E$6*L233 + Resources!$E$7*M233 + Resources!$E$8*N233 + Resources!$E$9*O233 + Resources!$E$12*P233</f>
        <v>300</v>
      </c>
      <c r="F233" s="8">
        <f>Resources!$E$2*H233</f>
        <v>0</v>
      </c>
      <c r="G233" s="8">
        <f>'Labor Cost Estimate'!G232</f>
        <v>600</v>
      </c>
      <c r="H233" s="5">
        <f>'Labor Cost Estimate'!H232</f>
        <v>0</v>
      </c>
      <c r="I233" s="5">
        <f>'Labor Cost Estimate'!I232</f>
        <v>0</v>
      </c>
      <c r="J233" s="5">
        <f>'Labor Cost Estimate'!J232</f>
        <v>0</v>
      </c>
      <c r="K233" s="5">
        <f>'Labor Cost Estimate'!K232</f>
        <v>0</v>
      </c>
      <c r="L233" s="5">
        <f>'Labor Cost Estimate'!L232</f>
        <v>0</v>
      </c>
      <c r="M233" s="5">
        <f>'Labor Cost Estimate'!M232</f>
        <v>12</v>
      </c>
      <c r="N233" s="5">
        <f>'Labor Cost Estimate'!N232</f>
        <v>0</v>
      </c>
      <c r="O233" s="5">
        <f>'Labor Cost Estimate'!O232</f>
        <v>0</v>
      </c>
      <c r="P233" s="5">
        <f>'Labor Cost Estimate'!P232</f>
        <v>0</v>
      </c>
      <c r="Q233" s="5">
        <f>'Labor Cost Estimate'!Q232</f>
        <v>12</v>
      </c>
      <c r="R233" s="5">
        <f>'Labor Cost Estimate'!R232</f>
        <v>0</v>
      </c>
      <c r="S233" s="5">
        <f>'Labor Cost Estimate'!S232</f>
        <v>24</v>
      </c>
      <c r="T233" s="49">
        <f t="shared" si="28"/>
        <v>3</v>
      </c>
      <c r="U233" s="8">
        <f t="shared" si="29"/>
        <v>25</v>
      </c>
      <c r="V233" s="8">
        <f t="shared" si="30"/>
        <v>200</v>
      </c>
      <c r="W233" s="8">
        <f t="shared" si="27"/>
        <v>665.01068091719935</v>
      </c>
      <c r="X233" s="82">
        <f t="shared" si="25"/>
        <v>5.5861760762699244E-3</v>
      </c>
      <c r="Y233" s="83">
        <f t="shared" si="26"/>
        <v>1.9482606902687626E-3</v>
      </c>
    </row>
    <row r="234" spans="1:26">
      <c r="A234" s="5" t="s">
        <v>411</v>
      </c>
      <c r="B234" s="6" t="s">
        <v>162</v>
      </c>
      <c r="C234" s="5" t="s">
        <v>26</v>
      </c>
      <c r="D234" s="6" t="s">
        <v>186</v>
      </c>
      <c r="E234" s="8">
        <f>Resources!$E$3*I234 + Resources!$E$4*J234 + Resources!$E$5*K234 + Resources!$E$6*L234 + Resources!$E$7*M234 + Resources!$E$8*N234 + Resources!$E$9*O234 + Resources!$E$12*P234</f>
        <v>300</v>
      </c>
      <c r="F234" s="8">
        <f>Resources!$E$2*H234</f>
        <v>0</v>
      </c>
      <c r="G234" s="8">
        <f>'Labor Cost Estimate'!G233</f>
        <v>600</v>
      </c>
      <c r="H234" s="5">
        <f>'Labor Cost Estimate'!H233</f>
        <v>0</v>
      </c>
      <c r="I234" s="5">
        <f>'Labor Cost Estimate'!I233</f>
        <v>0</v>
      </c>
      <c r="J234" s="5">
        <f>'Labor Cost Estimate'!J233</f>
        <v>0</v>
      </c>
      <c r="K234" s="5">
        <f>'Labor Cost Estimate'!K233</f>
        <v>0</v>
      </c>
      <c r="L234" s="5">
        <f>'Labor Cost Estimate'!L233</f>
        <v>0</v>
      </c>
      <c r="M234" s="5">
        <f>'Labor Cost Estimate'!M233</f>
        <v>12</v>
      </c>
      <c r="N234" s="5">
        <f>'Labor Cost Estimate'!N233</f>
        <v>0</v>
      </c>
      <c r="O234" s="5">
        <f>'Labor Cost Estimate'!O233</f>
        <v>0</v>
      </c>
      <c r="P234" s="5">
        <f>'Labor Cost Estimate'!P233</f>
        <v>0</v>
      </c>
      <c r="Q234" s="5">
        <f>'Labor Cost Estimate'!Q233</f>
        <v>12</v>
      </c>
      <c r="R234" s="5">
        <f>'Labor Cost Estimate'!R233</f>
        <v>0</v>
      </c>
      <c r="S234" s="5">
        <f>'Labor Cost Estimate'!S233</f>
        <v>24</v>
      </c>
      <c r="T234" s="49">
        <f t="shared" si="28"/>
        <v>3</v>
      </c>
      <c r="U234" s="8">
        <f t="shared" si="29"/>
        <v>25</v>
      </c>
      <c r="V234" s="8">
        <f t="shared" si="30"/>
        <v>200</v>
      </c>
      <c r="W234" s="8">
        <f t="shared" si="27"/>
        <v>665.01068091719935</v>
      </c>
      <c r="X234" s="82">
        <f t="shared" si="25"/>
        <v>5.5861760762699244E-3</v>
      </c>
      <c r="Y234" s="83">
        <f t="shared" si="26"/>
        <v>1.9482606902687626E-3</v>
      </c>
    </row>
    <row r="235" spans="1:26" s="35" customFormat="1">
      <c r="B235" s="7" t="s">
        <v>166</v>
      </c>
      <c r="D235" s="7"/>
      <c r="E235" s="42"/>
      <c r="F235" s="42"/>
      <c r="G235" s="8">
        <f>'Labor Cost Estimate'!G234</f>
        <v>17568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35">
        <f>SUM(S236:S249)</f>
        <v>416</v>
      </c>
      <c r="T235" s="52">
        <f t="shared" si="28"/>
        <v>52</v>
      </c>
      <c r="U235" s="42">
        <f t="shared" si="29"/>
        <v>42.230769230769234</v>
      </c>
      <c r="V235" s="42">
        <f t="shared" si="30"/>
        <v>337.84615384615387</v>
      </c>
      <c r="W235" s="42">
        <f t="shared" si="27"/>
        <v>19471.512737255598</v>
      </c>
      <c r="X235" s="92">
        <f t="shared" si="25"/>
        <v>0.16356323551318339</v>
      </c>
      <c r="Y235" s="90">
        <f t="shared" si="26"/>
        <v>5.7045073011069369E-2</v>
      </c>
      <c r="Z235" s="31"/>
    </row>
    <row r="236" spans="1:26" ht="30">
      <c r="A236" s="5" t="s">
        <v>412</v>
      </c>
      <c r="B236" s="6" t="s">
        <v>288</v>
      </c>
      <c r="C236" s="5" t="s">
        <v>26</v>
      </c>
      <c r="D236" s="6" t="s">
        <v>186</v>
      </c>
      <c r="E236" s="8">
        <f>Resources!$E$3*I236 + Resources!$E$4*J236 + Resources!$E$5*K236 + Resources!$E$6*L236 + Resources!$E$7*M236 + Resources!$E$8*N236 + Resources!$E$9*O236 + Resources!$E$12*P236</f>
        <v>200</v>
      </c>
      <c r="F236" s="8">
        <f>Resources!$E$2*H236</f>
        <v>0</v>
      </c>
      <c r="G236" s="8">
        <f>'Labor Cost Estimate'!G235</f>
        <v>400</v>
      </c>
      <c r="H236" s="5">
        <f>'Labor Cost Estimate'!H235</f>
        <v>0</v>
      </c>
      <c r="I236" s="5">
        <f>'Labor Cost Estimate'!I235</f>
        <v>0</v>
      </c>
      <c r="J236" s="5">
        <f>'Labor Cost Estimate'!J235</f>
        <v>0</v>
      </c>
      <c r="K236" s="5">
        <f>'Labor Cost Estimate'!K235</f>
        <v>0</v>
      </c>
      <c r="L236" s="5">
        <f>'Labor Cost Estimate'!L235</f>
        <v>0</v>
      </c>
      <c r="M236" s="5">
        <f>'Labor Cost Estimate'!M235</f>
        <v>8</v>
      </c>
      <c r="N236" s="5">
        <f>'Labor Cost Estimate'!N235</f>
        <v>0</v>
      </c>
      <c r="O236" s="5">
        <f>'Labor Cost Estimate'!O235</f>
        <v>0</v>
      </c>
      <c r="P236" s="5">
        <f>'Labor Cost Estimate'!P235</f>
        <v>0</v>
      </c>
      <c r="Q236" s="5">
        <f>'Labor Cost Estimate'!Q235</f>
        <v>8</v>
      </c>
      <c r="R236" s="5">
        <f>'Labor Cost Estimate'!R235</f>
        <v>0</v>
      </c>
      <c r="S236" s="5">
        <f>'Labor Cost Estimate'!S235</f>
        <v>16</v>
      </c>
      <c r="T236" s="49">
        <f t="shared" si="28"/>
        <v>2</v>
      </c>
      <c r="U236" s="8">
        <f t="shared" si="29"/>
        <v>25</v>
      </c>
      <c r="V236" s="8">
        <f t="shared" si="30"/>
        <v>200</v>
      </c>
      <c r="W236" s="8">
        <f t="shared" si="27"/>
        <v>443.34045394479961</v>
      </c>
      <c r="X236" s="82">
        <f t="shared" si="25"/>
        <v>3.7241173841799495E-3</v>
      </c>
      <c r="Y236" s="83">
        <f t="shared" si="26"/>
        <v>1.298840460179175E-3</v>
      </c>
    </row>
    <row r="237" spans="1:26" ht="30">
      <c r="A237" s="5" t="s">
        <v>413</v>
      </c>
      <c r="B237" s="6" t="s">
        <v>290</v>
      </c>
      <c r="C237" s="5" t="s">
        <v>26</v>
      </c>
      <c r="D237" s="6" t="s">
        <v>186</v>
      </c>
      <c r="E237" s="8">
        <f>Resources!$E$3*I237 + Resources!$E$4*J237 + Resources!$E$5*K237 + Resources!$E$6*L237 + Resources!$E$7*M237 + Resources!$E$8*N237 + Resources!$E$9*O237 + Resources!$E$12*P237</f>
        <v>200</v>
      </c>
      <c r="F237" s="8">
        <f>Resources!$E$2*H237</f>
        <v>0</v>
      </c>
      <c r="G237" s="8">
        <f>'Labor Cost Estimate'!G236</f>
        <v>400</v>
      </c>
      <c r="H237" s="5">
        <f>'Labor Cost Estimate'!H236</f>
        <v>0</v>
      </c>
      <c r="I237" s="5">
        <f>'Labor Cost Estimate'!I236</f>
        <v>0</v>
      </c>
      <c r="J237" s="5">
        <f>'Labor Cost Estimate'!J236</f>
        <v>0</v>
      </c>
      <c r="K237" s="5">
        <f>'Labor Cost Estimate'!K236</f>
        <v>0</v>
      </c>
      <c r="L237" s="5">
        <f>'Labor Cost Estimate'!L236</f>
        <v>0</v>
      </c>
      <c r="M237" s="5">
        <f>'Labor Cost Estimate'!M236</f>
        <v>8</v>
      </c>
      <c r="N237" s="5">
        <f>'Labor Cost Estimate'!N236</f>
        <v>0</v>
      </c>
      <c r="O237" s="5">
        <f>'Labor Cost Estimate'!O236</f>
        <v>0</v>
      </c>
      <c r="P237" s="5">
        <f>'Labor Cost Estimate'!P236</f>
        <v>0</v>
      </c>
      <c r="Q237" s="5">
        <f>'Labor Cost Estimate'!Q236</f>
        <v>8</v>
      </c>
      <c r="R237" s="5">
        <f>'Labor Cost Estimate'!R236</f>
        <v>0</v>
      </c>
      <c r="S237" s="5">
        <f>'Labor Cost Estimate'!S236</f>
        <v>16</v>
      </c>
      <c r="T237" s="49">
        <f t="shared" si="28"/>
        <v>2</v>
      </c>
      <c r="U237" s="8">
        <f t="shared" si="29"/>
        <v>25</v>
      </c>
      <c r="V237" s="8">
        <f t="shared" si="30"/>
        <v>200</v>
      </c>
      <c r="W237" s="8">
        <f t="shared" si="27"/>
        <v>443.34045394479961</v>
      </c>
      <c r="X237" s="82">
        <f t="shared" si="25"/>
        <v>3.7241173841799495E-3</v>
      </c>
      <c r="Y237" s="83">
        <f t="shared" si="26"/>
        <v>1.298840460179175E-3</v>
      </c>
    </row>
    <row r="238" spans="1:26" ht="30">
      <c r="A238" s="5" t="s">
        <v>414</v>
      </c>
      <c r="B238" s="6" t="s">
        <v>292</v>
      </c>
      <c r="C238" s="5" t="s">
        <v>26</v>
      </c>
      <c r="D238" s="6" t="s">
        <v>186</v>
      </c>
      <c r="E238" s="8">
        <f>Resources!$E$3*I238 + Resources!$E$4*J238 + Resources!$E$5*K238 + Resources!$E$6*L238 + Resources!$E$7*M238 + Resources!$E$8*N238 + Resources!$E$9*O238 + Resources!$E$12*P238</f>
        <v>200</v>
      </c>
      <c r="F238" s="8">
        <f>Resources!$E$2*H238</f>
        <v>0</v>
      </c>
      <c r="G238" s="8">
        <f>'Labor Cost Estimate'!G237</f>
        <v>400</v>
      </c>
      <c r="H238" s="5">
        <f>'Labor Cost Estimate'!H237</f>
        <v>0</v>
      </c>
      <c r="I238" s="5">
        <f>'Labor Cost Estimate'!I237</f>
        <v>0</v>
      </c>
      <c r="J238" s="5">
        <f>'Labor Cost Estimate'!J237</f>
        <v>0</v>
      </c>
      <c r="K238" s="5">
        <f>'Labor Cost Estimate'!K237</f>
        <v>0</v>
      </c>
      <c r="L238" s="5">
        <f>'Labor Cost Estimate'!L237</f>
        <v>0</v>
      </c>
      <c r="M238" s="5">
        <f>'Labor Cost Estimate'!M237</f>
        <v>8</v>
      </c>
      <c r="N238" s="5">
        <f>'Labor Cost Estimate'!N237</f>
        <v>0</v>
      </c>
      <c r="O238" s="5">
        <f>'Labor Cost Estimate'!O237</f>
        <v>0</v>
      </c>
      <c r="P238" s="5">
        <f>'Labor Cost Estimate'!P237</f>
        <v>0</v>
      </c>
      <c r="Q238" s="5">
        <f>'Labor Cost Estimate'!Q237</f>
        <v>8</v>
      </c>
      <c r="R238" s="5">
        <f>'Labor Cost Estimate'!R237</f>
        <v>0</v>
      </c>
      <c r="S238" s="5">
        <f>'Labor Cost Estimate'!S237</f>
        <v>16</v>
      </c>
      <c r="T238" s="49">
        <f t="shared" si="28"/>
        <v>2</v>
      </c>
      <c r="U238" s="8">
        <f t="shared" si="29"/>
        <v>25</v>
      </c>
      <c r="V238" s="8">
        <f t="shared" si="30"/>
        <v>200</v>
      </c>
      <c r="W238" s="8">
        <f t="shared" si="27"/>
        <v>443.34045394479961</v>
      </c>
      <c r="X238" s="82">
        <f t="shared" si="25"/>
        <v>3.7241173841799495E-3</v>
      </c>
      <c r="Y238" s="83">
        <f t="shared" si="26"/>
        <v>1.298840460179175E-3</v>
      </c>
    </row>
    <row r="239" spans="1:26" ht="30">
      <c r="A239" s="5" t="s">
        <v>415</v>
      </c>
      <c r="B239" s="6" t="s">
        <v>294</v>
      </c>
      <c r="C239" s="5" t="s">
        <v>26</v>
      </c>
      <c r="D239" s="6" t="s">
        <v>186</v>
      </c>
      <c r="E239" s="8">
        <f>Resources!$E$3*I239 + Resources!$E$4*J239 + Resources!$E$5*K239 + Resources!$E$6*L239 + Resources!$E$7*M239 + Resources!$E$8*N239 + Resources!$E$9*O239 + Resources!$E$12*P239</f>
        <v>300</v>
      </c>
      <c r="F239" s="8">
        <f>Resources!$E$2*H239</f>
        <v>0</v>
      </c>
      <c r="G239" s="8">
        <f>'Labor Cost Estimate'!G238</f>
        <v>600</v>
      </c>
      <c r="H239" s="5">
        <f>'Labor Cost Estimate'!H238</f>
        <v>0</v>
      </c>
      <c r="I239" s="5">
        <f>'Labor Cost Estimate'!I238</f>
        <v>0</v>
      </c>
      <c r="J239" s="5">
        <f>'Labor Cost Estimate'!J238</f>
        <v>0</v>
      </c>
      <c r="K239" s="5">
        <f>'Labor Cost Estimate'!K238</f>
        <v>0</v>
      </c>
      <c r="L239" s="5">
        <f>'Labor Cost Estimate'!L238</f>
        <v>0</v>
      </c>
      <c r="M239" s="5">
        <f>'Labor Cost Estimate'!M238</f>
        <v>12</v>
      </c>
      <c r="N239" s="5">
        <f>'Labor Cost Estimate'!N238</f>
        <v>0</v>
      </c>
      <c r="O239" s="5">
        <f>'Labor Cost Estimate'!O238</f>
        <v>0</v>
      </c>
      <c r="P239" s="5">
        <f>'Labor Cost Estimate'!P238</f>
        <v>0</v>
      </c>
      <c r="Q239" s="5">
        <f>'Labor Cost Estimate'!Q238</f>
        <v>12</v>
      </c>
      <c r="R239" s="5">
        <f>'Labor Cost Estimate'!R238</f>
        <v>0</v>
      </c>
      <c r="S239" s="5">
        <f>'Labor Cost Estimate'!S238</f>
        <v>24</v>
      </c>
      <c r="T239" s="49">
        <f t="shared" si="28"/>
        <v>3</v>
      </c>
      <c r="U239" s="8">
        <f t="shared" si="29"/>
        <v>25</v>
      </c>
      <c r="V239" s="8">
        <f t="shared" si="30"/>
        <v>200</v>
      </c>
      <c r="W239" s="8">
        <f t="shared" si="27"/>
        <v>665.01068091719935</v>
      </c>
      <c r="X239" s="82">
        <f t="shared" si="25"/>
        <v>5.5861760762699244E-3</v>
      </c>
      <c r="Y239" s="83">
        <f t="shared" si="26"/>
        <v>1.9482606902687626E-3</v>
      </c>
    </row>
    <row r="240" spans="1:26" ht="30">
      <c r="A240" s="5" t="s">
        <v>416</v>
      </c>
      <c r="B240" s="6" t="s">
        <v>296</v>
      </c>
      <c r="C240" s="5" t="s">
        <v>26</v>
      </c>
      <c r="D240" s="6" t="s">
        <v>186</v>
      </c>
      <c r="E240" s="8">
        <f>Resources!$E$3*I240 + Resources!$E$4*J240 + Resources!$E$5*K240 + Resources!$E$6*L240 + Resources!$E$7*M240 + Resources!$E$8*N240 + Resources!$E$9*O240 + Resources!$E$12*P240</f>
        <v>300</v>
      </c>
      <c r="F240" s="8">
        <f>Resources!$E$2*H240</f>
        <v>0</v>
      </c>
      <c r="G240" s="8">
        <f>'Labor Cost Estimate'!G239</f>
        <v>600</v>
      </c>
      <c r="H240" s="5">
        <f>'Labor Cost Estimate'!H239</f>
        <v>0</v>
      </c>
      <c r="I240" s="5">
        <f>'Labor Cost Estimate'!I239</f>
        <v>0</v>
      </c>
      <c r="J240" s="5">
        <f>'Labor Cost Estimate'!J239</f>
        <v>0</v>
      </c>
      <c r="K240" s="5">
        <f>'Labor Cost Estimate'!K239</f>
        <v>0</v>
      </c>
      <c r="L240" s="5">
        <f>'Labor Cost Estimate'!L239</f>
        <v>0</v>
      </c>
      <c r="M240" s="5">
        <f>'Labor Cost Estimate'!M239</f>
        <v>12</v>
      </c>
      <c r="N240" s="5">
        <f>'Labor Cost Estimate'!N239</f>
        <v>0</v>
      </c>
      <c r="O240" s="5">
        <f>'Labor Cost Estimate'!O239</f>
        <v>0</v>
      </c>
      <c r="P240" s="5">
        <f>'Labor Cost Estimate'!P239</f>
        <v>0</v>
      </c>
      <c r="Q240" s="5">
        <f>'Labor Cost Estimate'!Q239</f>
        <v>12</v>
      </c>
      <c r="R240" s="5">
        <f>'Labor Cost Estimate'!R239</f>
        <v>0</v>
      </c>
      <c r="S240" s="5">
        <f>'Labor Cost Estimate'!S239</f>
        <v>24</v>
      </c>
      <c r="T240" s="49">
        <f t="shared" si="28"/>
        <v>3</v>
      </c>
      <c r="U240" s="8">
        <f t="shared" si="29"/>
        <v>25</v>
      </c>
      <c r="V240" s="8">
        <f t="shared" si="30"/>
        <v>200</v>
      </c>
      <c r="W240" s="8">
        <f t="shared" si="27"/>
        <v>665.01068091719935</v>
      </c>
      <c r="X240" s="82">
        <f t="shared" si="25"/>
        <v>5.5861760762699244E-3</v>
      </c>
      <c r="Y240" s="83">
        <f t="shared" si="26"/>
        <v>1.9482606902687626E-3</v>
      </c>
    </row>
    <row r="241" spans="1:26" ht="30">
      <c r="A241" s="5" t="s">
        <v>417</v>
      </c>
      <c r="B241" s="6" t="s">
        <v>170</v>
      </c>
      <c r="C241" s="5" t="s">
        <v>26</v>
      </c>
      <c r="D241" s="6" t="s">
        <v>186</v>
      </c>
      <c r="E241" s="8">
        <f>Resources!$E$3*I241 + Resources!$E$4*J241 + Resources!$E$5*K241 + Resources!$E$6*L241 + Resources!$E$7*M241 + Resources!$E$8*N241 + Resources!$E$9*O241 + Resources!$E$12*P241</f>
        <v>150</v>
      </c>
      <c r="F241" s="8">
        <f>Resources!$E$2*H241</f>
        <v>0</v>
      </c>
      <c r="G241" s="8">
        <f>'Labor Cost Estimate'!G240</f>
        <v>300</v>
      </c>
      <c r="H241" s="5">
        <f>'Labor Cost Estimate'!H240</f>
        <v>0</v>
      </c>
      <c r="I241" s="5">
        <f>'Labor Cost Estimate'!I240</f>
        <v>0</v>
      </c>
      <c r="J241" s="5">
        <f>'Labor Cost Estimate'!J240</f>
        <v>0</v>
      </c>
      <c r="K241" s="5">
        <f>'Labor Cost Estimate'!K240</f>
        <v>0</v>
      </c>
      <c r="L241" s="5">
        <f>'Labor Cost Estimate'!L240</f>
        <v>0</v>
      </c>
      <c r="M241" s="5">
        <f>'Labor Cost Estimate'!M240</f>
        <v>6</v>
      </c>
      <c r="N241" s="5">
        <f>'Labor Cost Estimate'!N240</f>
        <v>0</v>
      </c>
      <c r="O241" s="5">
        <f>'Labor Cost Estimate'!O240</f>
        <v>0</v>
      </c>
      <c r="P241" s="5">
        <f>'Labor Cost Estimate'!P240</f>
        <v>0</v>
      </c>
      <c r="Q241" s="5">
        <f>'Labor Cost Estimate'!Q240</f>
        <v>6</v>
      </c>
      <c r="R241" s="5">
        <f>'Labor Cost Estimate'!R240</f>
        <v>0</v>
      </c>
      <c r="S241" s="5">
        <f>'Labor Cost Estimate'!S240</f>
        <v>12</v>
      </c>
      <c r="T241" s="49">
        <f t="shared" si="28"/>
        <v>1.5</v>
      </c>
      <c r="U241" s="8">
        <f t="shared" si="29"/>
        <v>25</v>
      </c>
      <c r="V241" s="8">
        <f t="shared" si="30"/>
        <v>200</v>
      </c>
      <c r="W241" s="8">
        <f t="shared" si="27"/>
        <v>332.50534045859968</v>
      </c>
      <c r="X241" s="82">
        <f t="shared" si="25"/>
        <v>2.7930880381349622E-3</v>
      </c>
      <c r="Y241" s="83">
        <f t="shared" si="26"/>
        <v>9.7413034513438128E-4</v>
      </c>
    </row>
    <row r="242" spans="1:26" ht="30">
      <c r="A242" s="5" t="s">
        <v>418</v>
      </c>
      <c r="B242" s="6" t="s">
        <v>171</v>
      </c>
      <c r="C242" s="5" t="s">
        <v>26</v>
      </c>
      <c r="D242" s="6" t="s">
        <v>186</v>
      </c>
      <c r="E242" s="8">
        <f>Resources!$E$3*I242 + Resources!$E$4*J242 + Resources!$E$5*K242 + Resources!$E$6*L242 + Resources!$E$7*M242 + Resources!$E$8*N242 + Resources!$E$9*O242 + Resources!$E$12*P242</f>
        <v>100</v>
      </c>
      <c r="F242" s="8">
        <f>Resources!$E$2*H242</f>
        <v>0</v>
      </c>
      <c r="G242" s="8">
        <f>'Labor Cost Estimate'!G241</f>
        <v>200</v>
      </c>
      <c r="H242" s="5">
        <f>'Labor Cost Estimate'!H241</f>
        <v>0</v>
      </c>
      <c r="I242" s="5">
        <f>'Labor Cost Estimate'!I241</f>
        <v>0</v>
      </c>
      <c r="J242" s="5">
        <f>'Labor Cost Estimate'!J241</f>
        <v>0</v>
      </c>
      <c r="K242" s="5">
        <f>'Labor Cost Estimate'!K241</f>
        <v>0</v>
      </c>
      <c r="L242" s="5">
        <f>'Labor Cost Estimate'!L241</f>
        <v>0</v>
      </c>
      <c r="M242" s="5">
        <f>'Labor Cost Estimate'!M241</f>
        <v>4</v>
      </c>
      <c r="N242" s="5">
        <f>'Labor Cost Estimate'!N241</f>
        <v>0</v>
      </c>
      <c r="O242" s="5">
        <f>'Labor Cost Estimate'!O241</f>
        <v>0</v>
      </c>
      <c r="P242" s="5">
        <f>'Labor Cost Estimate'!P241</f>
        <v>0</v>
      </c>
      <c r="Q242" s="5">
        <f>'Labor Cost Estimate'!Q241</f>
        <v>4</v>
      </c>
      <c r="R242" s="5">
        <f>'Labor Cost Estimate'!R241</f>
        <v>0</v>
      </c>
      <c r="S242" s="5">
        <f>'Labor Cost Estimate'!S241</f>
        <v>8</v>
      </c>
      <c r="T242" s="49">
        <f t="shared" si="28"/>
        <v>1</v>
      </c>
      <c r="U242" s="8">
        <f t="shared" si="29"/>
        <v>25</v>
      </c>
      <c r="V242" s="8">
        <f t="shared" si="30"/>
        <v>200</v>
      </c>
      <c r="W242" s="8">
        <f t="shared" si="27"/>
        <v>221.6702269723998</v>
      </c>
      <c r="X242" s="82">
        <f t="shared" si="25"/>
        <v>1.8620586920899747E-3</v>
      </c>
      <c r="Y242" s="83">
        <f t="shared" si="26"/>
        <v>6.4942023008958752E-4</v>
      </c>
    </row>
    <row r="243" spans="1:26" ht="30">
      <c r="A243" s="5" t="s">
        <v>419</v>
      </c>
      <c r="B243" s="6" t="s">
        <v>172</v>
      </c>
      <c r="C243" s="5" t="s">
        <v>26</v>
      </c>
      <c r="D243" s="6" t="s">
        <v>186</v>
      </c>
      <c r="E243" s="8">
        <f>Resources!$E$3*I243 + Resources!$E$4*J243 + Resources!$E$5*K243 + Resources!$E$6*L243 + Resources!$E$7*M243 + Resources!$E$8*N243 + Resources!$E$9*O243 + Resources!$E$12*P243</f>
        <v>100</v>
      </c>
      <c r="F243" s="8">
        <f>Resources!$E$2*H243</f>
        <v>0</v>
      </c>
      <c r="G243" s="8">
        <f>'Labor Cost Estimate'!G242</f>
        <v>200</v>
      </c>
      <c r="H243" s="5">
        <f>'Labor Cost Estimate'!H242</f>
        <v>0</v>
      </c>
      <c r="I243" s="5">
        <f>'Labor Cost Estimate'!I242</f>
        <v>0</v>
      </c>
      <c r="J243" s="5">
        <f>'Labor Cost Estimate'!J242</f>
        <v>0</v>
      </c>
      <c r="K243" s="5">
        <f>'Labor Cost Estimate'!K242</f>
        <v>0</v>
      </c>
      <c r="L243" s="5">
        <f>'Labor Cost Estimate'!L242</f>
        <v>0</v>
      </c>
      <c r="M243" s="5">
        <f>'Labor Cost Estimate'!M242</f>
        <v>4</v>
      </c>
      <c r="N243" s="5">
        <f>'Labor Cost Estimate'!N242</f>
        <v>0</v>
      </c>
      <c r="O243" s="5">
        <f>'Labor Cost Estimate'!O242</f>
        <v>0</v>
      </c>
      <c r="P243" s="5">
        <f>'Labor Cost Estimate'!P242</f>
        <v>0</v>
      </c>
      <c r="Q243" s="5">
        <f>'Labor Cost Estimate'!Q242</f>
        <v>4</v>
      </c>
      <c r="R243" s="5">
        <f>'Labor Cost Estimate'!R242</f>
        <v>0</v>
      </c>
      <c r="S243" s="5">
        <f>'Labor Cost Estimate'!S242</f>
        <v>8</v>
      </c>
      <c r="T243" s="49">
        <f t="shared" si="28"/>
        <v>1</v>
      </c>
      <c r="U243" s="8">
        <f t="shared" si="29"/>
        <v>25</v>
      </c>
      <c r="V243" s="8">
        <f t="shared" si="30"/>
        <v>200</v>
      </c>
      <c r="W243" s="8">
        <f t="shared" si="27"/>
        <v>221.6702269723998</v>
      </c>
      <c r="X243" s="82">
        <f t="shared" si="25"/>
        <v>1.8620586920899747E-3</v>
      </c>
      <c r="Y243" s="83">
        <f t="shared" si="26"/>
        <v>6.4942023008958752E-4</v>
      </c>
    </row>
    <row r="244" spans="1:26" ht="30">
      <c r="A244" s="5" t="s">
        <v>420</v>
      </c>
      <c r="B244" s="6" t="s">
        <v>173</v>
      </c>
      <c r="C244" s="5" t="s">
        <v>26</v>
      </c>
      <c r="D244" s="6" t="s">
        <v>186</v>
      </c>
      <c r="E244" s="8">
        <f>Resources!$E$3*I244 + Resources!$E$4*J244 + Resources!$E$5*K244 + Resources!$E$6*L244 + Resources!$E$7*M244 + Resources!$E$8*N244 + Resources!$E$9*O244 + Resources!$E$12*P244</f>
        <v>100</v>
      </c>
      <c r="F244" s="8">
        <f>Resources!$E$2*H244</f>
        <v>0</v>
      </c>
      <c r="G244" s="8">
        <f>'Labor Cost Estimate'!G243</f>
        <v>200</v>
      </c>
      <c r="H244" s="5">
        <f>'Labor Cost Estimate'!H243</f>
        <v>0</v>
      </c>
      <c r="I244" s="5">
        <f>'Labor Cost Estimate'!I243</f>
        <v>0</v>
      </c>
      <c r="J244" s="5">
        <f>'Labor Cost Estimate'!J243</f>
        <v>0</v>
      </c>
      <c r="K244" s="5">
        <f>'Labor Cost Estimate'!K243</f>
        <v>0</v>
      </c>
      <c r="L244" s="5">
        <f>'Labor Cost Estimate'!L243</f>
        <v>0</v>
      </c>
      <c r="M244" s="5">
        <f>'Labor Cost Estimate'!M243</f>
        <v>4</v>
      </c>
      <c r="N244" s="5">
        <f>'Labor Cost Estimate'!N243</f>
        <v>0</v>
      </c>
      <c r="O244" s="5">
        <f>'Labor Cost Estimate'!O243</f>
        <v>0</v>
      </c>
      <c r="P244" s="5">
        <f>'Labor Cost Estimate'!P243</f>
        <v>0</v>
      </c>
      <c r="Q244" s="5">
        <f>'Labor Cost Estimate'!Q243</f>
        <v>4</v>
      </c>
      <c r="R244" s="5">
        <f>'Labor Cost Estimate'!R243</f>
        <v>0</v>
      </c>
      <c r="S244" s="5">
        <f>'Labor Cost Estimate'!S243</f>
        <v>8</v>
      </c>
      <c r="T244" s="49">
        <f t="shared" si="28"/>
        <v>1</v>
      </c>
      <c r="U244" s="8">
        <f t="shared" si="29"/>
        <v>25</v>
      </c>
      <c r="V244" s="8">
        <f t="shared" si="30"/>
        <v>200</v>
      </c>
      <c r="W244" s="8">
        <f t="shared" si="27"/>
        <v>221.6702269723998</v>
      </c>
      <c r="X244" s="82">
        <f t="shared" si="25"/>
        <v>1.8620586920899747E-3</v>
      </c>
      <c r="Y244" s="83">
        <f t="shared" si="26"/>
        <v>6.4942023008958752E-4</v>
      </c>
    </row>
    <row r="245" spans="1:26" ht="30">
      <c r="A245" s="5" t="s">
        <v>421</v>
      </c>
      <c r="B245" s="6" t="s">
        <v>174</v>
      </c>
      <c r="C245" s="5" t="s">
        <v>30</v>
      </c>
      <c r="D245" s="6" t="s">
        <v>511</v>
      </c>
      <c r="E245" s="8">
        <f>Resources!$E$3*I245 + Resources!$E$4*J245 + Resources!$E$5*K245 + Resources!$E$6*L245 + Resources!$E$7*M245 + Resources!$E$8*N245 + Resources!$E$9*O245 + Resources!$E$12*P245</f>
        <v>1288</v>
      </c>
      <c r="F245" s="8">
        <f>Resources!$E$2*H245</f>
        <v>0</v>
      </c>
      <c r="G245" s="8">
        <f>'Labor Cost Estimate'!G244</f>
        <v>1488</v>
      </c>
      <c r="H245" s="5">
        <f>'Labor Cost Estimate'!H244</f>
        <v>0</v>
      </c>
      <c r="I245" s="5">
        <f>'Labor Cost Estimate'!I244</f>
        <v>8</v>
      </c>
      <c r="J245" s="5">
        <f>'Labor Cost Estimate'!J244</f>
        <v>0</v>
      </c>
      <c r="K245" s="5">
        <f>'Labor Cost Estimate'!K244</f>
        <v>0</v>
      </c>
      <c r="L245" s="5">
        <f>'Labor Cost Estimate'!L244</f>
        <v>0</v>
      </c>
      <c r="M245" s="5">
        <f>'Labor Cost Estimate'!M244</f>
        <v>8</v>
      </c>
      <c r="N245" s="5">
        <f>'Labor Cost Estimate'!N244</f>
        <v>8</v>
      </c>
      <c r="O245" s="5">
        <f>'Labor Cost Estimate'!O244</f>
        <v>0</v>
      </c>
      <c r="P245" s="5">
        <f>'Labor Cost Estimate'!P244</f>
        <v>0</v>
      </c>
      <c r="Q245" s="5">
        <f>'Labor Cost Estimate'!Q244</f>
        <v>8</v>
      </c>
      <c r="R245" s="5">
        <f>'Labor Cost Estimate'!R244</f>
        <v>0</v>
      </c>
      <c r="S245" s="5">
        <f>'Labor Cost Estimate'!S244</f>
        <v>32</v>
      </c>
      <c r="T245" s="49">
        <f t="shared" si="28"/>
        <v>4</v>
      </c>
      <c r="U245" s="8">
        <f t="shared" si="29"/>
        <v>46.5</v>
      </c>
      <c r="V245" s="8">
        <f t="shared" si="30"/>
        <v>372</v>
      </c>
      <c r="W245" s="8">
        <f t="shared" si="27"/>
        <v>1649.2264886746545</v>
      </c>
      <c r="X245" s="82">
        <f t="shared" si="25"/>
        <v>1.3853716669149412E-2</v>
      </c>
      <c r="Y245" s="83">
        <f t="shared" si="26"/>
        <v>4.8316865118665309E-3</v>
      </c>
    </row>
    <row r="246" spans="1:26">
      <c r="A246" s="5" t="s">
        <v>422</v>
      </c>
      <c r="B246" s="6" t="s">
        <v>156</v>
      </c>
      <c r="C246" s="5" t="s">
        <v>30</v>
      </c>
      <c r="D246" s="6" t="s">
        <v>163</v>
      </c>
      <c r="E246" s="8">
        <f>Resources!$E$3*I246 + Resources!$E$4*J246 + Resources!$E$5*K246 + Resources!$E$6*L246 + Resources!$E$7*M246 + Resources!$E$8*N246 + Resources!$E$9*O246 + Resources!$E$12*P246</f>
        <v>10980</v>
      </c>
      <c r="F246" s="8">
        <f>Resources!$E$2*H246</f>
        <v>0</v>
      </c>
      <c r="G246" s="8">
        <f>'Labor Cost Estimate'!G245</f>
        <v>10980</v>
      </c>
      <c r="H246" s="5">
        <f>'Labor Cost Estimate'!H245</f>
        <v>0</v>
      </c>
      <c r="I246" s="5">
        <f>'Labor Cost Estimate'!I245</f>
        <v>60</v>
      </c>
      <c r="J246" s="5">
        <f>'Labor Cost Estimate'!J245</f>
        <v>60</v>
      </c>
      <c r="K246" s="5">
        <f>'Labor Cost Estimate'!K245</f>
        <v>60</v>
      </c>
      <c r="L246" s="5">
        <f>'Labor Cost Estimate'!L245</f>
        <v>0</v>
      </c>
      <c r="M246" s="5">
        <f>'Labor Cost Estimate'!M245</f>
        <v>0</v>
      </c>
      <c r="N246" s="5">
        <f>'Labor Cost Estimate'!N245</f>
        <v>0</v>
      </c>
      <c r="O246" s="5">
        <f>'Labor Cost Estimate'!O245</f>
        <v>0</v>
      </c>
      <c r="P246" s="5">
        <f>'Labor Cost Estimate'!P245</f>
        <v>0</v>
      </c>
      <c r="Q246" s="5">
        <f>'Labor Cost Estimate'!Q245</f>
        <v>0</v>
      </c>
      <c r="R246" s="5">
        <f>'Labor Cost Estimate'!R245</f>
        <v>0</v>
      </c>
      <c r="S246" s="5">
        <f>'Labor Cost Estimate'!S245</f>
        <v>180</v>
      </c>
      <c r="T246" s="49">
        <f t="shared" si="28"/>
        <v>22.5</v>
      </c>
      <c r="U246" s="8">
        <f t="shared" si="29"/>
        <v>61</v>
      </c>
      <c r="V246" s="8">
        <f t="shared" si="30"/>
        <v>488</v>
      </c>
      <c r="W246" s="8">
        <f t="shared" si="27"/>
        <v>12169.695460784749</v>
      </c>
      <c r="X246" s="82">
        <f t="shared" si="25"/>
        <v>0.10222702219573961</v>
      </c>
      <c r="Y246" s="83">
        <f t="shared" si="26"/>
        <v>3.5653170631918356E-2</v>
      </c>
    </row>
    <row r="247" spans="1:26" ht="30">
      <c r="A247" s="5" t="s">
        <v>423</v>
      </c>
      <c r="B247" s="6" t="s">
        <v>178</v>
      </c>
      <c r="C247" s="5" t="s">
        <v>26</v>
      </c>
      <c r="D247" s="6" t="s">
        <v>186</v>
      </c>
      <c r="E247" s="8">
        <f>Resources!$E$3*I247 + Resources!$E$4*J247 + Resources!$E$5*K247 + Resources!$E$6*L247 + Resources!$E$7*M247 + Resources!$E$8*N247 + Resources!$E$9*O247 + Resources!$E$12*P247</f>
        <v>300</v>
      </c>
      <c r="F247" s="8">
        <f>Resources!$E$2*H247</f>
        <v>0</v>
      </c>
      <c r="G247" s="8">
        <f>'Labor Cost Estimate'!G246</f>
        <v>600</v>
      </c>
      <c r="H247" s="5">
        <f>'Labor Cost Estimate'!H246</f>
        <v>0</v>
      </c>
      <c r="I247" s="5">
        <f>'Labor Cost Estimate'!I246</f>
        <v>0</v>
      </c>
      <c r="J247" s="5">
        <f>'Labor Cost Estimate'!J246</f>
        <v>0</v>
      </c>
      <c r="K247" s="5">
        <f>'Labor Cost Estimate'!K246</f>
        <v>0</v>
      </c>
      <c r="L247" s="5">
        <f>'Labor Cost Estimate'!L246</f>
        <v>0</v>
      </c>
      <c r="M247" s="5">
        <f>'Labor Cost Estimate'!M246</f>
        <v>12</v>
      </c>
      <c r="N247" s="5">
        <f>'Labor Cost Estimate'!N246</f>
        <v>0</v>
      </c>
      <c r="O247" s="5">
        <f>'Labor Cost Estimate'!O246</f>
        <v>0</v>
      </c>
      <c r="P247" s="5">
        <f>'Labor Cost Estimate'!P246</f>
        <v>0</v>
      </c>
      <c r="Q247" s="5">
        <f>'Labor Cost Estimate'!Q246</f>
        <v>12</v>
      </c>
      <c r="R247" s="5">
        <f>'Labor Cost Estimate'!R246</f>
        <v>0</v>
      </c>
      <c r="S247" s="5">
        <f>'Labor Cost Estimate'!S246</f>
        <v>24</v>
      </c>
      <c r="T247" s="49">
        <f t="shared" si="28"/>
        <v>3</v>
      </c>
      <c r="U247" s="8">
        <f t="shared" si="29"/>
        <v>25</v>
      </c>
      <c r="V247" s="8">
        <f t="shared" si="30"/>
        <v>200</v>
      </c>
      <c r="W247" s="8">
        <f t="shared" si="27"/>
        <v>665.01068091719935</v>
      </c>
      <c r="X247" s="82">
        <f t="shared" si="25"/>
        <v>5.5861760762699244E-3</v>
      </c>
      <c r="Y247" s="83">
        <f t="shared" si="26"/>
        <v>1.9482606902687626E-3</v>
      </c>
    </row>
    <row r="248" spans="1:26">
      <c r="A248" s="5" t="s">
        <v>424</v>
      </c>
      <c r="B248" s="6" t="s">
        <v>180</v>
      </c>
      <c r="C248" s="5" t="s">
        <v>26</v>
      </c>
      <c r="D248" s="6" t="s">
        <v>186</v>
      </c>
      <c r="E248" s="8">
        <f>Resources!$E$3*I248 + Resources!$E$4*J248 + Resources!$E$5*K248 + Resources!$E$6*L248 + Resources!$E$7*M248 + Resources!$E$8*N248 + Resources!$E$9*O248 + Resources!$E$12*P248</f>
        <v>300</v>
      </c>
      <c r="F248" s="8">
        <f>Resources!$E$2*H248</f>
        <v>0</v>
      </c>
      <c r="G248" s="8">
        <f>'Labor Cost Estimate'!G247</f>
        <v>600</v>
      </c>
      <c r="H248" s="5">
        <f>'Labor Cost Estimate'!H247</f>
        <v>0</v>
      </c>
      <c r="I248" s="5">
        <f>'Labor Cost Estimate'!I247</f>
        <v>0</v>
      </c>
      <c r="J248" s="5">
        <f>'Labor Cost Estimate'!J247</f>
        <v>0</v>
      </c>
      <c r="K248" s="5">
        <f>'Labor Cost Estimate'!K247</f>
        <v>0</v>
      </c>
      <c r="L248" s="5">
        <f>'Labor Cost Estimate'!L247</f>
        <v>0</v>
      </c>
      <c r="M248" s="5">
        <f>'Labor Cost Estimate'!M247</f>
        <v>12</v>
      </c>
      <c r="N248" s="5">
        <f>'Labor Cost Estimate'!N247</f>
        <v>0</v>
      </c>
      <c r="O248" s="5">
        <f>'Labor Cost Estimate'!O247</f>
        <v>0</v>
      </c>
      <c r="P248" s="5">
        <f>'Labor Cost Estimate'!P247</f>
        <v>0</v>
      </c>
      <c r="Q248" s="5">
        <f>'Labor Cost Estimate'!Q247</f>
        <v>12</v>
      </c>
      <c r="R248" s="5">
        <f>'Labor Cost Estimate'!R247</f>
        <v>0</v>
      </c>
      <c r="S248" s="5">
        <f>'Labor Cost Estimate'!S247</f>
        <v>24</v>
      </c>
      <c r="T248" s="49">
        <f t="shared" si="28"/>
        <v>3</v>
      </c>
      <c r="U248" s="8">
        <f t="shared" si="29"/>
        <v>25</v>
      </c>
      <c r="V248" s="8">
        <f t="shared" si="30"/>
        <v>200</v>
      </c>
      <c r="W248" s="8">
        <f t="shared" si="27"/>
        <v>665.01068091719935</v>
      </c>
      <c r="X248" s="82">
        <f t="shared" si="25"/>
        <v>5.5861760762699244E-3</v>
      </c>
      <c r="Y248" s="83">
        <f t="shared" si="26"/>
        <v>1.9482606902687626E-3</v>
      </c>
    </row>
    <row r="249" spans="1:26" ht="30">
      <c r="A249" s="5" t="s">
        <v>425</v>
      </c>
      <c r="B249" s="6" t="s">
        <v>182</v>
      </c>
      <c r="C249" s="5" t="s">
        <v>26</v>
      </c>
      <c r="D249" s="6" t="s">
        <v>186</v>
      </c>
      <c r="E249" s="8">
        <f>Resources!$E$3*I249 + Resources!$E$4*J249 + Resources!$E$5*K249 + Resources!$E$6*L249 + Resources!$E$7*M249 + Resources!$E$8*N249 + Resources!$E$9*O249 + Resources!$E$12*P249</f>
        <v>300</v>
      </c>
      <c r="F249" s="8">
        <f>Resources!$E$2*H249</f>
        <v>0</v>
      </c>
      <c r="G249" s="8">
        <f>'Labor Cost Estimate'!G248</f>
        <v>600</v>
      </c>
      <c r="H249" s="5">
        <f>'Labor Cost Estimate'!H248</f>
        <v>0</v>
      </c>
      <c r="I249" s="5">
        <f>'Labor Cost Estimate'!I248</f>
        <v>0</v>
      </c>
      <c r="J249" s="5">
        <f>'Labor Cost Estimate'!J248</f>
        <v>0</v>
      </c>
      <c r="K249" s="5">
        <f>'Labor Cost Estimate'!K248</f>
        <v>0</v>
      </c>
      <c r="L249" s="5">
        <f>'Labor Cost Estimate'!L248</f>
        <v>0</v>
      </c>
      <c r="M249" s="5">
        <f>'Labor Cost Estimate'!M248</f>
        <v>12</v>
      </c>
      <c r="N249" s="5">
        <f>'Labor Cost Estimate'!N248</f>
        <v>0</v>
      </c>
      <c r="O249" s="5">
        <f>'Labor Cost Estimate'!O248</f>
        <v>0</v>
      </c>
      <c r="P249" s="5">
        <f>'Labor Cost Estimate'!P248</f>
        <v>0</v>
      </c>
      <c r="Q249" s="5">
        <f>'Labor Cost Estimate'!Q248</f>
        <v>12</v>
      </c>
      <c r="R249" s="5">
        <f>'Labor Cost Estimate'!R248</f>
        <v>0</v>
      </c>
      <c r="S249" s="5">
        <f>'Labor Cost Estimate'!S248</f>
        <v>24</v>
      </c>
      <c r="T249" s="49">
        <f t="shared" si="28"/>
        <v>3</v>
      </c>
      <c r="U249" s="8">
        <f t="shared" si="29"/>
        <v>25</v>
      </c>
      <c r="V249" s="8">
        <f t="shared" si="30"/>
        <v>200</v>
      </c>
      <c r="W249" s="8">
        <f t="shared" si="27"/>
        <v>665.01068091719935</v>
      </c>
      <c r="X249" s="82">
        <f t="shared" si="25"/>
        <v>5.5861760762699244E-3</v>
      </c>
      <c r="Y249" s="83">
        <f t="shared" si="26"/>
        <v>1.9482606902687626E-3</v>
      </c>
    </row>
    <row r="250" spans="1:26" s="35" customFormat="1">
      <c r="B250" s="7" t="s">
        <v>183</v>
      </c>
      <c r="D250" s="7"/>
      <c r="E250" s="42"/>
      <c r="F250" s="42"/>
      <c r="G250" s="8">
        <f>'Labor Cost Estimate'!G249</f>
        <v>21216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35">
        <f>SUM(S251:S255)</f>
        <v>448</v>
      </c>
      <c r="T250" s="52">
        <f t="shared" si="28"/>
        <v>56</v>
      </c>
      <c r="U250" s="42">
        <f t="shared" si="29"/>
        <v>47.357142857142854</v>
      </c>
      <c r="V250" s="42">
        <f t="shared" si="30"/>
        <v>378.85714285714283</v>
      </c>
      <c r="W250" s="42">
        <f t="shared" si="27"/>
        <v>23514.77767723217</v>
      </c>
      <c r="X250" s="92">
        <f>G250/$G$189</f>
        <v>0.1975271860569045</v>
      </c>
      <c r="Y250" s="90">
        <f t="shared" si="26"/>
        <v>6.889049800790345E-2</v>
      </c>
      <c r="Z250" s="31"/>
    </row>
    <row r="251" spans="1:26">
      <c r="A251" s="5" t="s">
        <v>426</v>
      </c>
      <c r="B251" s="6" t="s">
        <v>427</v>
      </c>
      <c r="C251" s="5" t="s">
        <v>26</v>
      </c>
      <c r="D251" s="6" t="s">
        <v>186</v>
      </c>
      <c r="E251" s="8">
        <f>Resources!$E$3*I251 + Resources!$E$4*J251 + Resources!$E$5*K251 + Resources!$E$6*L251 + Resources!$E$7*M251 + Resources!$E$8*N251 + Resources!$E$9*O251 + Resources!$E$12*P251</f>
        <v>600</v>
      </c>
      <c r="F251" s="8">
        <f>Resources!$E$2*H251</f>
        <v>0</v>
      </c>
      <c r="G251" s="8">
        <f>'Labor Cost Estimate'!G250</f>
        <v>1200</v>
      </c>
      <c r="H251" s="5">
        <f>'Labor Cost Estimate'!H250</f>
        <v>0</v>
      </c>
      <c r="I251" s="5">
        <f>'Labor Cost Estimate'!I250</f>
        <v>0</v>
      </c>
      <c r="J251" s="5">
        <f>'Labor Cost Estimate'!J250</f>
        <v>0</v>
      </c>
      <c r="K251" s="5">
        <f>'Labor Cost Estimate'!K250</f>
        <v>0</v>
      </c>
      <c r="L251" s="5">
        <f>'Labor Cost Estimate'!L250</f>
        <v>0</v>
      </c>
      <c r="M251" s="5">
        <f>'Labor Cost Estimate'!M250</f>
        <v>24</v>
      </c>
      <c r="N251" s="5">
        <f>'Labor Cost Estimate'!N250</f>
        <v>0</v>
      </c>
      <c r="O251" s="5">
        <f>'Labor Cost Estimate'!O250</f>
        <v>0</v>
      </c>
      <c r="P251" s="5">
        <f>'Labor Cost Estimate'!P250</f>
        <v>0</v>
      </c>
      <c r="Q251" s="5">
        <f>'Labor Cost Estimate'!Q250</f>
        <v>24</v>
      </c>
      <c r="R251" s="5">
        <f>'Labor Cost Estimate'!R250</f>
        <v>0</v>
      </c>
      <c r="S251" s="5">
        <f>'Labor Cost Estimate'!S250</f>
        <v>48</v>
      </c>
      <c r="T251" s="49">
        <f t="shared" si="28"/>
        <v>6</v>
      </c>
      <c r="U251" s="8">
        <f t="shared" si="29"/>
        <v>25</v>
      </c>
      <c r="V251" s="8">
        <f t="shared" si="30"/>
        <v>200</v>
      </c>
      <c r="W251" s="8">
        <f t="shared" si="27"/>
        <v>1330.0213618343987</v>
      </c>
      <c r="X251" s="82">
        <f t="shared" si="25"/>
        <v>1.1172352152539849E-2</v>
      </c>
      <c r="Y251" s="83">
        <f t="shared" si="26"/>
        <v>3.8965213805375251E-3</v>
      </c>
    </row>
    <row r="252" spans="1:26">
      <c r="A252" s="5" t="s">
        <v>428</v>
      </c>
      <c r="B252" s="6" t="s">
        <v>429</v>
      </c>
      <c r="C252" s="5" t="s">
        <v>30</v>
      </c>
      <c r="D252" s="6" t="s">
        <v>189</v>
      </c>
      <c r="E252" s="8">
        <f>Resources!$E$3*I252 + Resources!$E$4*J252 + Resources!$E$5*K252 + Resources!$E$6*L252 + Resources!$E$7*M252 + Resources!$E$8*N252 + Resources!$E$9*O252 + Resources!$E$12*P252</f>
        <v>400</v>
      </c>
      <c r="F252" s="8">
        <f>Resources!$E$2*H252</f>
        <v>0</v>
      </c>
      <c r="G252" s="8">
        <f>'Labor Cost Estimate'!G251</f>
        <v>800</v>
      </c>
      <c r="H252" s="5">
        <f>'Labor Cost Estimate'!H251</f>
        <v>0</v>
      </c>
      <c r="I252" s="5">
        <f>'Labor Cost Estimate'!I251</f>
        <v>0</v>
      </c>
      <c r="J252" s="5">
        <f>'Labor Cost Estimate'!J251</f>
        <v>0</v>
      </c>
      <c r="K252" s="5">
        <f>'Labor Cost Estimate'!K251</f>
        <v>0</v>
      </c>
      <c r="L252" s="5">
        <f>'Labor Cost Estimate'!L251</f>
        <v>0</v>
      </c>
      <c r="M252" s="5">
        <f>'Labor Cost Estimate'!M251</f>
        <v>16</v>
      </c>
      <c r="N252" s="5">
        <f>'Labor Cost Estimate'!N251</f>
        <v>0</v>
      </c>
      <c r="O252" s="5">
        <f>'Labor Cost Estimate'!O251</f>
        <v>0</v>
      </c>
      <c r="P252" s="5">
        <f>'Labor Cost Estimate'!P251</f>
        <v>0</v>
      </c>
      <c r="Q252" s="5">
        <f>'Labor Cost Estimate'!Q251</f>
        <v>16</v>
      </c>
      <c r="R252" s="5">
        <f>'Labor Cost Estimate'!R251</f>
        <v>0</v>
      </c>
      <c r="S252" s="5">
        <f>'Labor Cost Estimate'!S251</f>
        <v>32</v>
      </c>
      <c r="T252" s="49">
        <f t="shared" si="28"/>
        <v>4</v>
      </c>
      <c r="U252" s="8">
        <f t="shared" si="29"/>
        <v>25</v>
      </c>
      <c r="V252" s="8">
        <f t="shared" si="30"/>
        <v>200</v>
      </c>
      <c r="W252" s="8">
        <f t="shared" si="27"/>
        <v>886.68090788959921</v>
      </c>
      <c r="X252" s="82">
        <f t="shared" si="25"/>
        <v>7.4482347683598989E-3</v>
      </c>
      <c r="Y252" s="83">
        <f t="shared" si="26"/>
        <v>2.5976809203583501E-3</v>
      </c>
    </row>
    <row r="253" spans="1:26" ht="30">
      <c r="A253" s="5" t="s">
        <v>430</v>
      </c>
      <c r="B253" s="6" t="s">
        <v>191</v>
      </c>
      <c r="C253" s="5" t="s">
        <v>30</v>
      </c>
      <c r="D253" s="6" t="s">
        <v>189</v>
      </c>
      <c r="E253" s="8">
        <f>Resources!$E$3*I253 + Resources!$E$4*J253 + Resources!$E$5*K253 + Resources!$E$6*L253 + Resources!$E$7*M253 + Resources!$E$8*N253 + Resources!$E$9*O253 + Resources!$E$12*P253</f>
        <v>1488</v>
      </c>
      <c r="F253" s="8">
        <f>Resources!$E$2*H253</f>
        <v>1088</v>
      </c>
      <c r="G253" s="8">
        <f>'Labor Cost Estimate'!G252</f>
        <v>2976</v>
      </c>
      <c r="H253" s="5">
        <f>'Labor Cost Estimate'!H252</f>
        <v>16</v>
      </c>
      <c r="I253" s="5">
        <f>'Labor Cost Estimate'!I252</f>
        <v>16</v>
      </c>
      <c r="J253" s="5">
        <f>'Labor Cost Estimate'!J252</f>
        <v>0</v>
      </c>
      <c r="K253" s="5">
        <f>'Labor Cost Estimate'!K252</f>
        <v>0</v>
      </c>
      <c r="L253" s="5">
        <f>'Labor Cost Estimate'!L252</f>
        <v>0</v>
      </c>
      <c r="M253" s="5">
        <f>'Labor Cost Estimate'!M252</f>
        <v>16</v>
      </c>
      <c r="N253" s="5">
        <f>'Labor Cost Estimate'!N252</f>
        <v>0</v>
      </c>
      <c r="O253" s="5">
        <f>'Labor Cost Estimate'!O252</f>
        <v>0</v>
      </c>
      <c r="P253" s="5">
        <f>'Labor Cost Estimate'!P252</f>
        <v>0</v>
      </c>
      <c r="Q253" s="5">
        <f>'Labor Cost Estimate'!Q252</f>
        <v>16</v>
      </c>
      <c r="R253" s="5">
        <f>'Labor Cost Estimate'!R252</f>
        <v>0</v>
      </c>
      <c r="S253" s="5">
        <f>'Labor Cost Estimate'!S252</f>
        <v>64</v>
      </c>
      <c r="T253" s="49">
        <f t="shared" si="28"/>
        <v>8</v>
      </c>
      <c r="U253" s="8">
        <f t="shared" si="29"/>
        <v>46.5</v>
      </c>
      <c r="V253" s="8">
        <f t="shared" si="30"/>
        <v>372</v>
      </c>
      <c r="W253" s="8">
        <f t="shared" si="27"/>
        <v>3298.4529773493091</v>
      </c>
      <c r="X253" s="82">
        <f t="shared" si="25"/>
        <v>2.7707433338298823E-2</v>
      </c>
      <c r="Y253" s="83">
        <f t="shared" si="26"/>
        <v>9.6633730237330618E-3</v>
      </c>
    </row>
    <row r="254" spans="1:26">
      <c r="A254" s="5" t="s">
        <v>431</v>
      </c>
      <c r="B254" s="6" t="s">
        <v>156</v>
      </c>
      <c r="C254" s="5" t="s">
        <v>30</v>
      </c>
      <c r="D254" s="6" t="s">
        <v>163</v>
      </c>
      <c r="E254" s="8">
        <f>Resources!$E$3*I254 + Resources!$E$4*J254 + Resources!$E$5*K254 + Resources!$E$6*L254 + Resources!$E$7*M254 + Resources!$E$8*N254 + Resources!$E$9*O254 + Resources!$E$12*P254</f>
        <v>14640</v>
      </c>
      <c r="F254" s="8">
        <f>Resources!$E$2*H254</f>
        <v>0</v>
      </c>
      <c r="G254" s="8">
        <f>'Labor Cost Estimate'!G253</f>
        <v>14640</v>
      </c>
      <c r="H254" s="5">
        <f>'Labor Cost Estimate'!H253</f>
        <v>0</v>
      </c>
      <c r="I254" s="5">
        <f>'Labor Cost Estimate'!I253</f>
        <v>80</v>
      </c>
      <c r="J254" s="5">
        <f>'Labor Cost Estimate'!J253</f>
        <v>80</v>
      </c>
      <c r="K254" s="5">
        <f>'Labor Cost Estimate'!K253</f>
        <v>80</v>
      </c>
      <c r="L254" s="5">
        <f>'Labor Cost Estimate'!L253</f>
        <v>0</v>
      </c>
      <c r="M254" s="5">
        <f>'Labor Cost Estimate'!M253</f>
        <v>0</v>
      </c>
      <c r="N254" s="5">
        <f>'Labor Cost Estimate'!N253</f>
        <v>0</v>
      </c>
      <c r="O254" s="5">
        <f>'Labor Cost Estimate'!O253</f>
        <v>0</v>
      </c>
      <c r="P254" s="5">
        <f>'Labor Cost Estimate'!P253</f>
        <v>0</v>
      </c>
      <c r="Q254" s="5">
        <f>'Labor Cost Estimate'!Q253</f>
        <v>0</v>
      </c>
      <c r="R254" s="5">
        <f>'Labor Cost Estimate'!R253</f>
        <v>0</v>
      </c>
      <c r="S254" s="5">
        <f>'Labor Cost Estimate'!S253</f>
        <v>240</v>
      </c>
      <c r="T254" s="49">
        <f t="shared" si="28"/>
        <v>30</v>
      </c>
      <c r="U254" s="8">
        <f t="shared" si="29"/>
        <v>61</v>
      </c>
      <c r="V254" s="8">
        <f t="shared" si="30"/>
        <v>488</v>
      </c>
      <c r="W254" s="8">
        <f t="shared" si="27"/>
        <v>16226.260614379666</v>
      </c>
      <c r="X254" s="82">
        <f t="shared" ref="X254:X267" si="32">G254/$G$189</f>
        <v>0.13630269626098615</v>
      </c>
      <c r="Y254" s="83">
        <f t="shared" si="26"/>
        <v>4.7537560842557808E-2</v>
      </c>
    </row>
    <row r="255" spans="1:26">
      <c r="A255" s="5" t="s">
        <v>432</v>
      </c>
      <c r="B255" s="6" t="s">
        <v>194</v>
      </c>
      <c r="C255" s="5" t="s">
        <v>30</v>
      </c>
      <c r="D255" s="6" t="s">
        <v>189</v>
      </c>
      <c r="E255" s="8">
        <f>Resources!$E$3*I255 + Resources!$E$4*J255 + Resources!$E$5*K255 + Resources!$E$6*L255 + Resources!$E$7*M255 + Resources!$E$8*N255 + Resources!$E$9*O255 + Resources!$E$12*P255</f>
        <v>800</v>
      </c>
      <c r="F255" s="8">
        <f>Resources!$E$2*H255</f>
        <v>0</v>
      </c>
      <c r="G255" s="8">
        <f>'Labor Cost Estimate'!G254</f>
        <v>1600</v>
      </c>
      <c r="H255" s="5">
        <f>'Labor Cost Estimate'!H254</f>
        <v>0</v>
      </c>
      <c r="I255" s="5">
        <f>'Labor Cost Estimate'!I254</f>
        <v>0</v>
      </c>
      <c r="J255" s="5">
        <f>'Labor Cost Estimate'!J254</f>
        <v>0</v>
      </c>
      <c r="K255" s="5">
        <f>'Labor Cost Estimate'!K254</f>
        <v>0</v>
      </c>
      <c r="L255" s="5">
        <f>'Labor Cost Estimate'!L254</f>
        <v>0</v>
      </c>
      <c r="M255" s="5">
        <f>'Labor Cost Estimate'!M254</f>
        <v>32</v>
      </c>
      <c r="N255" s="5">
        <f>'Labor Cost Estimate'!N254</f>
        <v>0</v>
      </c>
      <c r="O255" s="5">
        <f>'Labor Cost Estimate'!O254</f>
        <v>0</v>
      </c>
      <c r="P255" s="5">
        <f>'Labor Cost Estimate'!P254</f>
        <v>0</v>
      </c>
      <c r="Q255" s="5">
        <f>'Labor Cost Estimate'!Q254</f>
        <v>32</v>
      </c>
      <c r="R255" s="5">
        <f>'Labor Cost Estimate'!R254</f>
        <v>0</v>
      </c>
      <c r="S255" s="5">
        <f>'Labor Cost Estimate'!S254</f>
        <v>64</v>
      </c>
      <c r="T255" s="49">
        <f t="shared" si="28"/>
        <v>8</v>
      </c>
      <c r="U255" s="8">
        <f t="shared" si="29"/>
        <v>25</v>
      </c>
      <c r="V255" s="8">
        <f t="shared" si="30"/>
        <v>200</v>
      </c>
      <c r="W255" s="8">
        <f t="shared" si="27"/>
        <v>1773.3618157791984</v>
      </c>
      <c r="X255" s="82">
        <f t="shared" si="32"/>
        <v>1.4896469536719798E-2</v>
      </c>
      <c r="Y255" s="83">
        <f t="shared" si="26"/>
        <v>5.1953618407167002E-3</v>
      </c>
    </row>
    <row r="256" spans="1:26" s="36" customFormat="1" ht="18.75">
      <c r="B256" s="9" t="s">
        <v>433</v>
      </c>
      <c r="D256" s="9"/>
      <c r="E256" s="50"/>
      <c r="F256" s="50"/>
      <c r="G256" s="8">
        <f>'Labor Cost Estimate'!G255</f>
        <v>9936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36">
        <f>S257+S262+S265</f>
        <v>152</v>
      </c>
      <c r="T256" s="48">
        <f t="shared" si="28"/>
        <v>19</v>
      </c>
      <c r="U256" s="50">
        <f t="shared" si="29"/>
        <v>65.368421052631575</v>
      </c>
      <c r="V256" s="50">
        <f t="shared" si="30"/>
        <v>522.9473684210526</v>
      </c>
      <c r="W256" s="50">
        <f t="shared" si="27"/>
        <v>11012.576875988821</v>
      </c>
      <c r="X256" s="93">
        <f t="shared" si="32"/>
        <v>9.2507075823029944E-2</v>
      </c>
      <c r="Y256" s="91">
        <f t="shared" si="26"/>
        <v>3.2263197030850711E-2</v>
      </c>
      <c r="Z256" s="98"/>
    </row>
    <row r="257" spans="1:26" s="35" customFormat="1">
      <c r="B257" s="7" t="s">
        <v>196</v>
      </c>
      <c r="D257" s="7"/>
      <c r="E257" s="42"/>
      <c r="F257" s="42"/>
      <c r="G257" s="8">
        <f>'Labor Cost Estimate'!G256</f>
        <v>5664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35">
        <f>SUM(S258:S261)</f>
        <v>88</v>
      </c>
      <c r="T257" s="52">
        <f t="shared" si="28"/>
        <v>11</v>
      </c>
      <c r="U257" s="42">
        <f t="shared" si="29"/>
        <v>64.36363636363636</v>
      </c>
      <c r="V257" s="42">
        <f t="shared" si="30"/>
        <v>514.90909090909088</v>
      </c>
      <c r="W257" s="42">
        <f t="shared" si="27"/>
        <v>6277.7008278583626</v>
      </c>
      <c r="X257" s="92">
        <f t="shared" si="32"/>
        <v>5.273350215998808E-2</v>
      </c>
      <c r="Y257" s="90">
        <f t="shared" ref="Y257:Y280" si="33">G257/$G$281</f>
        <v>1.8391580916137119E-2</v>
      </c>
      <c r="Z257" s="31"/>
    </row>
    <row r="258" spans="1:26" ht="30">
      <c r="A258" s="5" t="s">
        <v>434</v>
      </c>
      <c r="B258" s="6" t="s">
        <v>435</v>
      </c>
      <c r="C258" s="5" t="s">
        <v>55</v>
      </c>
      <c r="D258" s="6" t="s">
        <v>199</v>
      </c>
      <c r="E258" s="8">
        <f>Resources!$E$3*I258 + Resources!$E$4*J258 + Resources!$E$5*K258 + Resources!$E$6*L258 + Resources!$E$7*M258 + Resources!$E$8*N258 + Resources!$E$9*O258 + Resources!$E$12*P258</f>
        <v>1512</v>
      </c>
      <c r="F258" s="8">
        <f>Resources!$E$2*H258</f>
        <v>1632</v>
      </c>
      <c r="G258" s="8">
        <f>'Labor Cost Estimate'!G257</f>
        <v>3144</v>
      </c>
      <c r="H258" s="5">
        <f>'Labor Cost Estimate'!H257</f>
        <v>24</v>
      </c>
      <c r="I258" s="5">
        <f>'Labor Cost Estimate'!I257</f>
        <v>0</v>
      </c>
      <c r="J258" s="5">
        <f>'Labor Cost Estimate'!J257</f>
        <v>0</v>
      </c>
      <c r="K258" s="5">
        <f>'Labor Cost Estimate'!K257</f>
        <v>0</v>
      </c>
      <c r="L258" s="5">
        <f>'Labor Cost Estimate'!L257</f>
        <v>0</v>
      </c>
      <c r="M258" s="5">
        <f>'Labor Cost Estimate'!M257</f>
        <v>0</v>
      </c>
      <c r="N258" s="5">
        <f>'Labor Cost Estimate'!N257</f>
        <v>0</v>
      </c>
      <c r="O258" s="5">
        <f>'Labor Cost Estimate'!O257</f>
        <v>24</v>
      </c>
      <c r="P258" s="5">
        <f>'Labor Cost Estimate'!P257</f>
        <v>0</v>
      </c>
      <c r="Q258" s="5">
        <f>'Labor Cost Estimate'!Q257</f>
        <v>0</v>
      </c>
      <c r="R258" s="5">
        <f>'Labor Cost Estimate'!R257</f>
        <v>0</v>
      </c>
      <c r="S258" s="5">
        <f>'Labor Cost Estimate'!S257</f>
        <v>48</v>
      </c>
      <c r="T258" s="49">
        <f t="shared" si="28"/>
        <v>6</v>
      </c>
      <c r="U258" s="8">
        <f t="shared" si="29"/>
        <v>65.5</v>
      </c>
      <c r="V258" s="8">
        <f t="shared" si="30"/>
        <v>524</v>
      </c>
      <c r="W258" s="8">
        <f t="shared" ref="W258:W280" si="34">G258*$G$1</f>
        <v>3484.655968006125</v>
      </c>
      <c r="X258" s="82">
        <f t="shared" si="32"/>
        <v>2.9271562639654403E-2</v>
      </c>
      <c r="Y258" s="83">
        <f t="shared" si="33"/>
        <v>1.0208886017008315E-2</v>
      </c>
    </row>
    <row r="259" spans="1:26" ht="30">
      <c r="A259" s="5" t="s">
        <v>436</v>
      </c>
      <c r="B259" s="6" t="s">
        <v>437</v>
      </c>
      <c r="C259" s="5" t="s">
        <v>26</v>
      </c>
      <c r="D259" s="6" t="s">
        <v>27</v>
      </c>
      <c r="E259" s="8">
        <f>Resources!$E$3*I259 + Resources!$E$4*J259 + Resources!$E$5*K259 + Resources!$E$6*L259 + Resources!$E$7*M259 + Resources!$E$8*N259 + Resources!$E$9*O259 + Resources!$E$12*P259</f>
        <v>1008</v>
      </c>
      <c r="F259" s="8">
        <f>Resources!$E$2*H259</f>
        <v>0</v>
      </c>
      <c r="G259" s="8">
        <f>'Labor Cost Estimate'!G258</f>
        <v>1008</v>
      </c>
      <c r="H259" s="5">
        <f>'Labor Cost Estimate'!H258</f>
        <v>0</v>
      </c>
      <c r="I259" s="5">
        <f>'Labor Cost Estimate'!I258</f>
        <v>0</v>
      </c>
      <c r="J259" s="5">
        <f>'Labor Cost Estimate'!J258</f>
        <v>0</v>
      </c>
      <c r="K259" s="5">
        <f>'Labor Cost Estimate'!K258</f>
        <v>0</v>
      </c>
      <c r="L259" s="5">
        <f>'Labor Cost Estimate'!L258</f>
        <v>0</v>
      </c>
      <c r="M259" s="5">
        <f>'Labor Cost Estimate'!M258</f>
        <v>0</v>
      </c>
      <c r="N259" s="5">
        <f>'Labor Cost Estimate'!N258</f>
        <v>0</v>
      </c>
      <c r="O259" s="5">
        <f>'Labor Cost Estimate'!O258</f>
        <v>16</v>
      </c>
      <c r="P259" s="5">
        <f>'Labor Cost Estimate'!P258</f>
        <v>0</v>
      </c>
      <c r="Q259" s="5">
        <f>'Labor Cost Estimate'!Q258</f>
        <v>0</v>
      </c>
      <c r="R259" s="5">
        <f>'Labor Cost Estimate'!R258</f>
        <v>0</v>
      </c>
      <c r="S259" s="5">
        <f>'Labor Cost Estimate'!S258</f>
        <v>16</v>
      </c>
      <c r="T259" s="49">
        <f t="shared" si="28"/>
        <v>2</v>
      </c>
      <c r="U259" s="8">
        <f t="shared" si="29"/>
        <v>63</v>
      </c>
      <c r="V259" s="8">
        <f t="shared" si="30"/>
        <v>504</v>
      </c>
      <c r="W259" s="8">
        <f t="shared" si="34"/>
        <v>1117.2179439408949</v>
      </c>
      <c r="X259" s="82">
        <f t="shared" si="32"/>
        <v>9.384775808133473E-3</v>
      </c>
      <c r="Y259" s="83">
        <f t="shared" si="33"/>
        <v>3.2730779596515211E-3</v>
      </c>
    </row>
    <row r="260" spans="1:26">
      <c r="A260" s="5" t="s">
        <v>438</v>
      </c>
      <c r="B260" s="6" t="s">
        <v>439</v>
      </c>
      <c r="C260" s="5" t="s">
        <v>26</v>
      </c>
      <c r="D260" s="6" t="s">
        <v>27</v>
      </c>
      <c r="E260" s="8">
        <f>Resources!$E$3*I260 + Resources!$E$4*J260 + Resources!$E$5*K260 + Resources!$E$6*L260 + Resources!$E$7*M260 + Resources!$E$8*N260 + Resources!$E$9*O260 + Resources!$E$12*P260</f>
        <v>756</v>
      </c>
      <c r="F260" s="8">
        <f>Resources!$E$2*H260</f>
        <v>0</v>
      </c>
      <c r="G260" s="8">
        <f>'Labor Cost Estimate'!G259</f>
        <v>756</v>
      </c>
      <c r="H260" s="5">
        <f>'Labor Cost Estimate'!H259</f>
        <v>0</v>
      </c>
      <c r="I260" s="5">
        <f>'Labor Cost Estimate'!I259</f>
        <v>0</v>
      </c>
      <c r="J260" s="5">
        <f>'Labor Cost Estimate'!J259</f>
        <v>0</v>
      </c>
      <c r="K260" s="5">
        <f>'Labor Cost Estimate'!K259</f>
        <v>0</v>
      </c>
      <c r="L260" s="5">
        <f>'Labor Cost Estimate'!L259</f>
        <v>0</v>
      </c>
      <c r="M260" s="5">
        <f>'Labor Cost Estimate'!M259</f>
        <v>0</v>
      </c>
      <c r="N260" s="5">
        <f>'Labor Cost Estimate'!N259</f>
        <v>0</v>
      </c>
      <c r="O260" s="5">
        <f>'Labor Cost Estimate'!O259</f>
        <v>12</v>
      </c>
      <c r="P260" s="5">
        <f>'Labor Cost Estimate'!P259</f>
        <v>0</v>
      </c>
      <c r="Q260" s="5">
        <f>'Labor Cost Estimate'!Q259</f>
        <v>0</v>
      </c>
      <c r="R260" s="5">
        <f>'Labor Cost Estimate'!R259</f>
        <v>0</v>
      </c>
      <c r="S260" s="5">
        <f>'Labor Cost Estimate'!S259</f>
        <v>12</v>
      </c>
      <c r="T260" s="49">
        <f t="shared" ref="T260:T280" si="35">S260/8</f>
        <v>1.5</v>
      </c>
      <c r="U260" s="8">
        <f t="shared" si="29"/>
        <v>63</v>
      </c>
      <c r="V260" s="8">
        <f t="shared" si="30"/>
        <v>504</v>
      </c>
      <c r="W260" s="8">
        <f t="shared" si="34"/>
        <v>837.91345795567122</v>
      </c>
      <c r="X260" s="82">
        <f t="shared" si="32"/>
        <v>7.0385818561001044E-3</v>
      </c>
      <c r="Y260" s="83">
        <f t="shared" si="33"/>
        <v>2.4548084697386409E-3</v>
      </c>
    </row>
    <row r="261" spans="1:26">
      <c r="A261" s="5" t="s">
        <v>440</v>
      </c>
      <c r="B261" s="6" t="s">
        <v>441</v>
      </c>
      <c r="C261" s="5" t="s">
        <v>26</v>
      </c>
      <c r="D261" s="6" t="s">
        <v>27</v>
      </c>
      <c r="E261" s="8">
        <f>Resources!$E$3*I261 + Resources!$E$4*J261 + Resources!$E$5*K261 + Resources!$E$6*L261 + Resources!$E$7*M261 + Resources!$E$8*N261 + Resources!$E$9*O261 + Resources!$E$12*P261</f>
        <v>756</v>
      </c>
      <c r="F261" s="8">
        <f>Resources!$E$2*H261</f>
        <v>0</v>
      </c>
      <c r="G261" s="8">
        <f>'Labor Cost Estimate'!G260</f>
        <v>756</v>
      </c>
      <c r="H261" s="5">
        <f>'Labor Cost Estimate'!H260</f>
        <v>0</v>
      </c>
      <c r="I261" s="5">
        <f>'Labor Cost Estimate'!I260</f>
        <v>0</v>
      </c>
      <c r="J261" s="5">
        <f>'Labor Cost Estimate'!J260</f>
        <v>0</v>
      </c>
      <c r="K261" s="5">
        <f>'Labor Cost Estimate'!K260</f>
        <v>0</v>
      </c>
      <c r="L261" s="5">
        <f>'Labor Cost Estimate'!L260</f>
        <v>0</v>
      </c>
      <c r="M261" s="5">
        <f>'Labor Cost Estimate'!M260</f>
        <v>0</v>
      </c>
      <c r="N261" s="5">
        <f>'Labor Cost Estimate'!N260</f>
        <v>0</v>
      </c>
      <c r="O261" s="5">
        <f>'Labor Cost Estimate'!O260</f>
        <v>12</v>
      </c>
      <c r="P261" s="5">
        <f>'Labor Cost Estimate'!P260</f>
        <v>0</v>
      </c>
      <c r="Q261" s="5">
        <f>'Labor Cost Estimate'!Q260</f>
        <v>0</v>
      </c>
      <c r="R261" s="5">
        <f>'Labor Cost Estimate'!R260</f>
        <v>0</v>
      </c>
      <c r="S261" s="5">
        <f>'Labor Cost Estimate'!S260</f>
        <v>12</v>
      </c>
      <c r="T261" s="49">
        <f t="shared" si="35"/>
        <v>1.5</v>
      </c>
      <c r="U261" s="8">
        <f t="shared" si="29"/>
        <v>63</v>
      </c>
      <c r="V261" s="8">
        <f t="shared" si="30"/>
        <v>504</v>
      </c>
      <c r="W261" s="8">
        <f t="shared" si="34"/>
        <v>837.91345795567122</v>
      </c>
      <c r="X261" s="82">
        <f t="shared" si="32"/>
        <v>7.0385818561001044E-3</v>
      </c>
      <c r="Y261" s="83">
        <f t="shared" si="33"/>
        <v>2.4548084697386409E-3</v>
      </c>
    </row>
    <row r="262" spans="1:26" s="35" customFormat="1">
      <c r="B262" s="7" t="s">
        <v>202</v>
      </c>
      <c r="D262" s="7"/>
      <c r="E262" s="42"/>
      <c r="F262" s="42"/>
      <c r="G262" s="8">
        <f>'Labor Cost Estimate'!G261</f>
        <v>1008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35">
        <f>S263+S264</f>
        <v>16</v>
      </c>
      <c r="T262" s="52">
        <f t="shared" si="35"/>
        <v>2</v>
      </c>
      <c r="U262" s="42">
        <f t="shared" ref="U262:U280" si="36">G262/S262</f>
        <v>63</v>
      </c>
      <c r="V262" s="42">
        <f t="shared" ref="V262:V280" si="37">U262*8</f>
        <v>504</v>
      </c>
      <c r="W262" s="42">
        <f t="shared" si="34"/>
        <v>1117.2179439408949</v>
      </c>
      <c r="X262" s="92">
        <f t="shared" si="32"/>
        <v>9.384775808133473E-3</v>
      </c>
      <c r="Y262" s="90">
        <f t="shared" si="33"/>
        <v>3.2730779596515211E-3</v>
      </c>
      <c r="Z262" s="31"/>
    </row>
    <row r="263" spans="1:26" ht="30">
      <c r="A263" s="5" t="s">
        <v>442</v>
      </c>
      <c r="B263" s="17" t="s">
        <v>443</v>
      </c>
      <c r="C263" s="5" t="s">
        <v>26</v>
      </c>
      <c r="D263" s="6" t="s">
        <v>204</v>
      </c>
      <c r="E263" s="8">
        <f>Resources!$E$3*I263 + Resources!$E$4*J263 + Resources!$E$5*K263 + Resources!$E$6*L263 + Resources!$E$7*M263 + Resources!$E$8*N263 + Resources!$E$9*O263 + Resources!$E$12*P263</f>
        <v>504</v>
      </c>
      <c r="F263" s="8">
        <f>Resources!$E$2*H263</f>
        <v>0</v>
      </c>
      <c r="G263" s="8">
        <f>'Labor Cost Estimate'!G262</f>
        <v>504</v>
      </c>
      <c r="H263" s="5">
        <f>'Labor Cost Estimate'!H262</f>
        <v>0</v>
      </c>
      <c r="I263" s="5">
        <f>'Labor Cost Estimate'!I262</f>
        <v>0</v>
      </c>
      <c r="J263" s="5">
        <f>'Labor Cost Estimate'!J262</f>
        <v>0</v>
      </c>
      <c r="K263" s="5">
        <f>'Labor Cost Estimate'!K262</f>
        <v>0</v>
      </c>
      <c r="L263" s="5">
        <f>'Labor Cost Estimate'!L262</f>
        <v>0</v>
      </c>
      <c r="M263" s="5">
        <f>'Labor Cost Estimate'!M262</f>
        <v>0</v>
      </c>
      <c r="N263" s="5">
        <f>'Labor Cost Estimate'!N262</f>
        <v>0</v>
      </c>
      <c r="O263" s="5">
        <f>'Labor Cost Estimate'!O262</f>
        <v>8</v>
      </c>
      <c r="P263" s="5">
        <f>'Labor Cost Estimate'!P262</f>
        <v>0</v>
      </c>
      <c r="Q263" s="5">
        <f>'Labor Cost Estimate'!Q262</f>
        <v>0</v>
      </c>
      <c r="R263" s="5">
        <f>'Labor Cost Estimate'!R262</f>
        <v>0</v>
      </c>
      <c r="S263" s="5">
        <f>'Labor Cost Estimate'!S262</f>
        <v>8</v>
      </c>
      <c r="T263" s="49">
        <f t="shared" si="35"/>
        <v>1</v>
      </c>
      <c r="U263" s="8">
        <f t="shared" si="36"/>
        <v>63</v>
      </c>
      <c r="V263" s="8">
        <f t="shared" si="37"/>
        <v>504</v>
      </c>
      <c r="W263" s="8">
        <f t="shared" si="34"/>
        <v>558.60897197044744</v>
      </c>
      <c r="X263" s="82">
        <f t="shared" si="32"/>
        <v>4.6923879040667365E-3</v>
      </c>
      <c r="Y263" s="83">
        <f t="shared" si="33"/>
        <v>1.6365389798257606E-3</v>
      </c>
    </row>
    <row r="264" spans="1:26">
      <c r="A264" s="5" t="s">
        <v>444</v>
      </c>
      <c r="B264" s="17" t="s">
        <v>445</v>
      </c>
      <c r="C264" s="5" t="s">
        <v>26</v>
      </c>
      <c r="D264" s="6" t="s">
        <v>204</v>
      </c>
      <c r="E264" s="8">
        <f>Resources!$E$3*I264 + Resources!$E$4*J264 + Resources!$E$5*K264 + Resources!$E$6*L264 + Resources!$E$7*M264 + Resources!$E$8*N264 + Resources!$E$9*O264 + Resources!$E$12*P264</f>
        <v>504</v>
      </c>
      <c r="F264" s="8">
        <f>Resources!$E$2*H264</f>
        <v>0</v>
      </c>
      <c r="G264" s="8">
        <f>'Labor Cost Estimate'!G263</f>
        <v>504</v>
      </c>
      <c r="H264" s="5">
        <f>'Labor Cost Estimate'!H263</f>
        <v>0</v>
      </c>
      <c r="I264" s="5">
        <f>'Labor Cost Estimate'!I263</f>
        <v>0</v>
      </c>
      <c r="J264" s="5">
        <f>'Labor Cost Estimate'!J263</f>
        <v>0</v>
      </c>
      <c r="K264" s="5">
        <f>'Labor Cost Estimate'!K263</f>
        <v>0</v>
      </c>
      <c r="L264" s="5">
        <f>'Labor Cost Estimate'!L263</f>
        <v>0</v>
      </c>
      <c r="M264" s="5">
        <f>'Labor Cost Estimate'!M263</f>
        <v>0</v>
      </c>
      <c r="N264" s="5">
        <f>'Labor Cost Estimate'!N263</f>
        <v>0</v>
      </c>
      <c r="O264" s="5">
        <f>'Labor Cost Estimate'!O263</f>
        <v>8</v>
      </c>
      <c r="P264" s="5">
        <f>'Labor Cost Estimate'!P263</f>
        <v>0</v>
      </c>
      <c r="Q264" s="5">
        <f>'Labor Cost Estimate'!Q263</f>
        <v>0</v>
      </c>
      <c r="R264" s="5">
        <f>'Labor Cost Estimate'!R263</f>
        <v>0</v>
      </c>
      <c r="S264" s="5">
        <f>'Labor Cost Estimate'!S263</f>
        <v>8</v>
      </c>
      <c r="T264" s="49">
        <f t="shared" si="35"/>
        <v>1</v>
      </c>
      <c r="U264" s="8">
        <f t="shared" si="36"/>
        <v>63</v>
      </c>
      <c r="V264" s="8">
        <f t="shared" si="37"/>
        <v>504</v>
      </c>
      <c r="W264" s="8">
        <f t="shared" si="34"/>
        <v>558.60897197044744</v>
      </c>
      <c r="X264" s="82">
        <f t="shared" si="32"/>
        <v>4.6923879040667365E-3</v>
      </c>
      <c r="Y264" s="83">
        <f t="shared" si="33"/>
        <v>1.6365389798257606E-3</v>
      </c>
    </row>
    <row r="265" spans="1:26" s="35" customFormat="1">
      <c r="B265" s="18" t="s">
        <v>207</v>
      </c>
      <c r="D265" s="7"/>
      <c r="E265" s="42">
        <f>Resources!$E$3*I265 + Resources!$E$4*J265 + Resources!$E$5*K265 + Resources!$E$6*L265 + Resources!$E$7*M265 + Resources!$E$8*N265 + Resources!$E$9*O265 + Resources!$E$12*P265</f>
        <v>0</v>
      </c>
      <c r="F265" s="42">
        <f>Resources!$E$2*H265</f>
        <v>0</v>
      </c>
      <c r="G265" s="8">
        <f>'Labor Cost Estimate'!G264</f>
        <v>3264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35">
        <f>SUM(S266:S267)</f>
        <v>48</v>
      </c>
      <c r="T265" s="52">
        <f t="shared" si="35"/>
        <v>6</v>
      </c>
      <c r="U265" s="42">
        <f t="shared" si="36"/>
        <v>68</v>
      </c>
      <c r="V265" s="42">
        <f t="shared" si="37"/>
        <v>544</v>
      </c>
      <c r="W265" s="42">
        <f t="shared" si="34"/>
        <v>3617.6581041895647</v>
      </c>
      <c r="X265" s="92">
        <f t="shared" si="32"/>
        <v>3.0388797854908386E-2</v>
      </c>
      <c r="Y265" s="90">
        <f t="shared" si="33"/>
        <v>1.0598538155062068E-2</v>
      </c>
      <c r="Z265" s="31"/>
    </row>
    <row r="266" spans="1:26">
      <c r="A266" s="5" t="s">
        <v>446</v>
      </c>
      <c r="B266" s="17" t="s">
        <v>447</v>
      </c>
      <c r="C266" s="5" t="s">
        <v>26</v>
      </c>
      <c r="D266" s="6" t="s">
        <v>210</v>
      </c>
      <c r="E266" s="8">
        <f>Resources!$E$3*I266 + Resources!$E$4*J266 + Resources!$E$5*K266 + Resources!$E$6*L266 + Resources!$E$7*M266 + Resources!$E$8*N266 + Resources!$E$9*O266 + Resources!$E$12*P266</f>
        <v>544</v>
      </c>
      <c r="F266" s="8">
        <f>Resources!$E$2*H266</f>
        <v>0</v>
      </c>
      <c r="G266" s="8">
        <f>'Labor Cost Estimate'!G265</f>
        <v>544</v>
      </c>
      <c r="H266" s="5">
        <f>'Labor Cost Estimate'!H265</f>
        <v>0</v>
      </c>
      <c r="I266" s="5">
        <f>'Labor Cost Estimate'!I265</f>
        <v>8</v>
      </c>
      <c r="J266" s="5">
        <f>'Labor Cost Estimate'!J265</f>
        <v>0</v>
      </c>
      <c r="K266" s="5">
        <f>'Labor Cost Estimate'!K265</f>
        <v>0</v>
      </c>
      <c r="L266" s="5">
        <f>'Labor Cost Estimate'!L265</f>
        <v>0</v>
      </c>
      <c r="M266" s="5">
        <f>'Labor Cost Estimate'!M265</f>
        <v>0</v>
      </c>
      <c r="N266" s="5">
        <f>'Labor Cost Estimate'!N265</f>
        <v>0</v>
      </c>
      <c r="O266" s="5">
        <f>'Labor Cost Estimate'!O265</f>
        <v>0</v>
      </c>
      <c r="P266" s="5">
        <f>'Labor Cost Estimate'!P265</f>
        <v>0</v>
      </c>
      <c r="Q266" s="5">
        <f>'Labor Cost Estimate'!Q265</f>
        <v>0</v>
      </c>
      <c r="R266" s="5">
        <f>'Labor Cost Estimate'!R265</f>
        <v>0</v>
      </c>
      <c r="S266" s="5">
        <f>'Labor Cost Estimate'!S265</f>
        <v>8</v>
      </c>
      <c r="T266" s="49">
        <f t="shared" si="35"/>
        <v>1</v>
      </c>
      <c r="U266" s="8">
        <f t="shared" si="36"/>
        <v>68</v>
      </c>
      <c r="V266" s="8">
        <f t="shared" si="37"/>
        <v>544</v>
      </c>
      <c r="W266" s="8">
        <f t="shared" si="34"/>
        <v>602.94301736492741</v>
      </c>
      <c r="X266" s="82">
        <f t="shared" si="32"/>
        <v>5.0647996424847313E-3</v>
      </c>
      <c r="Y266" s="83">
        <f t="shared" si="33"/>
        <v>1.7664230258436781E-3</v>
      </c>
    </row>
    <row r="267" spans="1:26">
      <c r="A267" s="5" t="s">
        <v>448</v>
      </c>
      <c r="B267" s="17" t="s">
        <v>212</v>
      </c>
      <c r="C267" s="5" t="s">
        <v>26</v>
      </c>
      <c r="D267" s="6" t="s">
        <v>210</v>
      </c>
      <c r="E267" s="8">
        <f>Resources!$E$3*I267 + Resources!$E$4*J267 + Resources!$E$5*K267 + Resources!$E$6*L267 + Resources!$E$7*M267 + Resources!$E$8*N267 + Resources!$E$9*O267 + Resources!$E$12*P267</f>
        <v>2720</v>
      </c>
      <c r="F267" s="8">
        <f>Resources!$E$2*H267</f>
        <v>0</v>
      </c>
      <c r="G267" s="8">
        <f>'Labor Cost Estimate'!G266</f>
        <v>2720</v>
      </c>
      <c r="H267" s="5">
        <f>'Labor Cost Estimate'!H266</f>
        <v>0</v>
      </c>
      <c r="I267" s="5">
        <f>'Labor Cost Estimate'!I266</f>
        <v>40</v>
      </c>
      <c r="J267" s="5">
        <f>'Labor Cost Estimate'!J266</f>
        <v>0</v>
      </c>
      <c r="K267" s="5">
        <f>'Labor Cost Estimate'!K266</f>
        <v>0</v>
      </c>
      <c r="L267" s="5">
        <f>'Labor Cost Estimate'!L266</f>
        <v>0</v>
      </c>
      <c r="M267" s="5">
        <f>'Labor Cost Estimate'!M266</f>
        <v>0</v>
      </c>
      <c r="N267" s="5">
        <f>'Labor Cost Estimate'!N266</f>
        <v>0</v>
      </c>
      <c r="O267" s="5">
        <f>'Labor Cost Estimate'!O266</f>
        <v>0</v>
      </c>
      <c r="P267" s="5">
        <f>'Labor Cost Estimate'!P266</f>
        <v>0</v>
      </c>
      <c r="Q267" s="5">
        <f>'Labor Cost Estimate'!Q266</f>
        <v>0</v>
      </c>
      <c r="R267" s="5">
        <f>'Labor Cost Estimate'!R266</f>
        <v>0</v>
      </c>
      <c r="S267" s="5">
        <f>'Labor Cost Estimate'!S266</f>
        <v>40</v>
      </c>
      <c r="T267" s="49">
        <f t="shared" si="35"/>
        <v>5</v>
      </c>
      <c r="U267" s="8">
        <f t="shared" si="36"/>
        <v>68</v>
      </c>
      <c r="V267" s="8">
        <f t="shared" si="37"/>
        <v>544</v>
      </c>
      <c r="W267" s="8">
        <f t="shared" si="34"/>
        <v>3014.7150868246372</v>
      </c>
      <c r="X267" s="82">
        <f t="shared" si="32"/>
        <v>2.5323998212423655E-2</v>
      </c>
      <c r="Y267" s="83">
        <f t="shared" si="33"/>
        <v>8.832115129218391E-3</v>
      </c>
    </row>
    <row r="268" spans="1:26" ht="23.25">
      <c r="A268" s="24"/>
      <c r="B268" s="23" t="s">
        <v>449</v>
      </c>
      <c r="C268" s="24"/>
      <c r="D268" s="53"/>
      <c r="E268" s="46"/>
      <c r="F268" s="46"/>
      <c r="G268" s="46">
        <f>'Labor Cost Estimate'!G267</f>
        <v>20560</v>
      </c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38">
        <f>S269+S275</f>
        <v>340</v>
      </c>
      <c r="T268" s="47">
        <f t="shared" si="35"/>
        <v>42.5</v>
      </c>
      <c r="U268" s="46">
        <f t="shared" si="36"/>
        <v>60.470588235294116</v>
      </c>
      <c r="V268" s="46">
        <f t="shared" si="37"/>
        <v>483.76470588235293</v>
      </c>
      <c r="W268" s="46">
        <f t="shared" si="34"/>
        <v>22787.699332762699</v>
      </c>
      <c r="X268" s="85">
        <f>G268/$G$268</f>
        <v>1</v>
      </c>
      <c r="Y268" s="85">
        <f t="shared" si="33"/>
        <v>6.6760399653209596E-2</v>
      </c>
    </row>
    <row r="269" spans="1:26" s="35" customFormat="1" ht="18.75">
      <c r="B269" s="26" t="s">
        <v>450</v>
      </c>
      <c r="D269" s="7"/>
      <c r="E269" s="42"/>
      <c r="F269" s="42"/>
      <c r="G269" s="8">
        <f>'Labor Cost Estimate'!G268</f>
        <v>6818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36">
        <f>SUM(S270:S274)</f>
        <v>106</v>
      </c>
      <c r="T269" s="48">
        <f t="shared" si="35"/>
        <v>13.25</v>
      </c>
      <c r="U269" s="50">
        <f t="shared" si="36"/>
        <v>64.320754716981128</v>
      </c>
      <c r="V269" s="50">
        <f t="shared" si="37"/>
        <v>514.56603773584902</v>
      </c>
      <c r="W269" s="50">
        <f t="shared" si="34"/>
        <v>7556.738037489109</v>
      </c>
      <c r="X269" s="93">
        <f t="shared" ref="X269:X280" si="38">G269/$G$268</f>
        <v>0.33161478599221789</v>
      </c>
      <c r="Y269" s="91">
        <f t="shared" si="33"/>
        <v>2.2138735643754039E-2</v>
      </c>
      <c r="Z269" s="31"/>
    </row>
    <row r="270" spans="1:26" s="25" customFormat="1" ht="30">
      <c r="A270" s="5" t="s">
        <v>451</v>
      </c>
      <c r="B270" s="6" t="s">
        <v>452</v>
      </c>
      <c r="C270" s="5" t="s">
        <v>55</v>
      </c>
      <c r="D270" s="6" t="s">
        <v>199</v>
      </c>
      <c r="E270" s="8">
        <f>Resources!$E$3*I270 + Resources!$E$4*J270 + Resources!$E$5*K270 + Resources!$E$6*L270 + Resources!$E$7*M270 + Resources!$E$8*N270 + Resources!$E$9*O270 + Resources!$E$12*P270</f>
        <v>756</v>
      </c>
      <c r="F270" s="8">
        <f>Resources!$E$2*H270</f>
        <v>816</v>
      </c>
      <c r="G270" s="8">
        <f>'Labor Cost Estimate'!G269</f>
        <v>1572</v>
      </c>
      <c r="H270" s="5">
        <f>'Labor Cost Estimate'!H269</f>
        <v>12</v>
      </c>
      <c r="I270" s="5">
        <f>'Labor Cost Estimate'!I269</f>
        <v>0</v>
      </c>
      <c r="J270" s="5">
        <f>'Labor Cost Estimate'!J269</f>
        <v>0</v>
      </c>
      <c r="K270" s="5">
        <f>'Labor Cost Estimate'!K269</f>
        <v>0</v>
      </c>
      <c r="L270" s="5">
        <f>'Labor Cost Estimate'!L269</f>
        <v>0</v>
      </c>
      <c r="M270" s="5">
        <f>'Labor Cost Estimate'!M269</f>
        <v>0</v>
      </c>
      <c r="N270" s="5">
        <f>'Labor Cost Estimate'!N269</f>
        <v>0</v>
      </c>
      <c r="O270" s="5">
        <f>'Labor Cost Estimate'!O269</f>
        <v>12</v>
      </c>
      <c r="P270" s="5">
        <f>'Labor Cost Estimate'!P269</f>
        <v>0</v>
      </c>
      <c r="Q270" s="5">
        <f>'Labor Cost Estimate'!Q269</f>
        <v>0</v>
      </c>
      <c r="R270" s="5">
        <f>'Labor Cost Estimate'!R269</f>
        <v>0</v>
      </c>
      <c r="S270" s="5">
        <f>'Labor Cost Estimate'!S269</f>
        <v>24</v>
      </c>
      <c r="T270" s="49">
        <f t="shared" si="35"/>
        <v>3</v>
      </c>
      <c r="U270" s="8">
        <f t="shared" si="36"/>
        <v>65.5</v>
      </c>
      <c r="V270" s="8">
        <f t="shared" si="37"/>
        <v>524</v>
      </c>
      <c r="W270" s="8">
        <f t="shared" si="34"/>
        <v>1742.3279840030625</v>
      </c>
      <c r="X270" s="82">
        <f t="shared" si="38"/>
        <v>7.6459143968871601E-2</v>
      </c>
      <c r="Y270" s="83">
        <f t="shared" si="33"/>
        <v>5.1044430085041576E-3</v>
      </c>
    </row>
    <row r="271" spans="1:26">
      <c r="A271" s="5" t="s">
        <v>453</v>
      </c>
      <c r="B271" s="6" t="s">
        <v>454</v>
      </c>
      <c r="C271" s="5" t="s">
        <v>26</v>
      </c>
      <c r="D271" s="6" t="s">
        <v>204</v>
      </c>
      <c r="E271" s="8">
        <f>Resources!$E$3*I271 + Resources!$E$4*J271 + Resources!$E$5*K271 + Resources!$E$6*L271 + Resources!$E$7*M271 + Resources!$E$8*N271 + Resources!$E$9*O271 + Resources!$E$12*P271</f>
        <v>126</v>
      </c>
      <c r="F271" s="8">
        <f>Resources!$E$2*H271</f>
        <v>0</v>
      </c>
      <c r="G271" s="8">
        <f>'Labor Cost Estimate'!G270</f>
        <v>126</v>
      </c>
      <c r="H271" s="5">
        <f>'Labor Cost Estimate'!H270</f>
        <v>0</v>
      </c>
      <c r="I271" s="5">
        <f>'Labor Cost Estimate'!I270</f>
        <v>0</v>
      </c>
      <c r="J271" s="5">
        <f>'Labor Cost Estimate'!J270</f>
        <v>0</v>
      </c>
      <c r="K271" s="5">
        <f>'Labor Cost Estimate'!K270</f>
        <v>0</v>
      </c>
      <c r="L271" s="5">
        <f>'Labor Cost Estimate'!L270</f>
        <v>0</v>
      </c>
      <c r="M271" s="5">
        <f>'Labor Cost Estimate'!M270</f>
        <v>0</v>
      </c>
      <c r="N271" s="5">
        <f>'Labor Cost Estimate'!N270</f>
        <v>0</v>
      </c>
      <c r="O271" s="5">
        <f>'Labor Cost Estimate'!O270</f>
        <v>2</v>
      </c>
      <c r="P271" s="5">
        <f>'Labor Cost Estimate'!P270</f>
        <v>0</v>
      </c>
      <c r="Q271" s="5">
        <f>'Labor Cost Estimate'!Q270</f>
        <v>0</v>
      </c>
      <c r="R271" s="5">
        <f>'Labor Cost Estimate'!R270</f>
        <v>0</v>
      </c>
      <c r="S271" s="5">
        <f>'Labor Cost Estimate'!S270</f>
        <v>2</v>
      </c>
      <c r="T271" s="49">
        <f t="shared" si="35"/>
        <v>0.25</v>
      </c>
      <c r="U271" s="8">
        <f t="shared" si="36"/>
        <v>63</v>
      </c>
      <c r="V271" s="8">
        <f t="shared" si="37"/>
        <v>504</v>
      </c>
      <c r="W271" s="8">
        <f t="shared" si="34"/>
        <v>139.65224299261186</v>
      </c>
      <c r="X271" s="82">
        <f t="shared" si="38"/>
        <v>6.1284046692607003E-3</v>
      </c>
      <c r="Y271" s="83">
        <f t="shared" si="33"/>
        <v>4.0913474495644014E-4</v>
      </c>
    </row>
    <row r="272" spans="1:26">
      <c r="A272" s="5" t="s">
        <v>455</v>
      </c>
      <c r="B272" s="6" t="s">
        <v>456</v>
      </c>
      <c r="C272" s="5" t="s">
        <v>26</v>
      </c>
      <c r="D272" s="6" t="s">
        <v>204</v>
      </c>
      <c r="E272" s="8">
        <f>Resources!$E$3*I272 + Resources!$E$4*J272 + Resources!$E$5*K272 + Resources!$E$6*L272 + Resources!$E$7*M272 + Resources!$E$8*N272 + Resources!$E$9*O272 + Resources!$E$12*P272</f>
        <v>2520</v>
      </c>
      <c r="F272" s="8">
        <f>Resources!$E$2*H272</f>
        <v>0</v>
      </c>
      <c r="G272" s="8">
        <f>'Labor Cost Estimate'!G271</f>
        <v>2520</v>
      </c>
      <c r="H272" s="5">
        <f>'Labor Cost Estimate'!H271</f>
        <v>0</v>
      </c>
      <c r="I272" s="5">
        <f>'Labor Cost Estimate'!I271</f>
        <v>0</v>
      </c>
      <c r="J272" s="5">
        <f>'Labor Cost Estimate'!J271</f>
        <v>0</v>
      </c>
      <c r="K272" s="5">
        <f>'Labor Cost Estimate'!K271</f>
        <v>0</v>
      </c>
      <c r="L272" s="5">
        <f>'Labor Cost Estimate'!L271</f>
        <v>0</v>
      </c>
      <c r="M272" s="5">
        <f>'Labor Cost Estimate'!M271</f>
        <v>0</v>
      </c>
      <c r="N272" s="5">
        <f>'Labor Cost Estimate'!N271</f>
        <v>0</v>
      </c>
      <c r="O272" s="5">
        <f>'Labor Cost Estimate'!O271</f>
        <v>40</v>
      </c>
      <c r="P272" s="5">
        <f>'Labor Cost Estimate'!P271</f>
        <v>0</v>
      </c>
      <c r="Q272" s="5">
        <f>'Labor Cost Estimate'!Q271</f>
        <v>0</v>
      </c>
      <c r="R272" s="5">
        <f>'Labor Cost Estimate'!R271</f>
        <v>0</v>
      </c>
      <c r="S272" s="5">
        <f>'Labor Cost Estimate'!S271</f>
        <v>40</v>
      </c>
      <c r="T272" s="49">
        <f t="shared" si="35"/>
        <v>5</v>
      </c>
      <c r="U272" s="8">
        <f t="shared" si="36"/>
        <v>63</v>
      </c>
      <c r="V272" s="8">
        <f t="shared" si="37"/>
        <v>504</v>
      </c>
      <c r="W272" s="8">
        <f t="shared" si="34"/>
        <v>2793.0448598522376</v>
      </c>
      <c r="X272" s="82">
        <f t="shared" si="38"/>
        <v>0.122568093385214</v>
      </c>
      <c r="Y272" s="83">
        <f t="shared" si="33"/>
        <v>8.1826948991288034E-3</v>
      </c>
    </row>
    <row r="273" spans="1:27" ht="30">
      <c r="A273" s="5" t="s">
        <v>457</v>
      </c>
      <c r="B273" s="6" t="s">
        <v>458</v>
      </c>
      <c r="C273" s="5" t="s">
        <v>26</v>
      </c>
      <c r="D273" s="6" t="s">
        <v>204</v>
      </c>
      <c r="E273" s="8">
        <f>Resources!$E$3*I273 + Resources!$E$4*J273 + Resources!$E$5*K273 + Resources!$E$6*L273 + Resources!$E$7*M273 + Resources!$E$8*N273 + Resources!$E$9*O273 + Resources!$E$12*P273</f>
        <v>504</v>
      </c>
      <c r="F273" s="8">
        <f>Resources!$E$2*H273</f>
        <v>0</v>
      </c>
      <c r="G273" s="8">
        <f>'Labor Cost Estimate'!G272</f>
        <v>504</v>
      </c>
      <c r="H273" s="5">
        <f>'Labor Cost Estimate'!H272</f>
        <v>0</v>
      </c>
      <c r="I273" s="5">
        <f>'Labor Cost Estimate'!I272</f>
        <v>0</v>
      </c>
      <c r="J273" s="5">
        <f>'Labor Cost Estimate'!J272</f>
        <v>0</v>
      </c>
      <c r="K273" s="5">
        <f>'Labor Cost Estimate'!K272</f>
        <v>0</v>
      </c>
      <c r="L273" s="5">
        <f>'Labor Cost Estimate'!L272</f>
        <v>0</v>
      </c>
      <c r="M273" s="5">
        <f>'Labor Cost Estimate'!M272</f>
        <v>0</v>
      </c>
      <c r="N273" s="5">
        <f>'Labor Cost Estimate'!N272</f>
        <v>0</v>
      </c>
      <c r="O273" s="5">
        <f>'Labor Cost Estimate'!O272</f>
        <v>8</v>
      </c>
      <c r="P273" s="5">
        <f>'Labor Cost Estimate'!P272</f>
        <v>0</v>
      </c>
      <c r="Q273" s="5">
        <f>'Labor Cost Estimate'!Q272</f>
        <v>0</v>
      </c>
      <c r="R273" s="5">
        <f>'Labor Cost Estimate'!R272</f>
        <v>0</v>
      </c>
      <c r="S273" s="5">
        <f>'Labor Cost Estimate'!S272</f>
        <v>8</v>
      </c>
      <c r="T273" s="49">
        <f t="shared" si="35"/>
        <v>1</v>
      </c>
      <c r="U273" s="8">
        <f t="shared" si="36"/>
        <v>63</v>
      </c>
      <c r="V273" s="8">
        <f t="shared" si="37"/>
        <v>504</v>
      </c>
      <c r="W273" s="8">
        <f t="shared" si="34"/>
        <v>558.60897197044744</v>
      </c>
      <c r="X273" s="82">
        <f t="shared" si="38"/>
        <v>2.4513618677042801E-2</v>
      </c>
      <c r="Y273" s="83">
        <f t="shared" si="33"/>
        <v>1.6365389798257606E-3</v>
      </c>
    </row>
    <row r="274" spans="1:27" ht="30">
      <c r="A274" s="5" t="s">
        <v>459</v>
      </c>
      <c r="B274" s="6" t="s">
        <v>460</v>
      </c>
      <c r="C274" s="5" t="s">
        <v>55</v>
      </c>
      <c r="D274" s="6" t="s">
        <v>199</v>
      </c>
      <c r="E274" s="8">
        <f>Resources!$E$3*I274 + Resources!$E$4*J274 + Resources!$E$5*K274 + Resources!$E$6*L274 + Resources!$E$7*M274 + Resources!$E$8*N274 + Resources!$E$9*O274 + Resources!$E$12*P274</f>
        <v>1008</v>
      </c>
      <c r="F274" s="8">
        <f>Resources!$E$2*H274</f>
        <v>1088</v>
      </c>
      <c r="G274" s="8">
        <f>'Labor Cost Estimate'!G273</f>
        <v>2096</v>
      </c>
      <c r="H274" s="5">
        <f>'Labor Cost Estimate'!H273</f>
        <v>16</v>
      </c>
      <c r="I274" s="5">
        <f>'Labor Cost Estimate'!I273</f>
        <v>0</v>
      </c>
      <c r="J274" s="5">
        <f>'Labor Cost Estimate'!J273</f>
        <v>0</v>
      </c>
      <c r="K274" s="5">
        <f>'Labor Cost Estimate'!K273</f>
        <v>0</v>
      </c>
      <c r="L274" s="5">
        <f>'Labor Cost Estimate'!L273</f>
        <v>0</v>
      </c>
      <c r="M274" s="5">
        <f>'Labor Cost Estimate'!M273</f>
        <v>0</v>
      </c>
      <c r="N274" s="5">
        <f>'Labor Cost Estimate'!N273</f>
        <v>0</v>
      </c>
      <c r="O274" s="5">
        <f>'Labor Cost Estimate'!O273</f>
        <v>16</v>
      </c>
      <c r="P274" s="5">
        <f>'Labor Cost Estimate'!P273</f>
        <v>0</v>
      </c>
      <c r="Q274" s="5">
        <f>'Labor Cost Estimate'!Q273</f>
        <v>0</v>
      </c>
      <c r="R274" s="5">
        <f>'Labor Cost Estimate'!R273</f>
        <v>0</v>
      </c>
      <c r="S274" s="5">
        <f>'Labor Cost Estimate'!S273</f>
        <v>32</v>
      </c>
      <c r="T274" s="49">
        <f t="shared" si="35"/>
        <v>4</v>
      </c>
      <c r="U274" s="8">
        <f t="shared" si="36"/>
        <v>65.5</v>
      </c>
      <c r="V274" s="8">
        <f t="shared" si="37"/>
        <v>524</v>
      </c>
      <c r="W274" s="8">
        <f t="shared" si="34"/>
        <v>2323.1039786707497</v>
      </c>
      <c r="X274" s="82">
        <f t="shared" si="38"/>
        <v>0.10194552529182879</v>
      </c>
      <c r="Y274" s="83">
        <f t="shared" si="33"/>
        <v>6.8059240113388774E-3</v>
      </c>
    </row>
    <row r="275" spans="1:27" s="35" customFormat="1" ht="18.75">
      <c r="B275" s="9" t="s">
        <v>461</v>
      </c>
      <c r="D275" s="7"/>
      <c r="E275" s="42"/>
      <c r="F275" s="42"/>
      <c r="G275" s="8">
        <f>'Labor Cost Estimate'!G274</f>
        <v>13742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36">
        <f t="shared" ref="S275" si="39">SUM(S276:S280)</f>
        <v>234</v>
      </c>
      <c r="T275" s="48">
        <f t="shared" si="35"/>
        <v>29.25</v>
      </c>
      <c r="U275" s="50">
        <f t="shared" si="36"/>
        <v>58.726495726495727</v>
      </c>
      <c r="V275" s="50">
        <f t="shared" si="37"/>
        <v>469.81196581196582</v>
      </c>
      <c r="W275" s="50">
        <f t="shared" si="34"/>
        <v>15230.96129527359</v>
      </c>
      <c r="X275" s="93">
        <f t="shared" si="38"/>
        <v>0.66838521400778206</v>
      </c>
      <c r="Y275" s="91">
        <f t="shared" si="33"/>
        <v>4.462166400945556E-2</v>
      </c>
      <c r="Z275" s="31"/>
    </row>
    <row r="276" spans="1:27">
      <c r="A276" s="5" t="s">
        <v>462</v>
      </c>
      <c r="B276" s="6" t="s">
        <v>463</v>
      </c>
      <c r="C276" s="5" t="s">
        <v>26</v>
      </c>
      <c r="D276" s="6" t="s">
        <v>204</v>
      </c>
      <c r="E276" s="8">
        <f>Resources!$E$3*I276 + Resources!$E$4*J276 + Resources!$E$5*K276 + Resources!$E$6*L276 + Resources!$E$7*M276 + Resources!$E$8*N276 + Resources!$E$9*O276 + Resources!$E$12*P276</f>
        <v>126</v>
      </c>
      <c r="F276" s="8">
        <f>Resources!$E$2*H276</f>
        <v>0</v>
      </c>
      <c r="G276" s="8">
        <f>'Labor Cost Estimate'!G275</f>
        <v>126</v>
      </c>
      <c r="H276" s="5">
        <f>'Labor Cost Estimate'!H275</f>
        <v>0</v>
      </c>
      <c r="I276" s="5">
        <f>'Labor Cost Estimate'!I275</f>
        <v>0</v>
      </c>
      <c r="J276" s="5">
        <f>'Labor Cost Estimate'!J275</f>
        <v>0</v>
      </c>
      <c r="K276" s="5">
        <f>'Labor Cost Estimate'!K275</f>
        <v>0</v>
      </c>
      <c r="L276" s="5">
        <f>'Labor Cost Estimate'!L275</f>
        <v>0</v>
      </c>
      <c r="M276" s="5">
        <f>'Labor Cost Estimate'!M275</f>
        <v>0</v>
      </c>
      <c r="N276" s="5">
        <f>'Labor Cost Estimate'!N275</f>
        <v>0</v>
      </c>
      <c r="O276" s="5">
        <f>'Labor Cost Estimate'!O275</f>
        <v>2</v>
      </c>
      <c r="P276" s="5">
        <f>'Labor Cost Estimate'!P275</f>
        <v>0</v>
      </c>
      <c r="Q276" s="5">
        <f>'Labor Cost Estimate'!Q275</f>
        <v>0</v>
      </c>
      <c r="R276" s="5">
        <f>'Labor Cost Estimate'!R275</f>
        <v>0</v>
      </c>
      <c r="S276" s="5">
        <f>'Labor Cost Estimate'!S275</f>
        <v>2</v>
      </c>
      <c r="T276" s="49">
        <f t="shared" si="35"/>
        <v>0.25</v>
      </c>
      <c r="U276" s="8">
        <f t="shared" si="36"/>
        <v>63</v>
      </c>
      <c r="V276" s="8">
        <f t="shared" si="37"/>
        <v>504</v>
      </c>
      <c r="W276" s="8">
        <f t="shared" si="34"/>
        <v>139.65224299261186</v>
      </c>
      <c r="X276" s="82">
        <f t="shared" si="38"/>
        <v>6.1284046692607003E-3</v>
      </c>
      <c r="Y276" s="83">
        <f t="shared" si="33"/>
        <v>4.0913474495644014E-4</v>
      </c>
    </row>
    <row r="277" spans="1:27">
      <c r="A277" s="5" t="s">
        <v>464</v>
      </c>
      <c r="B277" s="6" t="s">
        <v>465</v>
      </c>
      <c r="C277" s="5" t="s">
        <v>26</v>
      </c>
      <c r="D277" s="6" t="s">
        <v>204</v>
      </c>
      <c r="E277" s="8">
        <f>Resources!$E$3*I277 + Resources!$E$4*J277 + Resources!$E$5*K277 + Resources!$E$6*L277 + Resources!$E$7*M277 + Resources!$E$8*N277 + Resources!$E$9*O277 + Resources!$E$12*P277</f>
        <v>504</v>
      </c>
      <c r="F277" s="8">
        <f>Resources!$E$2*H277</f>
        <v>0</v>
      </c>
      <c r="G277" s="8">
        <f>'Labor Cost Estimate'!G276</f>
        <v>504</v>
      </c>
      <c r="H277" s="5">
        <f>'Labor Cost Estimate'!H276</f>
        <v>0</v>
      </c>
      <c r="I277" s="5">
        <f>'Labor Cost Estimate'!I276</f>
        <v>0</v>
      </c>
      <c r="J277" s="5">
        <f>'Labor Cost Estimate'!J276</f>
        <v>0</v>
      </c>
      <c r="K277" s="5">
        <f>'Labor Cost Estimate'!K276</f>
        <v>0</v>
      </c>
      <c r="L277" s="5">
        <f>'Labor Cost Estimate'!L276</f>
        <v>0</v>
      </c>
      <c r="M277" s="5">
        <f>'Labor Cost Estimate'!M276</f>
        <v>0</v>
      </c>
      <c r="N277" s="5">
        <f>'Labor Cost Estimate'!N276</f>
        <v>0</v>
      </c>
      <c r="O277" s="5">
        <f>'Labor Cost Estimate'!O276</f>
        <v>8</v>
      </c>
      <c r="P277" s="5">
        <f>'Labor Cost Estimate'!P276</f>
        <v>0</v>
      </c>
      <c r="Q277" s="5">
        <f>'Labor Cost Estimate'!Q276</f>
        <v>0</v>
      </c>
      <c r="R277" s="5">
        <f>'Labor Cost Estimate'!R276</f>
        <v>0</v>
      </c>
      <c r="S277" s="5">
        <f>'Labor Cost Estimate'!S276</f>
        <v>8</v>
      </c>
      <c r="T277" s="49">
        <f t="shared" si="35"/>
        <v>1</v>
      </c>
      <c r="U277" s="8">
        <f t="shared" si="36"/>
        <v>63</v>
      </c>
      <c r="V277" s="8">
        <f t="shared" si="37"/>
        <v>504</v>
      </c>
      <c r="W277" s="8">
        <f t="shared" si="34"/>
        <v>558.60897197044744</v>
      </c>
      <c r="X277" s="82">
        <f t="shared" si="38"/>
        <v>2.4513618677042801E-2</v>
      </c>
      <c r="Y277" s="83">
        <f t="shared" si="33"/>
        <v>1.6365389798257606E-3</v>
      </c>
    </row>
    <row r="278" spans="1:27">
      <c r="A278" s="5" t="s">
        <v>466</v>
      </c>
      <c r="B278" s="6" t="s">
        <v>467</v>
      </c>
      <c r="C278" s="5" t="s">
        <v>55</v>
      </c>
      <c r="D278" s="6" t="s">
        <v>199</v>
      </c>
      <c r="E278" s="8">
        <f>Resources!$E$3*I278 + Resources!$E$4*J278 + Resources!$E$5*K278 + Resources!$E$6*L278 + Resources!$E$7*M278 + Resources!$E$8*N278 + Resources!$E$9*O278 + Resources!$E$12*P278</f>
        <v>504</v>
      </c>
      <c r="F278" s="8">
        <f>Resources!$E$2*H278</f>
        <v>544</v>
      </c>
      <c r="G278" s="8">
        <f>'Labor Cost Estimate'!G277</f>
        <v>1048</v>
      </c>
      <c r="H278" s="5">
        <f>'Labor Cost Estimate'!H277</f>
        <v>8</v>
      </c>
      <c r="I278" s="5">
        <f>'Labor Cost Estimate'!I277</f>
        <v>0</v>
      </c>
      <c r="J278" s="5">
        <f>'Labor Cost Estimate'!J277</f>
        <v>0</v>
      </c>
      <c r="K278" s="5">
        <f>'Labor Cost Estimate'!K277</f>
        <v>0</v>
      </c>
      <c r="L278" s="5">
        <f>'Labor Cost Estimate'!L277</f>
        <v>0</v>
      </c>
      <c r="M278" s="5">
        <f>'Labor Cost Estimate'!M277</f>
        <v>0</v>
      </c>
      <c r="N278" s="5">
        <f>'Labor Cost Estimate'!N277</f>
        <v>0</v>
      </c>
      <c r="O278" s="5">
        <f>'Labor Cost Estimate'!O277</f>
        <v>8</v>
      </c>
      <c r="P278" s="5">
        <f>'Labor Cost Estimate'!P277</f>
        <v>0</v>
      </c>
      <c r="Q278" s="5">
        <f>'Labor Cost Estimate'!Q277</f>
        <v>0</v>
      </c>
      <c r="R278" s="5">
        <f>'Labor Cost Estimate'!R277</f>
        <v>0</v>
      </c>
      <c r="S278" s="5">
        <f>'Labor Cost Estimate'!S277</f>
        <v>16</v>
      </c>
      <c r="T278" s="49">
        <f t="shared" si="35"/>
        <v>2</v>
      </c>
      <c r="U278" s="8">
        <f t="shared" si="36"/>
        <v>65.5</v>
      </c>
      <c r="V278" s="8">
        <f t="shared" si="37"/>
        <v>524</v>
      </c>
      <c r="W278" s="8">
        <f t="shared" si="34"/>
        <v>1161.5519893353749</v>
      </c>
      <c r="X278" s="82">
        <f t="shared" si="38"/>
        <v>5.0972762645914396E-2</v>
      </c>
      <c r="Y278" s="83">
        <f t="shared" si="33"/>
        <v>3.4029620056694387E-3</v>
      </c>
    </row>
    <row r="279" spans="1:27" ht="30">
      <c r="A279" s="5" t="s">
        <v>468</v>
      </c>
      <c r="B279" s="6" t="s">
        <v>469</v>
      </c>
      <c r="C279" s="5" t="s">
        <v>30</v>
      </c>
      <c r="D279" s="6" t="s">
        <v>470</v>
      </c>
      <c r="E279" s="8">
        <f>Resources!$E$3*I279 + Resources!$E$4*J279 + Resources!$E$5*K279 + Resources!$E$6*L279 + Resources!$E$7*M279 + Resources!$E$8*N279 + Resources!$E$9*O279 + Resources!$E$12*P279</f>
        <v>2176</v>
      </c>
      <c r="F279" s="8">
        <f>Resources!$E$2*H279</f>
        <v>1088</v>
      </c>
      <c r="G279" s="8">
        <f>'Labor Cost Estimate'!G278</f>
        <v>3264</v>
      </c>
      <c r="H279" s="5">
        <f>'Labor Cost Estimate'!H278</f>
        <v>16</v>
      </c>
      <c r="I279" s="5">
        <f>'Labor Cost Estimate'!I278</f>
        <v>16</v>
      </c>
      <c r="J279" s="5">
        <f>'Labor Cost Estimate'!J278</f>
        <v>0</v>
      </c>
      <c r="K279" s="5">
        <f>'Labor Cost Estimate'!K278</f>
        <v>0</v>
      </c>
      <c r="L279" s="5">
        <f>'Labor Cost Estimate'!L278</f>
        <v>0</v>
      </c>
      <c r="M279" s="5">
        <f>'Labor Cost Estimate'!M278</f>
        <v>0</v>
      </c>
      <c r="N279" s="5">
        <f>'Labor Cost Estimate'!N278</f>
        <v>16</v>
      </c>
      <c r="O279" s="5">
        <f>'Labor Cost Estimate'!O278</f>
        <v>0</v>
      </c>
      <c r="P279" s="5">
        <f>'Labor Cost Estimate'!P278</f>
        <v>0</v>
      </c>
      <c r="Q279" s="5">
        <f>'Labor Cost Estimate'!Q278</f>
        <v>0</v>
      </c>
      <c r="R279" s="5">
        <f>'Labor Cost Estimate'!R278</f>
        <v>0</v>
      </c>
      <c r="S279" s="5">
        <f>'Labor Cost Estimate'!S278</f>
        <v>48</v>
      </c>
      <c r="T279" s="49">
        <f t="shared" si="35"/>
        <v>6</v>
      </c>
      <c r="U279" s="8">
        <f t="shared" si="36"/>
        <v>68</v>
      </c>
      <c r="V279" s="8">
        <f t="shared" si="37"/>
        <v>544</v>
      </c>
      <c r="W279" s="8">
        <f>G279*$G$1</f>
        <v>3617.6581041895647</v>
      </c>
      <c r="X279" s="82">
        <f t="shared" si="38"/>
        <v>0.15875486381322956</v>
      </c>
      <c r="Y279" s="83">
        <f t="shared" si="33"/>
        <v>1.0598538155062068E-2</v>
      </c>
    </row>
    <row r="280" spans="1:27" ht="30">
      <c r="A280" s="29" t="s">
        <v>471</v>
      </c>
      <c r="B280" s="30" t="s">
        <v>472</v>
      </c>
      <c r="C280" s="29" t="s">
        <v>30</v>
      </c>
      <c r="D280" s="30" t="s">
        <v>163</v>
      </c>
      <c r="E280" s="8">
        <f>Resources!$E$3*I280 + Resources!$E$4*J280 + Resources!$E$5*K280 + Resources!$E$6*L280 + Resources!$E$7*M280 + Resources!$E$8*N280 + Resources!$E$9*O280 + Resources!$E$12*P280</f>
        <v>7320</v>
      </c>
      <c r="F280" s="8">
        <f>Resources!$E$2*H280</f>
        <v>0</v>
      </c>
      <c r="G280" s="8">
        <f>'Labor Cost Estimate'!G279</f>
        <v>8800</v>
      </c>
      <c r="H280" s="5">
        <f>'Labor Cost Estimate'!H279</f>
        <v>0</v>
      </c>
      <c r="I280" s="5">
        <f>'Labor Cost Estimate'!I279</f>
        <v>40</v>
      </c>
      <c r="J280" s="5">
        <f>'Labor Cost Estimate'!J279</f>
        <v>40</v>
      </c>
      <c r="K280" s="5">
        <f>'Labor Cost Estimate'!K279</f>
        <v>40</v>
      </c>
      <c r="L280" s="5">
        <f>'Labor Cost Estimate'!L279</f>
        <v>0</v>
      </c>
      <c r="M280" s="5">
        <f>'Labor Cost Estimate'!M279</f>
        <v>0</v>
      </c>
      <c r="N280" s="5">
        <f>'Labor Cost Estimate'!N279</f>
        <v>0</v>
      </c>
      <c r="O280" s="5">
        <f>'Labor Cost Estimate'!O279</f>
        <v>0</v>
      </c>
      <c r="P280" s="5">
        <f>'Labor Cost Estimate'!P279</f>
        <v>0</v>
      </c>
      <c r="Q280" s="5">
        <f>'Labor Cost Estimate'!Q279</f>
        <v>0</v>
      </c>
      <c r="R280" s="5">
        <f>'Labor Cost Estimate'!R279</f>
        <v>40</v>
      </c>
      <c r="S280" s="5">
        <f>'Labor Cost Estimate'!S279</f>
        <v>160</v>
      </c>
      <c r="T280" s="74">
        <f t="shared" si="35"/>
        <v>20</v>
      </c>
      <c r="U280" s="73">
        <f t="shared" si="36"/>
        <v>55</v>
      </c>
      <c r="V280" s="73">
        <f t="shared" si="37"/>
        <v>440</v>
      </c>
      <c r="W280" s="73">
        <f t="shared" si="34"/>
        <v>9753.4899867855911</v>
      </c>
      <c r="X280" s="94">
        <f t="shared" si="38"/>
        <v>0.42801556420233461</v>
      </c>
      <c r="Y280" s="95">
        <f t="shared" si="33"/>
        <v>2.8574490123941851E-2</v>
      </c>
      <c r="Z280" s="102"/>
    </row>
    <row r="281" spans="1:27" s="100" customFormat="1">
      <c r="A281" s="199" t="s">
        <v>474</v>
      </c>
      <c r="B281" s="200"/>
      <c r="C281" s="178" t="s">
        <v>512</v>
      </c>
      <c r="D281" s="203"/>
      <c r="E281" s="179">
        <f>SUM(E3:E280)</f>
        <v>237476</v>
      </c>
      <c r="F281" s="179">
        <f>SUM(F3:F280)</f>
        <v>31212</v>
      </c>
      <c r="G281" s="192">
        <f>G3+G16+G108+G189+G268</f>
        <v>307967</v>
      </c>
      <c r="H281" s="176">
        <f t="shared" ref="H281:P281" si="40">SUM(H3:H280)</f>
        <v>459</v>
      </c>
      <c r="I281" s="176">
        <f t="shared" si="40"/>
        <v>1117</v>
      </c>
      <c r="J281" s="176">
        <f>SUM(J3:J280)</f>
        <v>826</v>
      </c>
      <c r="K281" s="176">
        <f t="shared" si="40"/>
        <v>918</v>
      </c>
      <c r="L281" s="176">
        <f t="shared" si="40"/>
        <v>253</v>
      </c>
      <c r="M281" s="176">
        <f t="shared" si="40"/>
        <v>806</v>
      </c>
      <c r="N281" s="176">
        <f t="shared" si="40"/>
        <v>169</v>
      </c>
      <c r="O281" s="176">
        <f t="shared" si="40"/>
        <v>334</v>
      </c>
      <c r="P281" s="176">
        <f t="shared" si="40"/>
        <v>0</v>
      </c>
      <c r="Q281" s="176">
        <f t="shared" ref="Q281:R281" si="41">SUM(Q3:Q280)</f>
        <v>798</v>
      </c>
      <c r="R281" s="176">
        <f t="shared" si="41"/>
        <v>517</v>
      </c>
      <c r="S281" s="207">
        <f>S3+S16+S108+S189+S268</f>
        <v>6197</v>
      </c>
      <c r="T281" s="208">
        <f>T3+T16+T108+T189+T268</f>
        <v>774.625</v>
      </c>
      <c r="U281" s="192">
        <f>(U3+U16+U108+U189+U268)/5</f>
        <v>53.628948719665615</v>
      </c>
      <c r="V281" s="192">
        <f>(V3+V16+V108+V189+V268)/5</f>
        <v>429.03158975732492</v>
      </c>
      <c r="W281" s="192">
        <f>G281*G1</f>
        <v>341335.57395004522</v>
      </c>
      <c r="X281" s="195" t="s">
        <v>513</v>
      </c>
      <c r="Y281" s="193">
        <f>Y268+Y189+Y108+Y16+Y3</f>
        <v>0.99999999999999989</v>
      </c>
      <c r="Z281" s="196"/>
      <c r="AA281" s="101"/>
    </row>
    <row r="282" spans="1:27" s="100" customFormat="1">
      <c r="A282" s="201"/>
      <c r="B282" s="202"/>
      <c r="C282" s="204"/>
      <c r="D282" s="205"/>
      <c r="E282" s="206"/>
      <c r="F282" s="206"/>
      <c r="G282" s="192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207"/>
      <c r="T282" s="208"/>
      <c r="U282" s="192"/>
      <c r="V282" s="192"/>
      <c r="W282" s="192"/>
      <c r="X282" s="195"/>
      <c r="Y282" s="194"/>
      <c r="Z282" s="196"/>
      <c r="AA282" s="101"/>
    </row>
    <row r="283" spans="1:27" s="100" customFormat="1" ht="21">
      <c r="A283" s="120"/>
      <c r="B283" s="121"/>
      <c r="C283" s="122"/>
      <c r="D283" s="123"/>
      <c r="E283" s="124"/>
      <c r="F283" s="124"/>
      <c r="G283" s="125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7"/>
      <c r="T283" s="128"/>
      <c r="U283" s="125"/>
      <c r="V283" s="125"/>
      <c r="W283" s="125"/>
      <c r="X283" s="129"/>
      <c r="Y283" s="119"/>
      <c r="Z283" s="107"/>
      <c r="AA283" s="101"/>
    </row>
    <row r="284" spans="1:27" s="6" customFormat="1" ht="56.25">
      <c r="A284" s="190" t="s">
        <v>514</v>
      </c>
      <c r="B284" s="190"/>
      <c r="C284" s="131"/>
      <c r="D284" s="131" t="s">
        <v>515</v>
      </c>
      <c r="E284" s="132"/>
      <c r="F284" s="132"/>
      <c r="G284" s="132" t="s">
        <v>516</v>
      </c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 t="s">
        <v>18</v>
      </c>
      <c r="T284" s="131" t="s">
        <v>19</v>
      </c>
      <c r="U284" s="131" t="s">
        <v>517</v>
      </c>
      <c r="V284" s="131" t="s">
        <v>518</v>
      </c>
      <c r="W284" s="131" t="s">
        <v>502</v>
      </c>
      <c r="X284" s="133" t="s">
        <v>504</v>
      </c>
      <c r="Y284" s="115"/>
      <c r="Z284" s="108"/>
    </row>
    <row r="285" spans="1:27" ht="15" customHeight="1">
      <c r="A285" s="191" t="s">
        <v>519</v>
      </c>
      <c r="B285" s="191"/>
      <c r="C285"/>
      <c r="D285" s="1"/>
      <c r="E285" s="4"/>
      <c r="F285" s="4"/>
      <c r="G285" s="4">
        <f>G3</f>
        <v>10424</v>
      </c>
      <c r="H285" s="4">
        <f t="shared" ref="H285:W285" si="42">H3</f>
        <v>0</v>
      </c>
      <c r="I285" s="4">
        <f t="shared" si="42"/>
        <v>0</v>
      </c>
      <c r="J285" s="4">
        <f t="shared" si="42"/>
        <v>0</v>
      </c>
      <c r="K285" s="4">
        <f t="shared" si="42"/>
        <v>0</v>
      </c>
      <c r="L285" s="4">
        <f t="shared" si="42"/>
        <v>0</v>
      </c>
      <c r="M285" s="4">
        <f t="shared" si="42"/>
        <v>0</v>
      </c>
      <c r="N285" s="4">
        <f t="shared" si="42"/>
        <v>0</v>
      </c>
      <c r="O285" s="4">
        <f t="shared" si="42"/>
        <v>0</v>
      </c>
      <c r="P285" s="4">
        <f>P3</f>
        <v>0</v>
      </c>
      <c r="Q285" s="4"/>
      <c r="R285" s="4"/>
      <c r="S285">
        <f t="shared" si="42"/>
        <v>171</v>
      </c>
      <c r="T285">
        <f t="shared" si="42"/>
        <v>21.375</v>
      </c>
      <c r="U285" s="4">
        <f t="shared" si="42"/>
        <v>60.959064327485379</v>
      </c>
      <c r="V285" s="4">
        <f t="shared" si="42"/>
        <v>487.67251461988303</v>
      </c>
      <c r="W285" s="4">
        <f t="shared" si="42"/>
        <v>11553.452229801478</v>
      </c>
      <c r="X285" s="135">
        <f>Y3</f>
        <v>3.38477823922693E-2</v>
      </c>
      <c r="Y285" s="116"/>
    </row>
    <row r="286" spans="1:27">
      <c r="A286" s="191" t="s">
        <v>520</v>
      </c>
      <c r="B286" s="191"/>
      <c r="C286"/>
      <c r="D286" s="1"/>
      <c r="E286" s="4"/>
      <c r="F286" s="4"/>
      <c r="G286" s="4">
        <f>G16</f>
        <v>97340</v>
      </c>
      <c r="H286" s="4">
        <f t="shared" ref="H286:W286" si="43">H16</f>
        <v>0</v>
      </c>
      <c r="I286" s="4">
        <f t="shared" si="43"/>
        <v>0</v>
      </c>
      <c r="J286" s="4">
        <f t="shared" si="43"/>
        <v>0</v>
      </c>
      <c r="K286" s="4">
        <f t="shared" si="43"/>
        <v>0</v>
      </c>
      <c r="L286" s="4">
        <f t="shared" si="43"/>
        <v>0</v>
      </c>
      <c r="M286" s="4">
        <f t="shared" si="43"/>
        <v>0</v>
      </c>
      <c r="N286" s="4">
        <f t="shared" si="43"/>
        <v>0</v>
      </c>
      <c r="O286" s="4">
        <f t="shared" si="43"/>
        <v>0</v>
      </c>
      <c r="P286" s="4">
        <f t="shared" si="43"/>
        <v>0</v>
      </c>
      <c r="Q286" s="4"/>
      <c r="R286" s="4"/>
      <c r="S286">
        <f t="shared" si="43"/>
        <v>2018</v>
      </c>
      <c r="T286">
        <f t="shared" si="43"/>
        <v>252.25</v>
      </c>
      <c r="U286" s="4">
        <f t="shared" si="43"/>
        <v>48.235877106045592</v>
      </c>
      <c r="V286" s="4">
        <f t="shared" si="43"/>
        <v>385.88701684836474</v>
      </c>
      <c r="W286" s="4">
        <f t="shared" si="43"/>
        <v>107886.89946746698</v>
      </c>
      <c r="X286" s="135">
        <f>Y16</f>
        <v>0.31607282598460223</v>
      </c>
      <c r="Y286" s="116"/>
    </row>
    <row r="287" spans="1:27">
      <c r="A287" s="191" t="s">
        <v>521</v>
      </c>
      <c r="B287" s="191"/>
      <c r="C287"/>
      <c r="D287" s="1"/>
      <c r="E287" s="4"/>
      <c r="F287" s="4"/>
      <c r="G287" s="4">
        <f>G108</f>
        <v>72235</v>
      </c>
      <c r="H287" s="4">
        <f t="shared" ref="H287:W287" si="44">H108</f>
        <v>0</v>
      </c>
      <c r="I287" s="4">
        <f t="shared" si="44"/>
        <v>0</v>
      </c>
      <c r="J287" s="4">
        <f t="shared" si="44"/>
        <v>0</v>
      </c>
      <c r="K287" s="4">
        <f t="shared" si="44"/>
        <v>0</v>
      </c>
      <c r="L287" s="4">
        <f t="shared" si="44"/>
        <v>0</v>
      </c>
      <c r="M287" s="4">
        <f t="shared" si="44"/>
        <v>0</v>
      </c>
      <c r="N287" s="4">
        <f t="shared" si="44"/>
        <v>0</v>
      </c>
      <c r="O287" s="4">
        <f t="shared" si="44"/>
        <v>0</v>
      </c>
      <c r="P287" s="4">
        <f t="shared" si="44"/>
        <v>0</v>
      </c>
      <c r="Q287" s="4"/>
      <c r="R287" s="4"/>
      <c r="S287">
        <f t="shared" si="44"/>
        <v>1432</v>
      </c>
      <c r="T287">
        <f t="shared" si="44"/>
        <v>179</v>
      </c>
      <c r="U287" s="4">
        <f t="shared" si="44"/>
        <v>50.443435754189942</v>
      </c>
      <c r="V287" s="4">
        <f t="shared" si="44"/>
        <v>403.54748603351953</v>
      </c>
      <c r="W287" s="4">
        <f t="shared" si="44"/>
        <v>80061.744226756491</v>
      </c>
      <c r="X287" s="135">
        <f>Y108</f>
        <v>0.23455435160260676</v>
      </c>
      <c r="Y287" s="116"/>
    </row>
    <row r="288" spans="1:27">
      <c r="A288" s="191" t="s">
        <v>522</v>
      </c>
      <c r="B288" s="191"/>
      <c r="C288"/>
      <c r="D288" s="1"/>
      <c r="E288" s="4"/>
      <c r="F288" s="4"/>
      <c r="G288" s="4">
        <f>G189</f>
        <v>107408</v>
      </c>
      <c r="H288" s="4">
        <f t="shared" ref="H288:W288" si="45">H189</f>
        <v>0</v>
      </c>
      <c r="I288" s="4">
        <f t="shared" si="45"/>
        <v>0</v>
      </c>
      <c r="J288" s="4">
        <f t="shared" si="45"/>
        <v>0</v>
      </c>
      <c r="K288" s="4">
        <f t="shared" si="45"/>
        <v>0</v>
      </c>
      <c r="L288" s="4">
        <f t="shared" si="45"/>
        <v>0</v>
      </c>
      <c r="M288" s="4">
        <f t="shared" si="45"/>
        <v>0</v>
      </c>
      <c r="N288" s="4">
        <f t="shared" si="45"/>
        <v>0</v>
      </c>
      <c r="O288" s="4">
        <f t="shared" si="45"/>
        <v>0</v>
      </c>
      <c r="P288" s="4">
        <f t="shared" si="45"/>
        <v>0</v>
      </c>
      <c r="Q288" s="4"/>
      <c r="R288" s="4"/>
      <c r="S288">
        <f t="shared" si="45"/>
        <v>2236</v>
      </c>
      <c r="T288">
        <f t="shared" si="45"/>
        <v>279.5</v>
      </c>
      <c r="U288" s="4">
        <f t="shared" si="45"/>
        <v>48.035778175313062</v>
      </c>
      <c r="V288" s="4">
        <f t="shared" si="45"/>
        <v>384.2862254025045</v>
      </c>
      <c r="W288" s="4">
        <f t="shared" si="45"/>
        <v>119045.77869325758</v>
      </c>
      <c r="X288" s="135">
        <f>Y189</f>
        <v>0.34876464036731208</v>
      </c>
      <c r="Y288" s="116"/>
    </row>
    <row r="289" spans="1:25" ht="15.75" thickBot="1">
      <c r="A289" s="187" t="s">
        <v>523</v>
      </c>
      <c r="B289" s="187"/>
      <c r="C289" s="103"/>
      <c r="D289" s="104"/>
      <c r="E289" s="105"/>
      <c r="F289" s="105"/>
      <c r="G289" s="105">
        <f t="shared" ref="G289:P289" si="46">G268</f>
        <v>20560</v>
      </c>
      <c r="H289" s="105">
        <f t="shared" si="46"/>
        <v>0</v>
      </c>
      <c r="I289" s="105">
        <f t="shared" si="46"/>
        <v>0</v>
      </c>
      <c r="J289" s="105">
        <f t="shared" si="46"/>
        <v>0</v>
      </c>
      <c r="K289" s="105">
        <f t="shared" si="46"/>
        <v>0</v>
      </c>
      <c r="L289" s="105">
        <f t="shared" si="46"/>
        <v>0</v>
      </c>
      <c r="M289" s="105">
        <f t="shared" si="46"/>
        <v>0</v>
      </c>
      <c r="N289" s="105">
        <f t="shared" si="46"/>
        <v>0</v>
      </c>
      <c r="O289" s="105">
        <f t="shared" si="46"/>
        <v>0</v>
      </c>
      <c r="P289" s="105">
        <f t="shared" si="46"/>
        <v>0</v>
      </c>
      <c r="Q289" s="105"/>
      <c r="R289" s="105"/>
      <c r="S289" s="103">
        <f>S268</f>
        <v>340</v>
      </c>
      <c r="T289" s="103">
        <f>T268</f>
        <v>42.5</v>
      </c>
      <c r="U289" s="105">
        <f>U268</f>
        <v>60.470588235294116</v>
      </c>
      <c r="V289" s="105">
        <f>V268</f>
        <v>483.76470588235293</v>
      </c>
      <c r="W289" s="105">
        <f>W268</f>
        <v>22787.699332762699</v>
      </c>
      <c r="X289" s="144">
        <f>Y268</f>
        <v>6.6760399653209596E-2</v>
      </c>
      <c r="Y289" s="116"/>
    </row>
    <row r="290" spans="1:25">
      <c r="A290" s="188" t="s">
        <v>524</v>
      </c>
      <c r="B290" s="188"/>
      <c r="C290"/>
      <c r="D290" s="1"/>
      <c r="E290" s="4"/>
      <c r="F290" s="4"/>
      <c r="G290" s="4">
        <f>G285+G289</f>
        <v>30984</v>
      </c>
      <c r="H290" s="4">
        <f t="shared" ref="H290:X290" si="47">H285+H289</f>
        <v>0</v>
      </c>
      <c r="I290" s="4">
        <f t="shared" si="47"/>
        <v>0</v>
      </c>
      <c r="J290" s="4">
        <f t="shared" si="47"/>
        <v>0</v>
      </c>
      <c r="K290" s="4">
        <f t="shared" si="47"/>
        <v>0</v>
      </c>
      <c r="L290" s="4">
        <f t="shared" si="47"/>
        <v>0</v>
      </c>
      <c r="M290" s="4">
        <f t="shared" si="47"/>
        <v>0</v>
      </c>
      <c r="N290" s="4">
        <f t="shared" si="47"/>
        <v>0</v>
      </c>
      <c r="O290" s="4">
        <f t="shared" si="47"/>
        <v>0</v>
      </c>
      <c r="P290" s="4">
        <f t="shared" si="47"/>
        <v>0</v>
      </c>
      <c r="Q290" s="4"/>
      <c r="R290" s="4"/>
      <c r="S290" s="142">
        <f t="shared" si="47"/>
        <v>511</v>
      </c>
      <c r="T290" s="143">
        <f t="shared" si="47"/>
        <v>63.875</v>
      </c>
      <c r="U290" s="4">
        <f>(U285+U289)/2</f>
        <v>60.714826281389747</v>
      </c>
      <c r="V290" s="4">
        <f>(V285+V289)/2</f>
        <v>485.71861025111798</v>
      </c>
      <c r="W290" s="4">
        <f t="shared" si="47"/>
        <v>34341.151562564177</v>
      </c>
      <c r="X290" s="135">
        <f t="shared" si="47"/>
        <v>0.10060818204547889</v>
      </c>
      <c r="Y290" s="116"/>
    </row>
    <row r="291" spans="1:25" ht="15.75" thickBot="1">
      <c r="A291" s="189" t="s">
        <v>525</v>
      </c>
      <c r="B291" s="189"/>
      <c r="C291" s="103"/>
      <c r="D291" s="104"/>
      <c r="E291" s="105"/>
      <c r="F291" s="105"/>
      <c r="G291" s="105">
        <f>SUM(G286:G288)</f>
        <v>276983</v>
      </c>
      <c r="H291" s="105">
        <f t="shared" ref="H291:X291" si="48">SUM(H286:H288)</f>
        <v>0</v>
      </c>
      <c r="I291" s="105">
        <f t="shared" si="48"/>
        <v>0</v>
      </c>
      <c r="J291" s="105">
        <f t="shared" si="48"/>
        <v>0</v>
      </c>
      <c r="K291" s="105">
        <f t="shared" si="48"/>
        <v>0</v>
      </c>
      <c r="L291" s="105">
        <f t="shared" si="48"/>
        <v>0</v>
      </c>
      <c r="M291" s="105">
        <f t="shared" si="48"/>
        <v>0</v>
      </c>
      <c r="N291" s="105">
        <f t="shared" si="48"/>
        <v>0</v>
      </c>
      <c r="O291" s="105">
        <f t="shared" si="48"/>
        <v>0</v>
      </c>
      <c r="P291" s="105">
        <f t="shared" si="48"/>
        <v>0</v>
      </c>
      <c r="Q291" s="105"/>
      <c r="R291" s="105"/>
      <c r="S291" s="145">
        <f t="shared" si="48"/>
        <v>5686</v>
      </c>
      <c r="T291" s="146">
        <f>SUM(T286:T288)</f>
        <v>710.75</v>
      </c>
      <c r="U291" s="105">
        <f>SUM(U286:U288)/3</f>
        <v>48.905030345182865</v>
      </c>
      <c r="V291" s="105">
        <f>SUM(V286:V288)/3</f>
        <v>391.24024276146292</v>
      </c>
      <c r="W291" s="105">
        <f t="shared" si="48"/>
        <v>306994.42238748109</v>
      </c>
      <c r="X291" s="144">
        <f t="shared" si="48"/>
        <v>0.89939181795452106</v>
      </c>
      <c r="Y291" s="116"/>
    </row>
    <row r="292" spans="1:25">
      <c r="A292" s="188" t="s">
        <v>526</v>
      </c>
      <c r="B292" s="188"/>
      <c r="C292"/>
      <c r="D292" s="1"/>
      <c r="E292" s="4"/>
      <c r="F292" s="4"/>
      <c r="G292" s="138">
        <f>SUM(G290:G291)</f>
        <v>307967</v>
      </c>
      <c r="H292" s="138">
        <f t="shared" ref="H292:W292" si="49">H281</f>
        <v>459</v>
      </c>
      <c r="I292" s="138">
        <f t="shared" si="49"/>
        <v>1117</v>
      </c>
      <c r="J292" s="138">
        <f t="shared" si="49"/>
        <v>826</v>
      </c>
      <c r="K292" s="138">
        <f t="shared" si="49"/>
        <v>918</v>
      </c>
      <c r="L292" s="138">
        <f t="shared" si="49"/>
        <v>253</v>
      </c>
      <c r="M292" s="138">
        <f t="shared" si="49"/>
        <v>806</v>
      </c>
      <c r="N292" s="138">
        <f t="shared" si="49"/>
        <v>169</v>
      </c>
      <c r="O292" s="138">
        <f t="shared" si="49"/>
        <v>334</v>
      </c>
      <c r="P292" s="138">
        <f t="shared" si="49"/>
        <v>0</v>
      </c>
      <c r="Q292" s="138"/>
      <c r="R292" s="138"/>
      <c r="S292" s="139">
        <f t="shared" si="49"/>
        <v>6197</v>
      </c>
      <c r="T292" s="140">
        <f t="shared" si="49"/>
        <v>774.625</v>
      </c>
      <c r="U292" s="138">
        <f t="shared" si="49"/>
        <v>53.628948719665615</v>
      </c>
      <c r="V292" s="138">
        <f t="shared" si="49"/>
        <v>429.03158975732492</v>
      </c>
      <c r="W292" s="138">
        <f t="shared" si="49"/>
        <v>341335.57395004522</v>
      </c>
      <c r="X292" s="141">
        <f>Y281</f>
        <v>0.99999999999999989</v>
      </c>
      <c r="Y292" s="116"/>
    </row>
    <row r="293" spans="1:25">
      <c r="A293"/>
      <c r="B293" s="1"/>
      <c r="C293"/>
      <c r="D293" s="1"/>
      <c r="E293" s="4"/>
      <c r="F293" s="4"/>
      <c r="G293" s="4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 s="135"/>
      <c r="Y293" s="116"/>
    </row>
    <row r="294" spans="1:25">
      <c r="A294" s="27"/>
      <c r="B294" s="28"/>
      <c r="C294" s="27"/>
      <c r="D294" s="28"/>
      <c r="E294" s="109"/>
      <c r="F294" s="109"/>
      <c r="G294" s="109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136"/>
      <c r="V294" s="27"/>
      <c r="W294" s="27"/>
      <c r="X294" s="117"/>
    </row>
    <row r="295" spans="1:25">
      <c r="T295" s="110"/>
      <c r="U295"/>
      <c r="V295" s="118"/>
    </row>
    <row r="296" spans="1:25">
      <c r="B296" s="130"/>
      <c r="U296" s="27"/>
    </row>
    <row r="297" spans="1:25">
      <c r="A297" s="110"/>
      <c r="B297" s="1"/>
      <c r="C297" s="118"/>
    </row>
    <row r="298" spans="1:25">
      <c r="B298" s="28"/>
    </row>
    <row r="307" spans="2:2">
      <c r="B307" s="15"/>
    </row>
    <row r="310" spans="2:2">
      <c r="B310" s="15"/>
    </row>
    <row r="313" spans="2:2">
      <c r="B313" s="15"/>
    </row>
  </sheetData>
  <sheetProtection algorithmName="SHA-512" hashValue="AtLCRDrOhCjNBoPUJHx3bBMS53g6i5BEWtKVmnkWLBv1KmXBsUOnfO7XeFfMNk7Fz/3dYXLWWGUBtDqRROaVhg==" saltValue="KBV9khmwwFKJ1/Xlp3LOig==" spinCount="100000" sheet="1" objects="1" scenarios="1"/>
  <mergeCells count="34">
    <mergeCell ref="M281:M282"/>
    <mergeCell ref="P281:P282"/>
    <mergeCell ref="S281:S282"/>
    <mergeCell ref="T281:T282"/>
    <mergeCell ref="U281:U282"/>
    <mergeCell ref="Q281:Q282"/>
    <mergeCell ref="R281:R282"/>
    <mergeCell ref="I281:I282"/>
    <mergeCell ref="A1:B1"/>
    <mergeCell ref="J281:J282"/>
    <mergeCell ref="K281:K282"/>
    <mergeCell ref="L281:L282"/>
    <mergeCell ref="A281:B282"/>
    <mergeCell ref="C281:D282"/>
    <mergeCell ref="E281:E282"/>
    <mergeCell ref="F281:F282"/>
    <mergeCell ref="G281:G282"/>
    <mergeCell ref="H281:H282"/>
    <mergeCell ref="W281:W282"/>
    <mergeCell ref="Y281:Y282"/>
    <mergeCell ref="X281:X282"/>
    <mergeCell ref="Z281:Z282"/>
    <mergeCell ref="N281:N282"/>
    <mergeCell ref="O281:O282"/>
    <mergeCell ref="V281:V282"/>
    <mergeCell ref="A289:B289"/>
    <mergeCell ref="A290:B290"/>
    <mergeCell ref="A292:B292"/>
    <mergeCell ref="A291:B291"/>
    <mergeCell ref="A284:B284"/>
    <mergeCell ref="A285:B285"/>
    <mergeCell ref="A286:B286"/>
    <mergeCell ref="A287:B287"/>
    <mergeCell ref="A288:B28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E71A-11DC-488D-B164-4291982AD86C}">
  <dimension ref="A1:H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3.5703125" style="111" customWidth="1"/>
    <col min="2" max="2" width="11.7109375" style="65" bestFit="1" customWidth="1"/>
    <col min="3" max="7" width="18.7109375" style="65" bestFit="1" customWidth="1"/>
    <col min="8" max="8" width="26.85546875" style="65" customWidth="1"/>
  </cols>
  <sheetData>
    <row r="1" spans="1:8" ht="18.75">
      <c r="A1" s="112" t="s">
        <v>527</v>
      </c>
      <c r="B1" s="113" t="s">
        <v>476</v>
      </c>
      <c r="C1" s="113" t="s">
        <v>477</v>
      </c>
      <c r="D1" s="113" t="s">
        <v>478</v>
      </c>
      <c r="E1" s="113" t="s">
        <v>479</v>
      </c>
      <c r="F1" s="113" t="s">
        <v>480</v>
      </c>
      <c r="G1" s="113" t="s">
        <v>481</v>
      </c>
      <c r="H1" s="114" t="s">
        <v>474</v>
      </c>
    </row>
    <row r="2" spans="1:8">
      <c r="A2" s="111" t="s">
        <v>528</v>
      </c>
      <c r="B2" s="65">
        <v>0</v>
      </c>
      <c r="C2" s="65">
        <f>10000*(8*12)</f>
        <v>960000</v>
      </c>
      <c r="D2" s="65">
        <f>C2*1.1</f>
        <v>1056000</v>
      </c>
      <c r="E2" s="65">
        <f t="shared" ref="E2:F2" si="0">D2*1.1</f>
        <v>1161600</v>
      </c>
      <c r="F2" s="65">
        <f t="shared" si="0"/>
        <v>1277760</v>
      </c>
      <c r="G2" s="65">
        <f>F2*1.1</f>
        <v>1405536</v>
      </c>
      <c r="H2" s="65">
        <f>SUM(B2:G2)</f>
        <v>5860896</v>
      </c>
    </row>
    <row r="3" spans="1:8" ht="45">
      <c r="A3" s="111" t="s">
        <v>529</v>
      </c>
      <c r="B3" s="65">
        <v>0</v>
      </c>
      <c r="C3" s="65">
        <f>100000 * 0.05</f>
        <v>5000</v>
      </c>
      <c r="D3" s="65">
        <f>C3*1.05</f>
        <v>5250</v>
      </c>
      <c r="E3" s="65">
        <f t="shared" ref="E3:G3" si="1">D3*1.05</f>
        <v>5512.5</v>
      </c>
      <c r="F3" s="65">
        <f t="shared" si="1"/>
        <v>5788.125</v>
      </c>
      <c r="G3" s="65">
        <f t="shared" si="1"/>
        <v>6077.53125</v>
      </c>
      <c r="H3" s="65">
        <f>SUM(B3:G3)</f>
        <v>27628.15625</v>
      </c>
    </row>
    <row r="4" spans="1:8">
      <c r="A4" s="111" t="s">
        <v>530</v>
      </c>
      <c r="B4" s="65">
        <v>0</v>
      </c>
      <c r="C4" s="65">
        <v>0</v>
      </c>
      <c r="D4" s="65">
        <f>10000 * 1.05 * 8* (21-8) * 0.05</f>
        <v>54600</v>
      </c>
      <c r="E4" s="65">
        <f>D4*1.05</f>
        <v>57330</v>
      </c>
      <c r="F4" s="65">
        <f t="shared" ref="E4:G4" si="2">E4*1.05</f>
        <v>60196.5</v>
      </c>
      <c r="G4" s="65">
        <f t="shared" si="2"/>
        <v>63206.325000000004</v>
      </c>
      <c r="H4" s="65">
        <f t="shared" ref="H4" si="3">SUM(B4:G4)</f>
        <v>235332.82500000001</v>
      </c>
    </row>
    <row r="5" spans="1:8" ht="18.75">
      <c r="A5" s="154" t="s">
        <v>531</v>
      </c>
      <c r="B5" s="155">
        <f>SUM(B2:B4)</f>
        <v>0</v>
      </c>
      <c r="C5" s="155">
        <f>SUM(C2:C4)</f>
        <v>965000</v>
      </c>
      <c r="D5" s="155">
        <f>SUM(D2:D4)</f>
        <v>1115850</v>
      </c>
      <c r="E5" s="155">
        <f>SUM(E2:E4)</f>
        <v>1224442.5</v>
      </c>
      <c r="F5" s="155">
        <f>SUM(F2:F4)</f>
        <v>1343744.625</v>
      </c>
      <c r="G5" s="155">
        <f>SUM(G2:G4)</f>
        <v>1474819.85625</v>
      </c>
      <c r="H5" s="155">
        <f>SUM(H2:H4)</f>
        <v>6123856.9812500002</v>
      </c>
    </row>
    <row r="16" spans="1:8">
      <c r="D16" s="209"/>
      <c r="E16" s="209"/>
      <c r="F16" s="209"/>
      <c r="G16" s="209"/>
    </row>
  </sheetData>
  <sheetProtection algorithmName="SHA-512" hashValue="ecCXJvYbPjCALGWff48wpj42jGlVhaGGcSdCTtnyLA4x8UTc8oul2h6UTcYu4Jl4UH3+rlwrWjXhcVfvp/sZAg==" saltValue="FgiAoxaYlc695XNHsD3rmw==" spinCount="100000" sheet="1" objects="1" scenarios="1"/>
  <mergeCells count="1">
    <mergeCell ref="D16:G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B9E1-ADA1-4C8B-83EF-0178B9D0A8D4}">
  <dimension ref="A1:I24"/>
  <sheetViews>
    <sheetView tabSelected="1" workbookViewId="0">
      <pane ySplit="1" topLeftCell="A2" activePane="bottomLeft" state="frozen"/>
      <selection pane="bottomLeft"/>
    </sheetView>
  </sheetViews>
  <sheetFormatPr defaultRowHeight="15" customHeight="1"/>
  <cols>
    <col min="1" max="1" width="32.140625" customWidth="1"/>
    <col min="2" max="2" width="20.5703125" bestFit="1" customWidth="1"/>
    <col min="3" max="5" width="19.7109375" style="65" bestFit="1" customWidth="1"/>
    <col min="6" max="7" width="18.7109375" style="65" bestFit="1" customWidth="1"/>
    <col min="8" max="8" width="16.42578125" style="65" bestFit="1" customWidth="1"/>
    <col min="9" max="9" width="18.7109375" style="65" bestFit="1" customWidth="1"/>
  </cols>
  <sheetData>
    <row r="1" spans="1:9" ht="18.75">
      <c r="A1" s="71"/>
      <c r="B1" s="72" t="s">
        <v>476</v>
      </c>
      <c r="C1" s="72" t="s">
        <v>477</v>
      </c>
      <c r="D1" s="72" t="s">
        <v>478</v>
      </c>
      <c r="E1" s="72" t="s">
        <v>479</v>
      </c>
      <c r="F1" s="72" t="s">
        <v>480</v>
      </c>
      <c r="G1" s="72" t="s">
        <v>481</v>
      </c>
      <c r="H1" s="72" t="s">
        <v>474</v>
      </c>
      <c r="I1"/>
    </row>
    <row r="2" spans="1:9" ht="21">
      <c r="A2" s="210" t="s">
        <v>532</v>
      </c>
      <c r="B2" s="210"/>
      <c r="C2" s="210"/>
      <c r="D2" s="210"/>
      <c r="E2" s="210"/>
      <c r="F2" s="210"/>
      <c r="G2" s="210"/>
      <c r="H2" s="210"/>
      <c r="I2"/>
    </row>
    <row r="3" spans="1:9">
      <c r="A3" s="213" t="s">
        <v>533</v>
      </c>
      <c r="B3" s="213"/>
      <c r="C3" s="213"/>
      <c r="D3" s="213"/>
      <c r="E3" s="213"/>
      <c r="F3" s="213"/>
      <c r="G3" s="213"/>
      <c r="H3" s="213"/>
      <c r="I3"/>
    </row>
    <row r="4" spans="1:9" ht="30.75">
      <c r="A4" s="156" t="s">
        <v>534</v>
      </c>
      <c r="B4" s="65">
        <f>'Business Benefits'!B5</f>
        <v>0</v>
      </c>
      <c r="C4" s="65">
        <f>'Business Benefits'!C5</f>
        <v>965000</v>
      </c>
      <c r="D4" s="65">
        <f>'Business Benefits'!D5</f>
        <v>1115850</v>
      </c>
      <c r="E4" s="65">
        <f>'Business Benefits'!E5</f>
        <v>1224442.5</v>
      </c>
      <c r="F4" s="65">
        <f>'Business Benefits'!F5</f>
        <v>1343744.625</v>
      </c>
      <c r="G4" s="65">
        <f>'Business Benefits'!G5</f>
        <v>1474819.85625</v>
      </c>
      <c r="H4" s="65">
        <f>'Business Benefits'!H5</f>
        <v>6123856.9812500002</v>
      </c>
      <c r="I4"/>
    </row>
    <row r="5" spans="1:9">
      <c r="A5" s="214" t="s">
        <v>535</v>
      </c>
      <c r="B5" s="214"/>
      <c r="C5" s="214"/>
      <c r="D5" s="214"/>
      <c r="E5" s="214"/>
      <c r="F5" s="214"/>
      <c r="G5" s="214"/>
      <c r="H5" s="214"/>
      <c r="I5"/>
    </row>
    <row r="6" spans="1:9">
      <c r="A6" s="147" t="s">
        <v>536</v>
      </c>
      <c r="B6" s="148">
        <f>'Project Software Cost'!$W$292</f>
        <v>341335.57395004522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0</v>
      </c>
      <c r="I6"/>
    </row>
    <row r="7" spans="1:9">
      <c r="A7" s="147" t="s">
        <v>537</v>
      </c>
      <c r="B7" s="65">
        <f>'Total Cost of Ownership'!B$18</f>
        <v>595225</v>
      </c>
      <c r="C7" s="65">
        <f>'Total Cost of Ownership'!C$18</f>
        <v>574006.21333690453</v>
      </c>
      <c r="D7" s="65">
        <f>'Total Cost of Ownership'!D$18</f>
        <v>589046.21333690453</v>
      </c>
      <c r="E7" s="65">
        <f>'Total Cost of Ownership'!E$18</f>
        <v>613707.01333690446</v>
      </c>
      <c r="F7" s="65">
        <f>'Total Cost of Ownership'!F$18</f>
        <v>628083.42933690455</v>
      </c>
      <c r="G7" s="65">
        <f>'Total Cost of Ownership'!G$18</f>
        <v>644756.52565690456</v>
      </c>
      <c r="H7" s="65">
        <f>'Total Cost of Ownership'!H$18</f>
        <v>3644824.3950045225</v>
      </c>
      <c r="I7"/>
    </row>
    <row r="8" spans="1:9">
      <c r="A8" s="137" t="s">
        <v>538</v>
      </c>
      <c r="B8" s="153">
        <f>SUM(B6:B7)</f>
        <v>936560.57395004528</v>
      </c>
      <c r="C8" s="153">
        <f t="shared" ref="C8:G8" si="0">SUM(C6:C7)</f>
        <v>574006.21333690453</v>
      </c>
      <c r="D8" s="153">
        <f t="shared" si="0"/>
        <v>589046.21333690453</v>
      </c>
      <c r="E8" s="153">
        <f t="shared" si="0"/>
        <v>613707.01333690446</v>
      </c>
      <c r="F8" s="153">
        <f t="shared" si="0"/>
        <v>628083.42933690455</v>
      </c>
      <c r="G8" s="153">
        <f t="shared" si="0"/>
        <v>644756.52565690456</v>
      </c>
      <c r="H8" s="153">
        <f>SUM(B8:G8)</f>
        <v>3986159.9689545678</v>
      </c>
      <c r="I8"/>
    </row>
    <row r="9" spans="1:9" ht="18.75">
      <c r="A9" s="212" t="s">
        <v>539</v>
      </c>
      <c r="B9" s="212"/>
      <c r="C9" s="212"/>
      <c r="D9" s="212"/>
      <c r="E9" s="212"/>
      <c r="F9" s="212"/>
      <c r="G9" s="212"/>
      <c r="H9" s="212"/>
      <c r="I9"/>
    </row>
    <row r="10" spans="1:9">
      <c r="A10" s="147" t="s">
        <v>540</v>
      </c>
      <c r="B10" s="65">
        <f>B4-B8</f>
        <v>-936560.57395004528</v>
      </c>
      <c r="C10" s="65">
        <f>C4-C8</f>
        <v>390993.78666309547</v>
      </c>
      <c r="D10" s="65">
        <f t="shared" ref="C10:G10" si="1">D4-D8</f>
        <v>526803.78666309547</v>
      </c>
      <c r="E10" s="65">
        <f t="shared" si="1"/>
        <v>610735.48666309554</v>
      </c>
      <c r="F10" s="65">
        <f t="shared" si="1"/>
        <v>715661.19566309545</v>
      </c>
      <c r="G10" s="65">
        <f>G4-G8</f>
        <v>830063.33059309539</v>
      </c>
      <c r="H10" s="65">
        <f>SUM(B10:G10)</f>
        <v>2137697.0122954324</v>
      </c>
      <c r="I10"/>
    </row>
    <row r="11" spans="1:9">
      <c r="A11" s="147" t="s">
        <v>541</v>
      </c>
      <c r="B11" s="65">
        <f>B10</f>
        <v>-936560.57395004528</v>
      </c>
      <c r="C11" s="65">
        <f>C10+B11</f>
        <v>-545566.78728694981</v>
      </c>
      <c r="D11" s="65">
        <f>D10+C11</f>
        <v>-18763.000623854343</v>
      </c>
      <c r="E11" s="65">
        <f>E10+D11</f>
        <v>591972.48603924119</v>
      </c>
      <c r="F11" s="65">
        <f>F10+E11</f>
        <v>1307633.6817023368</v>
      </c>
      <c r="G11" s="65">
        <f>G10+F11</f>
        <v>2137697.0122954324</v>
      </c>
      <c r="H11" s="65">
        <f>G11</f>
        <v>2137697.0122954324</v>
      </c>
      <c r="I11"/>
    </row>
    <row r="12" spans="1:9" ht="21">
      <c r="A12" s="211" t="s">
        <v>542</v>
      </c>
      <c r="B12" s="211"/>
      <c r="C12" s="211"/>
      <c r="D12" s="211"/>
      <c r="E12" s="211"/>
      <c r="F12" s="211"/>
      <c r="G12" s="211"/>
      <c r="H12" s="211"/>
    </row>
    <row r="13" spans="1:9" ht="18" customHeight="1">
      <c r="A13" s="157" t="s">
        <v>543</v>
      </c>
      <c r="B13" s="151">
        <f>B10/B8</f>
        <v>-1</v>
      </c>
      <c r="C13" s="151">
        <f>C10/C8</f>
        <v>0.68116647098662575</v>
      </c>
      <c r="D13" s="151">
        <f>D10/D8</f>
        <v>0.89433354248861019</v>
      </c>
      <c r="E13" s="151">
        <f t="shared" ref="C13:G13" si="2">E10/E8</f>
        <v>0.99515806955235553</v>
      </c>
      <c r="F13" s="151">
        <f t="shared" si="2"/>
        <v>1.1394365178821078</v>
      </c>
      <c r="G13" s="151">
        <f t="shared" si="2"/>
        <v>1.2874058618443491</v>
      </c>
      <c r="H13" s="169">
        <f>H11/H8</f>
        <v>0.53627978529323206</v>
      </c>
    </row>
    <row r="14" spans="1:9" ht="18" customHeight="1">
      <c r="A14" s="158" t="s">
        <v>544</v>
      </c>
      <c r="B14" s="152">
        <f>2 + (-D11/E10)</f>
        <v>2.0307219754436909</v>
      </c>
    </row>
    <row r="15" spans="1:9" ht="21">
      <c r="A15" s="210" t="s">
        <v>545</v>
      </c>
      <c r="B15" s="210"/>
      <c r="C15" s="210"/>
      <c r="D15" s="210"/>
      <c r="E15" s="210"/>
      <c r="F15" s="210"/>
      <c r="G15" s="210"/>
      <c r="H15" s="210"/>
    </row>
    <row r="16" spans="1:9" ht="30.75">
      <c r="A16" s="161" t="s">
        <v>546</v>
      </c>
      <c r="B16" s="151">
        <v>4.4400000000000002E-2</v>
      </c>
      <c r="C16" s="159"/>
      <c r="D16" s="160"/>
      <c r="E16" s="160"/>
      <c r="F16" s="160"/>
      <c r="G16" s="160"/>
      <c r="H16" s="160"/>
    </row>
    <row r="17" spans="1:9">
      <c r="A17" s="156" t="s">
        <v>547</v>
      </c>
      <c r="B17" s="172">
        <v>0.2</v>
      </c>
      <c r="C17" s="135"/>
    </row>
    <row r="18" spans="1:9">
      <c r="A18" s="134" t="s">
        <v>548</v>
      </c>
      <c r="B18" s="141">
        <f>B16+B17</f>
        <v>0.24440000000000001</v>
      </c>
      <c r="C18" s="135"/>
    </row>
    <row r="19" spans="1:9" ht="18.75">
      <c r="A19" s="212" t="s">
        <v>549</v>
      </c>
      <c r="B19" s="212"/>
      <c r="C19" s="212"/>
      <c r="D19" s="212"/>
      <c r="E19" s="212"/>
      <c r="F19" s="212"/>
      <c r="G19" s="212"/>
      <c r="H19" s="212"/>
    </row>
    <row r="20" spans="1:9" ht="15" customHeight="1">
      <c r="A20" t="s">
        <v>550</v>
      </c>
      <c r="B20" s="65">
        <f>B10/(1+$B$18)^0</f>
        <v>-936560.57395004528</v>
      </c>
      <c r="C20" s="65">
        <f>C10/(1+$B$18)^1</f>
        <v>314202.6572348887</v>
      </c>
      <c r="D20" s="65">
        <f>D10/(1+$B$18)^2</f>
        <v>340195.74951526686</v>
      </c>
      <c r="E20" s="65">
        <f>E10/(1+$B$18)^3</f>
        <v>316937.14979617984</v>
      </c>
      <c r="F20" s="65">
        <f>F10/(1+$B$18)^4</f>
        <v>298447.16646230494</v>
      </c>
      <c r="G20" s="65">
        <f>G10/(1+$B$18)^5</f>
        <v>278170.59306101914</v>
      </c>
      <c r="H20" s="153">
        <f>SUM(B20:G20)</f>
        <v>611392.74211961427</v>
      </c>
      <c r="I20"/>
    </row>
    <row r="21" spans="1:9" ht="15" customHeight="1">
      <c r="A21" s="149" t="s">
        <v>551</v>
      </c>
      <c r="B21" s="150">
        <f>H20</f>
        <v>611392.74211961427</v>
      </c>
    </row>
    <row r="22" spans="1:9" ht="15" customHeight="1">
      <c r="A22" s="134" t="s">
        <v>552</v>
      </c>
      <c r="B22" s="171">
        <v>0.49368287500000002</v>
      </c>
    </row>
    <row r="23" spans="1:9" ht="15" customHeight="1">
      <c r="A23" s="147" t="s">
        <v>553</v>
      </c>
      <c r="B23" s="173">
        <f>B10/(1+$B$22)^0</f>
        <v>-936560.57395004528</v>
      </c>
      <c r="C23" s="173">
        <f>C10/(1+$B$22)^1</f>
        <v>261764.92561253704</v>
      </c>
      <c r="D23" s="173">
        <f>D10/(1+$B$22)^2</f>
        <v>236119.62471558983</v>
      </c>
      <c r="E23" s="173">
        <f>E10/(1+$B$22)^3</f>
        <v>183264.33265323468</v>
      </c>
      <c r="F23" s="173">
        <f>F10/(1+$B$22)^4</f>
        <v>143771.85037833592</v>
      </c>
      <c r="G23" s="173">
        <f>G10/(1+$B$22)^5</f>
        <v>111639.84357948146</v>
      </c>
      <c r="H23" s="153">
        <f>SUM(B23:G23)</f>
        <v>2.9891336598666385E-3</v>
      </c>
    </row>
    <row r="24" spans="1:9" ht="15" customHeight="1">
      <c r="A24" s="137" t="s">
        <v>554</v>
      </c>
      <c r="B24" s="174">
        <f>B22-B16</f>
        <v>0.44928287500000003</v>
      </c>
    </row>
  </sheetData>
  <sheetProtection algorithmName="SHA-512" hashValue="CHJ8wUcWhFdx7dsebjAdj14TOq3YcCUYMOPLNcdgscWvPTZjoTUEYRRpkQfOYeTzrPAn4oBMSNn6qNjjEC5ubQ==" saltValue="ytJmZX5XxNbUN3r65GH7rw==" spinCount="100000" sheet="1" objects="1" scenarios="1"/>
  <mergeCells count="7">
    <mergeCell ref="A2:H2"/>
    <mergeCell ref="A12:H12"/>
    <mergeCell ref="A15:H15"/>
    <mergeCell ref="A19:H19"/>
    <mergeCell ref="A3:H3"/>
    <mergeCell ref="A5:H5"/>
    <mergeCell ref="A9:H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8B14-8A83-4472-9267-8296CF8D74CA}">
  <dimension ref="A1:H20"/>
  <sheetViews>
    <sheetView workbookViewId="0">
      <pane ySplit="1" topLeftCell="A13" activePane="bottomLeft" state="frozen"/>
      <selection pane="bottomLeft" activeCell="E19" sqref="E19"/>
    </sheetView>
  </sheetViews>
  <sheetFormatPr defaultColWidth="9.140625" defaultRowHeight="15" customHeight="1"/>
  <cols>
    <col min="1" max="1" width="11.28515625" customWidth="1"/>
    <col min="2" max="2" width="28" bestFit="1" customWidth="1"/>
    <col min="3" max="3" width="38.140625" style="1" customWidth="1"/>
    <col min="4" max="4" width="8.85546875" customWidth="1"/>
    <col min="5" max="5" width="19.5703125" style="4" customWidth="1"/>
    <col min="6" max="6" width="16.7109375" style="4" customWidth="1"/>
    <col min="7" max="7" width="13.5703125" bestFit="1" customWidth="1"/>
    <col min="8" max="8" width="10.7109375" bestFit="1" customWidth="1"/>
  </cols>
  <sheetData>
    <row r="1" spans="1:8" s="16" customFormat="1" ht="32.25">
      <c r="A1" s="165" t="s">
        <v>555</v>
      </c>
      <c r="B1" s="162" t="s">
        <v>556</v>
      </c>
      <c r="C1" s="163" t="s">
        <v>557</v>
      </c>
      <c r="D1" s="162" t="s">
        <v>558</v>
      </c>
      <c r="E1" s="164" t="s">
        <v>559</v>
      </c>
      <c r="F1" s="164" t="s">
        <v>560</v>
      </c>
      <c r="G1" s="162" t="s">
        <v>561</v>
      </c>
      <c r="H1" s="162" t="s">
        <v>562</v>
      </c>
    </row>
    <row r="2" spans="1:8" ht="76.5" customHeight="1">
      <c r="A2" s="215" t="s">
        <v>563</v>
      </c>
      <c r="B2" t="s">
        <v>564</v>
      </c>
      <c r="C2" s="1" t="s">
        <v>565</v>
      </c>
      <c r="D2" t="s">
        <v>27</v>
      </c>
      <c r="E2" s="4">
        <v>68</v>
      </c>
      <c r="F2" s="4">
        <f>E2*8</f>
        <v>544</v>
      </c>
      <c r="G2" s="3" t="s">
        <v>566</v>
      </c>
      <c r="H2" t="s">
        <v>567</v>
      </c>
    </row>
    <row r="3" spans="1:8" ht="31.5" customHeight="1">
      <c r="A3" s="215"/>
      <c r="B3" t="s">
        <v>568</v>
      </c>
      <c r="C3" s="1" t="s">
        <v>569</v>
      </c>
      <c r="D3" t="s">
        <v>210</v>
      </c>
      <c r="E3" s="4">
        <v>68</v>
      </c>
      <c r="F3" s="4">
        <f t="shared" ref="F3:F13" si="0">E3*8</f>
        <v>544</v>
      </c>
      <c r="G3" s="2" t="s">
        <v>566</v>
      </c>
      <c r="H3" t="s">
        <v>570</v>
      </c>
    </row>
    <row r="4" spans="1:8" ht="91.5">
      <c r="A4" s="215"/>
      <c r="B4" t="s">
        <v>571</v>
      </c>
      <c r="C4" s="1" t="s">
        <v>572</v>
      </c>
      <c r="D4" t="s">
        <v>510</v>
      </c>
      <c r="E4" s="4">
        <v>58</v>
      </c>
      <c r="F4" s="4">
        <f t="shared" si="0"/>
        <v>464</v>
      </c>
      <c r="G4" s="2" t="s">
        <v>566</v>
      </c>
      <c r="H4" t="s">
        <v>570</v>
      </c>
    </row>
    <row r="5" spans="1:8" ht="91.5">
      <c r="A5" s="215"/>
      <c r="B5" t="s">
        <v>573</v>
      </c>
      <c r="C5" s="1" t="s">
        <v>574</v>
      </c>
      <c r="D5" t="s">
        <v>509</v>
      </c>
      <c r="E5" s="4">
        <v>57</v>
      </c>
      <c r="F5" s="4">
        <f t="shared" si="0"/>
        <v>456</v>
      </c>
      <c r="G5" s="2" t="s">
        <v>566</v>
      </c>
      <c r="H5" t="s">
        <v>567</v>
      </c>
    </row>
    <row r="6" spans="1:8" ht="30.75">
      <c r="A6" s="215"/>
      <c r="B6" t="s">
        <v>575</v>
      </c>
      <c r="C6" s="1" t="s">
        <v>576</v>
      </c>
      <c r="D6" t="s">
        <v>70</v>
      </c>
      <c r="E6" s="4">
        <v>34</v>
      </c>
      <c r="F6" s="4">
        <f t="shared" si="0"/>
        <v>272</v>
      </c>
      <c r="G6" s="2" t="s">
        <v>566</v>
      </c>
      <c r="H6" t="s">
        <v>567</v>
      </c>
    </row>
    <row r="7" spans="1:8" ht="76.5">
      <c r="A7" s="215"/>
      <c r="B7" t="s">
        <v>577</v>
      </c>
      <c r="C7" s="1" t="s">
        <v>578</v>
      </c>
      <c r="D7" t="s">
        <v>579</v>
      </c>
      <c r="E7" s="4">
        <v>25</v>
      </c>
      <c r="F7" s="4">
        <f t="shared" si="0"/>
        <v>200</v>
      </c>
      <c r="G7" s="2" t="s">
        <v>566</v>
      </c>
      <c r="H7" t="s">
        <v>567</v>
      </c>
    </row>
    <row r="8" spans="1:8" ht="45.75">
      <c r="A8" s="215"/>
      <c r="B8" t="s">
        <v>580</v>
      </c>
      <c r="C8" s="1" t="s">
        <v>581</v>
      </c>
      <c r="D8" t="s">
        <v>582</v>
      </c>
      <c r="E8" s="4">
        <v>68</v>
      </c>
      <c r="F8" s="4">
        <f t="shared" si="0"/>
        <v>544</v>
      </c>
      <c r="G8" s="2" t="s">
        <v>566</v>
      </c>
      <c r="H8" t="s">
        <v>567</v>
      </c>
    </row>
    <row r="9" spans="1:8" ht="76.5">
      <c r="A9" s="215"/>
      <c r="B9" t="s">
        <v>583</v>
      </c>
      <c r="C9" s="1" t="s">
        <v>584</v>
      </c>
      <c r="D9" t="s">
        <v>204</v>
      </c>
      <c r="E9" s="4">
        <v>63</v>
      </c>
      <c r="F9" s="4">
        <f t="shared" si="0"/>
        <v>504</v>
      </c>
      <c r="G9" s="2" t="s">
        <v>566</v>
      </c>
      <c r="H9" t="s">
        <v>567</v>
      </c>
    </row>
    <row r="10" spans="1:8" ht="76.5">
      <c r="A10" s="215"/>
      <c r="B10" t="s">
        <v>585</v>
      </c>
      <c r="C10" s="1" t="s">
        <v>578</v>
      </c>
      <c r="D10" t="s">
        <v>586</v>
      </c>
      <c r="E10" s="4">
        <f>E7</f>
        <v>25</v>
      </c>
      <c r="F10" s="4">
        <f>F7</f>
        <v>200</v>
      </c>
      <c r="G10" s="2" t="str">
        <f>G7</f>
        <v>Salary.com</v>
      </c>
      <c r="H10" t="s">
        <v>570</v>
      </c>
    </row>
    <row r="11" spans="1:8" ht="30.75">
      <c r="A11" s="215"/>
      <c r="B11" t="s">
        <v>587</v>
      </c>
      <c r="C11" s="1" t="s">
        <v>588</v>
      </c>
      <c r="D11" t="s">
        <v>589</v>
      </c>
      <c r="E11" s="4">
        <v>37</v>
      </c>
      <c r="F11" s="4">
        <f>E11*8</f>
        <v>296</v>
      </c>
      <c r="G11" s="2" t="s">
        <v>566</v>
      </c>
      <c r="H11" t="s">
        <v>570</v>
      </c>
    </row>
    <row r="12" spans="1:8" ht="30.75" hidden="1" customHeight="1">
      <c r="A12" s="215"/>
      <c r="B12" t="s">
        <v>590</v>
      </c>
      <c r="C12" s="1" t="s">
        <v>591</v>
      </c>
      <c r="D12" t="s">
        <v>592</v>
      </c>
      <c r="E12" s="4">
        <v>53</v>
      </c>
      <c r="F12" s="4">
        <f t="shared" si="0"/>
        <v>424</v>
      </c>
      <c r="G12" s="2" t="s">
        <v>566</v>
      </c>
      <c r="H12" t="s">
        <v>567</v>
      </c>
    </row>
    <row r="13" spans="1:8" ht="45.75">
      <c r="A13" s="216"/>
      <c r="B13" s="103" t="s">
        <v>593</v>
      </c>
      <c r="C13" s="104" t="s">
        <v>594</v>
      </c>
      <c r="D13" s="103" t="s">
        <v>595</v>
      </c>
      <c r="E13" s="105">
        <v>26</v>
      </c>
      <c r="F13" s="105">
        <f t="shared" si="0"/>
        <v>208</v>
      </c>
      <c r="G13" s="106" t="s">
        <v>596</v>
      </c>
      <c r="H13" s="103" t="s">
        <v>570</v>
      </c>
    </row>
    <row r="14" spans="1:8" ht="30.75">
      <c r="A14" s="221" t="s">
        <v>482</v>
      </c>
      <c r="B14" t="s">
        <v>597</v>
      </c>
      <c r="C14" s="1" t="s">
        <v>598</v>
      </c>
      <c r="E14" s="4" t="s">
        <v>599</v>
      </c>
      <c r="G14" s="2" t="s">
        <v>600</v>
      </c>
      <c r="H14" t="s">
        <v>601</v>
      </c>
    </row>
    <row r="15" spans="1:8" ht="30.75">
      <c r="A15" s="222"/>
      <c r="B15" s="103" t="s">
        <v>602</v>
      </c>
      <c r="C15" s="104" t="s">
        <v>603</v>
      </c>
      <c r="D15" s="103"/>
      <c r="E15" s="105" t="s">
        <v>604</v>
      </c>
      <c r="F15" s="105"/>
      <c r="G15" s="106" t="s">
        <v>605</v>
      </c>
      <c r="H15" s="103" t="s">
        <v>601</v>
      </c>
    </row>
    <row r="16" spans="1:8" ht="45.75">
      <c r="A16" s="219" t="s">
        <v>493</v>
      </c>
      <c r="B16" t="s">
        <v>606</v>
      </c>
      <c r="C16" s="1" t="s">
        <v>607</v>
      </c>
      <c r="E16" s="4" t="s">
        <v>608</v>
      </c>
      <c r="G16" s="168" t="s">
        <v>609</v>
      </c>
      <c r="H16" t="s">
        <v>610</v>
      </c>
    </row>
    <row r="17" spans="1:8" ht="45.75">
      <c r="A17" s="220"/>
      <c r="B17" s="104" t="s">
        <v>611</v>
      </c>
      <c r="C17" s="104" t="s">
        <v>612</v>
      </c>
      <c r="D17" s="103"/>
      <c r="E17" s="105" t="s">
        <v>613</v>
      </c>
      <c r="F17" s="105"/>
      <c r="G17" s="166" t="s">
        <v>614</v>
      </c>
      <c r="H17" s="103" t="s">
        <v>615</v>
      </c>
    </row>
    <row r="18" spans="1:8" ht="45.75">
      <c r="A18" s="217" t="s">
        <v>616</v>
      </c>
      <c r="B18" t="s">
        <v>617</v>
      </c>
      <c r="C18" s="1" t="s">
        <v>618</v>
      </c>
      <c r="E18" s="4" t="s">
        <v>619</v>
      </c>
      <c r="H18" t="s">
        <v>616</v>
      </c>
    </row>
    <row r="19" spans="1:8" ht="45.75">
      <c r="A19" s="217"/>
      <c r="B19" t="s">
        <v>620</v>
      </c>
      <c r="C19" s="1" t="s">
        <v>621</v>
      </c>
      <c r="E19" s="4" t="s">
        <v>622</v>
      </c>
      <c r="H19" t="s">
        <v>616</v>
      </c>
    </row>
    <row r="20" spans="1:8" ht="45.75">
      <c r="A20" s="218"/>
      <c r="B20" s="103" t="s">
        <v>623</v>
      </c>
      <c r="C20" s="104" t="s">
        <v>624</v>
      </c>
      <c r="D20" s="103"/>
      <c r="E20" s="105" t="s">
        <v>625</v>
      </c>
      <c r="F20" s="105"/>
      <c r="G20" s="103"/>
      <c r="H20" s="103" t="s">
        <v>616</v>
      </c>
    </row>
  </sheetData>
  <mergeCells count="4">
    <mergeCell ref="A2:A13"/>
    <mergeCell ref="A18:A20"/>
    <mergeCell ref="A16:A17"/>
    <mergeCell ref="A14:A15"/>
  </mergeCells>
  <hyperlinks>
    <hyperlink ref="G2" r:id="rId1" xr:uid="{3B28DD17-F5F2-4D1C-BF8C-BFDD8E28F2A8}"/>
    <hyperlink ref="G3" r:id="rId2" xr:uid="{A78E52E2-46D2-47F8-B710-C4F332B1FD83}"/>
    <hyperlink ref="G4" r:id="rId3" xr:uid="{75B4DB8A-73ED-4ACE-8460-439FC47B5422}"/>
    <hyperlink ref="G5" r:id="rId4" xr:uid="{98590FBA-FCD3-41A8-A308-02E723EB0584}"/>
    <hyperlink ref="G6" r:id="rId5" location=":~:text=The%20average%20hourly%20wage%20for,falls%20between%20%2430%20and%20%2439." xr:uid="{C0F27252-B118-416F-A2FE-83A7604D2B68}"/>
    <hyperlink ref="G7" r:id="rId6" xr:uid="{4FCBDF26-A0DF-46B0-9243-649D46EB8E57}"/>
    <hyperlink ref="G8" r:id="rId7" location=":~:text=The%20average%20hourly%20wage%20for,falls%20between%20%2461%20and%20%2474." xr:uid="{8D11213A-5ECD-40E2-ACAC-891C4497BD3B}"/>
    <hyperlink ref="G9" r:id="rId8" location=":~:text=The%20average%20hourly%20rate%20for,hourly%20cash%20compensation%20of%20%2479." xr:uid="{227597B2-AD7D-438D-A85F-767FAB15A2C7}"/>
    <hyperlink ref="G12" r:id="rId9" xr:uid="{3EFD448D-5E22-432B-AD7D-15CFB6B394C2}"/>
    <hyperlink ref="G14" r:id="rId10" xr:uid="{94282457-BE03-4BA0-B32A-BD63C76C1637}"/>
    <hyperlink ref="G15" r:id="rId11" xr:uid="{9758A1E5-D3AF-41A4-BB30-AFD680EBA2A7}"/>
    <hyperlink ref="G16" r:id="rId12" xr:uid="{E4526D24-E050-4607-AB7A-012172D13B2E}"/>
    <hyperlink ref="G13" r:id="rId13" xr:uid="{7A8DBC92-B857-46A2-9394-A67DE9F06162}"/>
    <hyperlink ref="G11" r:id="rId14" xr:uid="{9ED95198-4C11-43D9-99B5-2A43914CA2FB}"/>
    <hyperlink ref="G17" r:id="rId15" xr:uid="{C55B260A-0238-4423-A53F-777786CB65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f1c34ee-bc9b-47a9-bd89-9976e7024918">
      <UserInfo>
        <DisplayName>Doghramji,Mark</DisplayName>
        <AccountId>13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D61D2F272F79469AFF2F506BC82CA7" ma:contentTypeVersion="5" ma:contentTypeDescription="Create a new document." ma:contentTypeScope="" ma:versionID="c990e7c64c4cd727cb36979636bc625a">
  <xsd:schema xmlns:xsd="http://www.w3.org/2001/XMLSchema" xmlns:xs="http://www.w3.org/2001/XMLSchema" xmlns:p="http://schemas.microsoft.com/office/2006/metadata/properties" xmlns:ns2="0ad73e39-2f03-4340-8533-716b41416878" xmlns:ns3="8f1c34ee-bc9b-47a9-bd89-9976e7024918" targetNamespace="http://schemas.microsoft.com/office/2006/metadata/properties" ma:root="true" ma:fieldsID="f932ee550f318fae8a863f3d6dec5ed5" ns2:_="" ns3:_="">
    <xsd:import namespace="0ad73e39-2f03-4340-8533-716b41416878"/>
    <xsd:import namespace="8f1c34ee-bc9b-47a9-bd89-9976e70249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73e39-2f03-4340-8533-716b41416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c34ee-bc9b-47a9-bd89-9976e702491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13ED7A-F345-48EE-83CA-E25A7A45CEAA}"/>
</file>

<file path=customXml/itemProps2.xml><?xml version="1.0" encoding="utf-8"?>
<ds:datastoreItem xmlns:ds="http://schemas.openxmlformats.org/officeDocument/2006/customXml" ds:itemID="{F493EC0D-B65A-4B12-92B7-3A954F9D8D64}"/>
</file>

<file path=customXml/itemProps3.xml><?xml version="1.0" encoding="utf-8"?>
<ds:datastoreItem xmlns:ds="http://schemas.openxmlformats.org/officeDocument/2006/customXml" ds:itemID="{B6D3B3AD-8878-4E7D-AF1A-0AF70B262C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2023-10-24T17:46:10Z</dcterms:created>
  <dcterms:modified xsi:type="dcterms:W3CDTF">2024-04-30T19:52:23Z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0x01010009D61D2F272F79469AFF2F506BC82CA7</vt:lpwstr>
  </property>
</Properties>
</file>