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ril" sheetId="1" r:id="rId4"/>
    <sheet state="visible" name="Mai" sheetId="2" r:id="rId5"/>
    <sheet state="visible" name="Juin" sheetId="3" r:id="rId6"/>
    <sheet state="visible" name="Juillet" sheetId="4" r:id="rId7"/>
    <sheet state="visible" name="Août" sheetId="5" r:id="rId8"/>
    <sheet state="visible" name="Septembre" sheetId="6" r:id="rId9"/>
    <sheet state="visible" name="Octobre" sheetId="7" r:id="rId10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dd&quot;, &quot;mm&quot; &quot;d&quot;, &quot;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Inconsolata"/>
    </font>
    <font>
      <b/>
      <sz val="12.0"/>
      <color theme="1"/>
      <name val="Arial"/>
    </font>
    <font>
      <color theme="1"/>
      <name val="Arial"/>
    </font>
    <font>
      <sz val="11.0"/>
      <color theme="1"/>
      <name val="Arial"/>
    </font>
    <font>
      <color rgb="FF222222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2" fontId="2" numFmtId="164" xfId="0" applyFill="1" applyFont="1" applyNumberFormat="1"/>
    <xf borderId="0" fillId="2" fontId="2" numFmtId="0" xfId="0" applyFont="1"/>
    <xf borderId="0" fillId="3" fontId="2" numFmtId="0" xfId="0" applyFill="1" applyFont="1"/>
    <xf borderId="0" fillId="0" fontId="2" numFmtId="0" xfId="0" applyFont="1"/>
    <xf borderId="0" fillId="4" fontId="2" numFmtId="0" xfId="0" applyFill="1" applyFont="1"/>
    <xf borderId="0" fillId="4" fontId="2" numFmtId="0" xfId="0" applyFont="1"/>
    <xf borderId="0" fillId="2" fontId="2" numFmtId="0" xfId="0" applyFont="1"/>
    <xf borderId="0" fillId="0" fontId="2" numFmtId="164" xfId="0" applyFont="1" applyNumberFormat="1"/>
    <xf borderId="0" fillId="0" fontId="2" numFmtId="0" xfId="0" applyFont="1"/>
    <xf borderId="0" fillId="5" fontId="3" numFmtId="0" xfId="0" applyFill="1" applyFont="1"/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2" fontId="6" numFmtId="164" xfId="0" applyAlignment="1" applyFont="1" applyNumberFormat="1">
      <alignment horizontal="center" shrinkToFit="0" vertical="top" wrapText="1"/>
    </xf>
    <xf borderId="0" fillId="2" fontId="5" numFmtId="164" xfId="0" applyAlignment="1" applyFont="1" applyNumberFormat="1">
      <alignment shrinkToFit="0" vertical="top" wrapText="1"/>
    </xf>
    <xf borderId="0" fillId="3" fontId="5" numFmtId="0" xfId="0" applyAlignment="1" applyFont="1">
      <alignment shrinkToFit="0" vertical="top" wrapText="1"/>
    </xf>
    <xf borderId="0" fillId="5" fontId="5" numFmtId="0" xfId="0" applyAlignment="1" applyFont="1">
      <alignment vertical="top"/>
    </xf>
    <xf borderId="0" fillId="6" fontId="2" numFmtId="164" xfId="0" applyFill="1" applyFont="1" applyNumberFormat="1"/>
    <xf borderId="0" fillId="2" fontId="5" numFmtId="0" xfId="0" applyAlignment="1" applyFont="1">
      <alignment shrinkToFit="0" vertical="top" wrapText="1"/>
    </xf>
    <xf borderId="0" fillId="3" fontId="5" numFmtId="0" xfId="0" applyAlignment="1" applyFont="1">
      <alignment shrinkToFit="0" vertical="top" wrapText="1"/>
    </xf>
    <xf borderId="0" fillId="2" fontId="7" numFmtId="0" xfId="0" applyAlignment="1" applyFont="1">
      <alignment shrinkToFit="0" vertical="bottom" wrapText="1"/>
    </xf>
    <xf borderId="0" fillId="5" fontId="5" numFmtId="0" xfId="0" applyAlignment="1" applyFont="1">
      <alignment vertical="bottom"/>
    </xf>
    <xf borderId="0" fillId="5" fontId="8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5" fontId="8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88"/>
  </cols>
  <sheetData>
    <row r="1">
      <c r="A1" s="1" t="str">
        <f>IFERROR(__xludf.DUMMYFUNCTION("IMPORTRANGE(""https://docs.google.com/spreadsheets/d/1reb29GzmqrqkUoUQZusx1VWgzpDA6cDXnoz_MOo_CAU/edit#gid=0"", ""Avril!A:G"")"),"Date")</f>
        <v>Date</v>
      </c>
      <c r="B1" s="1" t="str">
        <f>IFERROR(__xludf.DUMMYFUNCTION("""COMPUTED_VALUE"""),"Sujet")</f>
        <v>Sujet</v>
      </c>
      <c r="C1" s="1" t="str">
        <f>IFERROR(__xludf.DUMMYFUNCTION("""COMPUTED_VALUE"""),"Détails")</f>
        <v>Détails</v>
      </c>
      <c r="D1" s="2" t="str">
        <f>IFERROR(__xludf.DUMMYFUNCTION("""COMPUTED_VALUE"""),"Intervenants")</f>
        <v>Intervenants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f>IFERROR(__xludf.DUMMYFUNCTION("""COMPUTED_VALUE"""),44666.0)</f>
        <v>44666</v>
      </c>
      <c r="B2" s="4" t="str">
        <f>IFERROR(__xludf.DUMMYFUNCTION("""COMPUTED_VALUE"""),"Comment fonctionne un ordinateur et  Quels sont ses différents composants ?")</f>
        <v>Comment fonctionne un ordinateur et  Quels sont ses différents composants ?</v>
      </c>
      <c r="C2" s="4"/>
      <c r="D2" s="5" t="str">
        <f>IFERROR(__xludf.DUMMYFUNCTION("""COMPUTED_VALUE"""),"Amos")</f>
        <v>Amos</v>
      </c>
      <c r="E2" s="5" t="str">
        <f>IFERROR(__xludf.DUMMYFUNCTION("""COMPUTED_VALUE"""),"Teddy")</f>
        <v>Teddy</v>
      </c>
      <c r="F2" s="5" t="str">
        <f>IFERROR(__xludf.DUMMYFUNCTION("""COMPUTED_VALUE"""),"Samuel")</f>
        <v>Samuel</v>
      </c>
      <c r="G2" s="6"/>
    </row>
    <row r="3">
      <c r="A3" s="7"/>
      <c r="B3" s="7"/>
      <c r="C3" s="8"/>
      <c r="D3" s="7"/>
      <c r="E3" s="7"/>
      <c r="F3" s="7"/>
      <c r="G3" s="6"/>
    </row>
    <row r="4">
      <c r="A4" s="3">
        <f>IFERROR(__xludf.DUMMYFUNCTION("""COMPUTED_VALUE"""),44669.0)</f>
        <v>44669</v>
      </c>
      <c r="B4" s="4" t="str">
        <f>IFERROR(__xludf.DUMMYFUNCTION("""COMPUTED_VALUE"""),"Les métiers dans l'informatique")</f>
        <v>Les métiers dans l'informatique</v>
      </c>
      <c r="C4" s="9"/>
      <c r="D4" s="5" t="str">
        <f>IFERROR(__xludf.DUMMYFUNCTION("""COMPUTED_VALUE"""),"Eugene")</f>
        <v>Eugene</v>
      </c>
      <c r="E4" s="5" t="str">
        <f>IFERROR(__xludf.DUMMYFUNCTION("""COMPUTED_VALUE"""),"melki")</f>
        <v>melki</v>
      </c>
      <c r="F4" s="5" t="str">
        <f>IFERROR(__xludf.DUMMYFUNCTION("""COMPUTED_VALUE"""),"Trigo")</f>
        <v>Trigo</v>
      </c>
      <c r="G4" s="6"/>
    </row>
    <row r="5">
      <c r="A5" s="3">
        <f>IFERROR(__xludf.DUMMYFUNCTION("""COMPUTED_VALUE"""),44670.0)</f>
        <v>44670</v>
      </c>
      <c r="B5" s="4" t="str">
        <f>IFERROR(__xludf.DUMMYFUNCTION("""COMPUTED_VALUE"""),"Les langages du Web")</f>
        <v>Les langages du Web</v>
      </c>
      <c r="C5" s="4"/>
      <c r="D5" s="5" t="str">
        <f>IFERROR(__xludf.DUMMYFUNCTION("""COMPUTED_VALUE"""),"Jeannot")</f>
        <v>Jeannot</v>
      </c>
      <c r="E5" s="5" t="str">
        <f>IFERROR(__xludf.DUMMYFUNCTION("""COMPUTED_VALUE"""),"Christian")</f>
        <v>Christian</v>
      </c>
      <c r="F5" s="5" t="str">
        <f>IFERROR(__xludf.DUMMYFUNCTION("""COMPUTED_VALUE"""),"Gracius")</f>
        <v>Gracius</v>
      </c>
      <c r="G5" s="6"/>
    </row>
    <row r="6">
      <c r="A6" s="3">
        <f>IFERROR(__xludf.DUMMYFUNCTION("""COMPUTED_VALUE"""),44671.0)</f>
        <v>44671</v>
      </c>
      <c r="B6" s="4" t="str">
        <f>IFERROR(__xludf.DUMMYFUNCTION("""COMPUTED_VALUE"""),"Les attributs HTML")</f>
        <v>Les attributs HTML</v>
      </c>
      <c r="C6" s="4"/>
      <c r="D6" s="5" t="str">
        <f>IFERROR(__xludf.DUMMYFUNCTION("""COMPUTED_VALUE"""),"Emmanuel")</f>
        <v>Emmanuel</v>
      </c>
      <c r="E6" s="5" t="str">
        <f>IFERROR(__xludf.DUMMYFUNCTION("""COMPUTED_VALUE"""),"Benjamin ")</f>
        <v>Benjamin </v>
      </c>
      <c r="F6" s="5" t="str">
        <f>IFERROR(__xludf.DUMMYFUNCTION("""COMPUTED_VALUE"""),"David")</f>
        <v>David</v>
      </c>
      <c r="G6" s="6"/>
    </row>
    <row r="7">
      <c r="A7" s="3">
        <f>IFERROR(__xludf.DUMMYFUNCTION("""COMPUTED_VALUE"""),44672.0)</f>
        <v>44672</v>
      </c>
      <c r="B7" s="4" t="str">
        <f>IFERROR(__xludf.DUMMYFUNCTION("""COMPUTED_VALUE"""),"Modèle en boite")</f>
        <v>Modèle en boite</v>
      </c>
      <c r="C7" s="4"/>
      <c r="D7" s="5" t="str">
        <f>IFERROR(__xludf.DUMMYFUNCTION("""COMPUTED_VALUE"""),"Junior")</f>
        <v>Junior</v>
      </c>
      <c r="E7" s="5" t="str">
        <f>IFERROR(__xludf.DUMMYFUNCTION("""COMPUTED_VALUE"""),"Meschack")</f>
        <v>Meschack</v>
      </c>
      <c r="F7" s="5" t="str">
        <f>IFERROR(__xludf.DUMMYFUNCTION("""COMPUTED_VALUE"""),"Victor")</f>
        <v>Victor</v>
      </c>
      <c r="G7" s="6"/>
    </row>
    <row r="8">
      <c r="A8" s="3">
        <f>IFERROR(__xludf.DUMMYFUNCTION("""COMPUTED_VALUE"""),44673.0)</f>
        <v>44673</v>
      </c>
      <c r="B8" s="4" t="str">
        <f>IFERROR(__xludf.DUMMYFUNCTION("""COMPUTED_VALUE"""),"Positionnement CSS")</f>
        <v>Positionnement CSS</v>
      </c>
      <c r="C8" s="4"/>
      <c r="D8" s="5" t="str">
        <f>IFERROR(__xludf.DUMMYFUNCTION("""COMPUTED_VALUE"""),"Jared")</f>
        <v>Jared</v>
      </c>
      <c r="E8" s="5" t="str">
        <f>IFERROR(__xludf.DUMMYFUNCTION("""COMPUTED_VALUE"""),"Pascal")</f>
        <v>Pascal</v>
      </c>
      <c r="F8" s="5" t="str">
        <f>IFERROR(__xludf.DUMMYFUNCTION("""COMPUTED_VALUE"""),"Samy")</f>
        <v>Samy</v>
      </c>
      <c r="G8" s="6"/>
    </row>
    <row r="9">
      <c r="A9" s="7"/>
      <c r="G9" s="6"/>
    </row>
    <row r="10">
      <c r="A10" s="3">
        <f>IFERROR(__xludf.DUMMYFUNCTION("""COMPUTED_VALUE"""),44676.0)</f>
        <v>44676</v>
      </c>
      <c r="B10" s="4" t="str">
        <f>IFERROR(__xludf.DUMMYFUNCTION("""COMPUTED_VALUE"""),"Media queries avec CSS")</f>
        <v>Media queries avec CSS</v>
      </c>
      <c r="C10" s="4"/>
      <c r="D10" s="5" t="str">
        <f>IFERROR(__xludf.DUMMYFUNCTION("""COMPUTED_VALUE"""),"Daniel")</f>
        <v>Daniel</v>
      </c>
      <c r="E10" s="5" t="str">
        <f>IFERROR(__xludf.DUMMYFUNCTION("""COMPUTED_VALUE"""),"osée")</f>
        <v>osée</v>
      </c>
      <c r="F10" s="5" t="str">
        <f>IFERROR(__xludf.DUMMYFUNCTION("""COMPUTED_VALUE"""),"Joël ")</f>
        <v>Joël </v>
      </c>
      <c r="G10" s="6"/>
    </row>
    <row r="11">
      <c r="A11" s="3">
        <f>IFERROR(__xludf.DUMMYFUNCTION("""COMPUTED_VALUE"""),44677.0)</f>
        <v>44677</v>
      </c>
      <c r="B11" s="4" t="str">
        <f>IFERROR(__xludf.DUMMYFUNCTION("""COMPUTED_VALUE"""),"Les systèmes d'exploitation")</f>
        <v>Les systèmes d'exploitation</v>
      </c>
      <c r="C11" s="4"/>
      <c r="D11" s="5" t="str">
        <f>IFERROR(__xludf.DUMMYFUNCTION("""COMPUTED_VALUE"""),"Shilo")</f>
        <v>Shilo</v>
      </c>
      <c r="E11" s="5" t="str">
        <f>IFERROR(__xludf.DUMMYFUNCTION("""COMPUTED_VALUE"""),"Pathy")</f>
        <v>Pathy</v>
      </c>
      <c r="F11" s="5" t="str">
        <f>IFERROR(__xludf.DUMMYFUNCTION("""COMPUTED_VALUE"""),"Bleudy")</f>
        <v>Bleudy</v>
      </c>
      <c r="G11" s="6"/>
    </row>
    <row r="12">
      <c r="A12" s="3">
        <f>IFERROR(__xludf.DUMMYFUNCTION("""COMPUTED_VALUE"""),44678.0)</f>
        <v>44678</v>
      </c>
      <c r="B12" s="4" t="str">
        <f>IFERROR(__xludf.DUMMYFUNCTION("""COMPUTED_VALUE"""),"Systèmes de gestion de versions")</f>
        <v>Systèmes de gestion de versions</v>
      </c>
      <c r="C12" s="4"/>
      <c r="D12" s="5" t="str">
        <f>IFERROR(__xludf.DUMMYFUNCTION("""COMPUTED_VALUE"""),"Zephy")</f>
        <v>Zephy</v>
      </c>
      <c r="E12" s="5" t="str">
        <f>IFERROR(__xludf.DUMMYFUNCTION("""COMPUTED_VALUE"""),"Blaise")</f>
        <v>Blaise</v>
      </c>
      <c r="F12" s="5" t="str">
        <f>IFERROR(__xludf.DUMMYFUNCTION("""COMPUTED_VALUE"""),"Bénit")</f>
        <v>Bénit</v>
      </c>
      <c r="G12" s="6"/>
    </row>
    <row r="13">
      <c r="A13" s="3">
        <f>IFERROR(__xludf.DUMMYFUNCTION("""COMPUTED_VALUE"""),44679.0)</f>
        <v>44679</v>
      </c>
      <c r="B13" s="4" t="str">
        <f>IFERROR(__xludf.DUMMYFUNCTION("""COMPUTED_VALUE"""),"Les méthodologies de gestion de projet")</f>
        <v>Les méthodologies de gestion de projet</v>
      </c>
      <c r="C13" s="4"/>
      <c r="D13" s="5" t="str">
        <f>IFERROR(__xludf.DUMMYFUNCTION("""COMPUTED_VALUE"""),"Esaie")</f>
        <v>Esaie</v>
      </c>
      <c r="E13" s="5" t="str">
        <f>IFERROR(__xludf.DUMMYFUNCTION("""COMPUTED_VALUE"""),"Précieux")</f>
        <v>Précieux</v>
      </c>
      <c r="F13" s="5" t="str">
        <f>IFERROR(__xludf.DUMMYFUNCTION("""COMPUTED_VALUE"""),"isaac")</f>
        <v>isaac</v>
      </c>
      <c r="G13" s="6"/>
    </row>
    <row r="14">
      <c r="A14" s="3">
        <f>IFERROR(__xludf.DUMMYFUNCTION("""COMPUTED_VALUE"""),44680.0)</f>
        <v>44680</v>
      </c>
      <c r="B14" s="4" t="str">
        <f>IFERROR(__xludf.DUMMYFUNCTION("""COMPUTED_VALUE"""),"La domotique ")</f>
        <v>La domotique </v>
      </c>
      <c r="C14" s="4"/>
      <c r="D14" s="5"/>
      <c r="E14" s="5" t="str">
        <f>IFERROR(__xludf.DUMMYFUNCTION("""COMPUTED_VALUE"""),"Christian")</f>
        <v>Christian</v>
      </c>
      <c r="F14" s="5"/>
      <c r="G14" s="6"/>
    </row>
    <row r="15">
      <c r="A15" s="6"/>
      <c r="B15" s="6"/>
      <c r="C15" s="6"/>
      <c r="D15" s="6"/>
      <c r="E15" s="6"/>
      <c r="F15" s="6"/>
      <c r="G15" s="6"/>
    </row>
    <row r="16">
      <c r="A16" s="10"/>
      <c r="B16" s="6"/>
      <c r="C16" s="11"/>
      <c r="D16" s="11"/>
      <c r="E16" s="11"/>
      <c r="F16" s="6"/>
      <c r="G16" s="6"/>
    </row>
    <row r="17">
      <c r="A17" s="10"/>
      <c r="B17" s="6"/>
      <c r="C17" s="11"/>
      <c r="D17" s="11"/>
      <c r="E17" s="11"/>
      <c r="F17" s="6"/>
      <c r="G17" s="6"/>
    </row>
    <row r="18">
      <c r="A18" s="10"/>
      <c r="B18" s="6"/>
      <c r="C18" s="11"/>
      <c r="D18" s="11"/>
      <c r="E18" s="11"/>
      <c r="F18" s="6"/>
      <c r="G18" s="6"/>
    </row>
    <row r="19">
      <c r="A19" s="10"/>
      <c r="B19" s="6"/>
      <c r="C19" s="11"/>
      <c r="D19" s="11"/>
      <c r="E19" s="11"/>
      <c r="F19" s="6"/>
      <c r="G19" s="6"/>
    </row>
    <row r="20">
      <c r="A20" s="10"/>
      <c r="B20" s="6"/>
      <c r="C20" s="11"/>
      <c r="D20" s="11"/>
      <c r="E20" s="11"/>
      <c r="F20" s="6"/>
      <c r="G20" s="6"/>
    </row>
    <row r="21">
      <c r="A21" s="6"/>
      <c r="B21" s="6"/>
      <c r="C21" s="6"/>
      <c r="D21" s="6"/>
      <c r="E21" s="6"/>
      <c r="F21" s="6"/>
      <c r="G21" s="6"/>
    </row>
    <row r="22">
      <c r="A22" s="6"/>
      <c r="B22" s="6"/>
      <c r="C22" s="6"/>
      <c r="D22" s="6"/>
      <c r="E22" s="6"/>
      <c r="F22" s="6"/>
      <c r="G22" s="6"/>
    </row>
    <row r="23">
      <c r="A23" s="6"/>
      <c r="B23" s="6"/>
      <c r="C23" s="6"/>
      <c r="D23" s="6"/>
      <c r="E23" s="6"/>
      <c r="F23" s="6"/>
      <c r="G23" s="6"/>
    </row>
    <row r="24">
      <c r="A24" s="6"/>
      <c r="B24" s="6"/>
      <c r="C24" s="6"/>
      <c r="D24" s="6"/>
      <c r="E24" s="6"/>
      <c r="F24" s="6"/>
      <c r="G24" s="6"/>
    </row>
    <row r="25">
      <c r="A25" s="6"/>
      <c r="B25" s="6"/>
      <c r="C25" s="6"/>
      <c r="D25" s="6"/>
      <c r="E25" s="6"/>
      <c r="F25" s="6"/>
      <c r="G25" s="6"/>
    </row>
    <row r="26">
      <c r="A26" s="6"/>
      <c r="B26" s="6"/>
      <c r="C26" s="6"/>
      <c r="D26" s="6"/>
      <c r="E26" s="6"/>
      <c r="F26" s="6"/>
      <c r="G26" s="6"/>
    </row>
    <row r="27">
      <c r="A27" s="6"/>
      <c r="B27" s="6"/>
      <c r="C27" s="6"/>
      <c r="D27" s="6"/>
      <c r="E27" s="6"/>
      <c r="F27" s="6"/>
      <c r="G27" s="6"/>
    </row>
    <row r="28">
      <c r="A28" s="6"/>
      <c r="B28" s="6"/>
      <c r="C28" s="6"/>
      <c r="D28" s="6"/>
      <c r="E28" s="6"/>
      <c r="F28" s="6"/>
      <c r="G28" s="6"/>
    </row>
    <row r="29">
      <c r="A29" s="6"/>
      <c r="B29" s="6"/>
      <c r="C29" s="6"/>
      <c r="D29" s="6"/>
      <c r="E29" s="6"/>
      <c r="F29" s="6"/>
      <c r="G29" s="6"/>
    </row>
    <row r="30">
      <c r="A30" s="6"/>
      <c r="B30" s="6"/>
      <c r="C30" s="6"/>
      <c r="D30" s="6"/>
      <c r="E30" s="6"/>
      <c r="F30" s="6"/>
      <c r="G30" s="6"/>
    </row>
    <row r="31">
      <c r="A31" s="6"/>
      <c r="B31" s="6"/>
      <c r="C31" s="6"/>
      <c r="D31" s="6"/>
      <c r="E31" s="6"/>
      <c r="F31" s="6"/>
      <c r="G31" s="6"/>
    </row>
    <row r="32">
      <c r="A32" s="6"/>
      <c r="B32" s="6"/>
      <c r="C32" s="6"/>
      <c r="D32" s="6"/>
      <c r="E32" s="6"/>
      <c r="F32" s="6"/>
      <c r="G32" s="6"/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</sheetData>
  <mergeCells count="2">
    <mergeCell ref="D1:F1"/>
    <mergeCell ref="A9:F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75"/>
  </cols>
  <sheetData>
    <row r="1">
      <c r="A1" s="12" t="str">
        <f>IFERROR(__xludf.DUMMYFUNCTION("IMPORTRANGE(""https://docs.google.com/spreadsheets/d/1reb29GzmqrqkUoUQZusx1VWgzpDA6cDXnoz_MOo_CAU/edit#gid=637367612"", ""Mai!A:G"")"),"Date")</f>
        <v>Date</v>
      </c>
      <c r="B1" s="1" t="str">
        <f>IFERROR(__xludf.DUMMYFUNCTION("""COMPUTED_VALUE"""),"Sujet")</f>
        <v>Sujet</v>
      </c>
      <c r="C1" s="1" t="str">
        <f>IFERROR(__xludf.DUMMYFUNCTION("""COMPUTED_VALUE"""),"Détails")</f>
        <v>Détails</v>
      </c>
      <c r="D1" s="1" t="str">
        <f>IFERROR(__xludf.DUMMYFUNCTION("""COMPUTED_VALUE"""),"Intervenants")</f>
        <v>Intervenants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>
        <f>IFERROR(__xludf.DUMMYFUNCTION("""COMPUTED_VALUE"""),44683.0)</f>
        <v>44683</v>
      </c>
      <c r="B2" s="3" t="str">
        <f>IFERROR(__xludf.DUMMYFUNCTION("""COMPUTED_VALUE"""),"La domotique ")</f>
        <v>La domotique </v>
      </c>
      <c r="C2" s="3"/>
      <c r="D2" s="5" t="str">
        <f>IFERROR(__xludf.DUMMYFUNCTION("""COMPUTED_VALUE"""),"Samuel")</f>
        <v>Samuel</v>
      </c>
      <c r="E2" s="5" t="str">
        <f>IFERROR(__xludf.DUMMYFUNCTION("""COMPUTED_VALUE"""),"Jared")</f>
        <v>Jared</v>
      </c>
      <c r="F2" s="6"/>
      <c r="G2" s="6"/>
    </row>
    <row r="3">
      <c r="A3" s="3">
        <f>IFERROR(__xludf.DUMMYFUNCTION("""COMPUTED_VALUE"""),44684.0)</f>
        <v>44684</v>
      </c>
      <c r="B3" s="3" t="str">
        <f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>IFERROR(__xludf.DUMMYFUNCTION("""COMPUTED_VALUE"""),"melki")</f>
        <v>melki</v>
      </c>
      <c r="E3" s="5" t="str">
        <f>IFERROR(__xludf.DUMMYFUNCTION("""COMPUTED_VALUE"""),"Précieux")</f>
        <v>Précieux</v>
      </c>
      <c r="F3" s="6"/>
      <c r="G3" s="6"/>
    </row>
    <row r="4">
      <c r="A4" s="3">
        <f>IFERROR(__xludf.DUMMYFUNCTION("""COMPUTED_VALUE"""),44685.0)</f>
        <v>44685</v>
      </c>
      <c r="B4" s="3" t="str">
        <f>IFERROR(__xludf.DUMMYFUNCTION("""COMPUTED_VALUE"""),"La Revue de code (Code Review)")</f>
        <v>La Revue de code (Code Review)</v>
      </c>
      <c r="C4" s="3"/>
      <c r="D4" s="5" t="str">
        <f>IFERROR(__xludf.DUMMYFUNCTION("""COMPUTED_VALUE"""),"osée")</f>
        <v>osée</v>
      </c>
      <c r="E4" s="5" t="str">
        <f>IFERROR(__xludf.DUMMYFUNCTION("""COMPUTED_VALUE"""),"Victor")</f>
        <v>Victor</v>
      </c>
      <c r="F4" s="6"/>
      <c r="G4" s="6"/>
    </row>
    <row r="5">
      <c r="A5" s="3">
        <f>IFERROR(__xludf.DUMMYFUNCTION("""COMPUTED_VALUE"""),44686.0)</f>
        <v>44686</v>
      </c>
      <c r="B5" s="3" t="str">
        <f>IFERROR(__xludf.DUMMYFUNCTION("""COMPUTED_VALUE"""),"Augmenter sa productivité avec les raccourcis Emmet ")</f>
        <v>Augmenter sa productivité avec les raccourcis Emmet </v>
      </c>
      <c r="C5" s="3"/>
      <c r="D5" s="5" t="str">
        <f>IFERROR(__xludf.DUMMYFUNCTION("""COMPUTED_VALUE"""),"Pascal")</f>
        <v>Pascal</v>
      </c>
      <c r="E5" s="5" t="str">
        <f>IFERROR(__xludf.DUMMYFUNCTION("""COMPUTED_VALUE"""),"Junior")</f>
        <v>Junior</v>
      </c>
      <c r="F5" s="6"/>
      <c r="G5" s="6"/>
    </row>
    <row r="6">
      <c r="A6" s="3">
        <f>IFERROR(__xludf.DUMMYFUNCTION("""COMPUTED_VALUE"""),44687.0)</f>
        <v>44687</v>
      </c>
      <c r="B6" s="3" t="str">
        <f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>IFERROR(__xludf.DUMMYFUNCTION("""COMPUTED_VALUE"""),"Shilo")</f>
        <v>Shilo</v>
      </c>
      <c r="E6" s="5" t="str">
        <f>IFERROR(__xludf.DUMMYFUNCTION("""COMPUTED_VALUE"""),"Jeannot")</f>
        <v>Jeannot</v>
      </c>
      <c r="F6" s="6"/>
      <c r="G6" s="6"/>
    </row>
    <row r="7">
      <c r="A7" s="6"/>
      <c r="B7" s="6"/>
      <c r="C7" s="6"/>
      <c r="D7" s="6"/>
      <c r="E7" s="6"/>
      <c r="F7" s="6"/>
      <c r="G7" s="6"/>
    </row>
    <row r="8">
      <c r="A8" s="3">
        <f>IFERROR(__xludf.DUMMYFUNCTION("""COMPUTED_VALUE"""),44690.0)</f>
        <v>44690</v>
      </c>
      <c r="B8" s="3" t="str">
        <f>IFERROR(__xludf.DUMMYFUNCTION("""COMPUTED_VALUE"""),"Qu'est-ce que le référencement (SEO, SEA, SEM)")</f>
        <v>Qu'est-ce que le référencement (SEO, SEA, SEM)</v>
      </c>
      <c r="C8" s="3"/>
      <c r="D8" s="5" t="str">
        <f>IFERROR(__xludf.DUMMYFUNCTION("""COMPUTED_VALUE"""),"Teddy")</f>
        <v>Teddy</v>
      </c>
      <c r="E8" s="5" t="str">
        <f>IFERROR(__xludf.DUMMYFUNCTION("""COMPUTED_VALUE"""),"Bleudy")</f>
        <v>Bleudy</v>
      </c>
      <c r="F8" s="6"/>
      <c r="G8" s="6"/>
    </row>
    <row r="9">
      <c r="A9" s="3">
        <f>IFERROR(__xludf.DUMMYFUNCTION("""COMPUTED_VALUE"""),44691.0)</f>
        <v>44691</v>
      </c>
      <c r="B9" s="3" t="str">
        <f>IFERROR(__xludf.DUMMYFUNCTION("""COMPUTED_VALUE"""),"Accessibilité d'un site internet")</f>
        <v>Accessibilité d'un site internet</v>
      </c>
      <c r="C9" s="3"/>
      <c r="D9" s="5" t="str">
        <f>IFERROR(__xludf.DUMMYFUNCTION("""COMPUTED_VALUE"""),"Gracius")</f>
        <v>Gracius</v>
      </c>
      <c r="E9" s="5" t="str">
        <f>IFERROR(__xludf.DUMMYFUNCTION("""COMPUTED_VALUE"""),"Samy")</f>
        <v>Samy</v>
      </c>
      <c r="F9" s="6"/>
      <c r="G9" s="6"/>
    </row>
    <row r="10">
      <c r="A10" s="3">
        <f>IFERROR(__xludf.DUMMYFUNCTION("""COMPUTED_VALUE"""),44692.0)</f>
        <v>44692</v>
      </c>
      <c r="B10" s="3"/>
      <c r="C10" s="3"/>
      <c r="D10" s="5"/>
      <c r="E10" s="5"/>
      <c r="F10" s="6"/>
      <c r="G10" s="6"/>
    </row>
    <row r="11">
      <c r="A11" s="3">
        <f>IFERROR(__xludf.DUMMYFUNCTION("""COMPUTED_VALUE"""),44693.0)</f>
        <v>44693</v>
      </c>
      <c r="B11" s="3" t="str">
        <f>IFERROR(__xludf.DUMMYFUNCTION("""COMPUTED_VALUE"""),"Manipulation du DOM avec JQuery ")</f>
        <v>Manipulation du DOM avec JQuery </v>
      </c>
      <c r="C11" s="3"/>
      <c r="D11" s="5" t="str">
        <f>IFERROR(__xludf.DUMMYFUNCTION("""COMPUTED_VALUE"""),"David")</f>
        <v>David</v>
      </c>
      <c r="E11" s="5" t="str">
        <f>IFERROR(__xludf.DUMMYFUNCTION("""COMPUTED_VALUE"""),"Eugene")</f>
        <v>Eugene</v>
      </c>
      <c r="F11" s="6"/>
      <c r="G11" s="6"/>
    </row>
    <row r="12">
      <c r="A12" s="3">
        <f>IFERROR(__xludf.DUMMYFUNCTION("""COMPUTED_VALUE"""),44694.0)</f>
        <v>44694</v>
      </c>
      <c r="B12" s="3" t="str">
        <f>IFERROR(__xludf.DUMMYFUNCTION("""COMPUTED_VALUE"""),"Validation coté client avec JavaScript")</f>
        <v>Validation coté client avec JavaScript</v>
      </c>
      <c r="C12" s="3"/>
      <c r="D12" s="5" t="str">
        <f>IFERROR(__xludf.DUMMYFUNCTION("""COMPUTED_VALUE"""),"Pathy")</f>
        <v>Pathy</v>
      </c>
      <c r="E12" s="5" t="str">
        <f>IFERROR(__xludf.DUMMYFUNCTION("""COMPUTED_VALUE"""),"Meschack")</f>
        <v>Meschack</v>
      </c>
      <c r="F12" s="6"/>
      <c r="G12" s="6"/>
    </row>
    <row r="13">
      <c r="A13" s="6"/>
      <c r="B13" s="6"/>
      <c r="C13" s="6"/>
      <c r="D13" s="6"/>
      <c r="E13" s="6"/>
      <c r="F13" s="6"/>
      <c r="G13" s="6"/>
    </row>
    <row r="14">
      <c r="A14" s="3">
        <f>IFERROR(__xludf.DUMMYFUNCTION("""COMPUTED_VALUE"""),44697.0)</f>
        <v>44697</v>
      </c>
      <c r="B14" s="3" t="str">
        <f>IFERROR(__xludf.DUMMYFUNCTION("""COMPUTED_VALUE"""),"Bootstrap")</f>
        <v>Bootstrap</v>
      </c>
      <c r="C14" s="3"/>
      <c r="D14" s="5" t="str">
        <f>IFERROR(__xludf.DUMMYFUNCTION("""COMPUTED_VALUE"""),"Trigo")</f>
        <v>Trigo</v>
      </c>
      <c r="E14" s="5" t="str">
        <f>IFERROR(__xludf.DUMMYFUNCTION("""COMPUTED_VALUE"""),"Amos")</f>
        <v>Amos</v>
      </c>
      <c r="F14" s="6"/>
      <c r="G14" s="6"/>
    </row>
    <row r="15">
      <c r="A15" s="3">
        <f>IFERROR(__xludf.DUMMYFUNCTION("""COMPUTED_VALUE"""),44698.0)</f>
        <v>44698</v>
      </c>
      <c r="B15" s="3"/>
      <c r="C15" s="3"/>
      <c r="D15" s="5"/>
      <c r="E15" s="5"/>
      <c r="F15" s="6"/>
      <c r="G15" s="6"/>
    </row>
    <row r="16">
      <c r="A16" s="3">
        <f>IFERROR(__xludf.DUMMYFUNCTION("""COMPUTED_VALUE"""),44699.0)</f>
        <v>44699</v>
      </c>
      <c r="B16" s="3"/>
      <c r="C16" s="3"/>
      <c r="D16" s="5"/>
      <c r="E16" s="5"/>
      <c r="F16" s="6"/>
      <c r="G16" s="6"/>
    </row>
    <row r="17">
      <c r="A17" s="3">
        <f>IFERROR(__xludf.DUMMYFUNCTION("""COMPUTED_VALUE"""),44700.0)</f>
        <v>44700</v>
      </c>
      <c r="B17" s="3" t="str">
        <f>IFERROR(__xludf.DUMMYFUNCTION("""COMPUTED_VALUE"""),"Bulma")</f>
        <v>Bulma</v>
      </c>
      <c r="C17" s="3"/>
      <c r="D17" s="5" t="str">
        <f>IFERROR(__xludf.DUMMYFUNCTION("""COMPUTED_VALUE"""),"Emmanuel")</f>
        <v>Emmanuel</v>
      </c>
      <c r="E17" s="5" t="str">
        <f>IFERROR(__xludf.DUMMYFUNCTION("""COMPUTED_VALUE"""),"Blaise")</f>
        <v>Blaise</v>
      </c>
      <c r="F17" s="6"/>
      <c r="G17" s="6"/>
    </row>
    <row r="18">
      <c r="A18" s="3">
        <f>IFERROR(__xludf.DUMMYFUNCTION("""COMPUTED_VALUE"""),44701.0)</f>
        <v>44701</v>
      </c>
      <c r="B18" s="3" t="str">
        <f>IFERROR(__xludf.DUMMYFUNCTION("""COMPUTED_VALUE"""),"Tailwind CSS")</f>
        <v>Tailwind CSS</v>
      </c>
      <c r="C18" s="3"/>
      <c r="D18" s="5" t="str">
        <f>IFERROR(__xludf.DUMMYFUNCTION("""COMPUTED_VALUE"""),"isaac")</f>
        <v>isaac</v>
      </c>
      <c r="E18" s="5" t="str">
        <f>IFERROR(__xludf.DUMMYFUNCTION("""COMPUTED_VALUE"""),"Zephy")</f>
        <v>Zephy</v>
      </c>
      <c r="F18" s="6"/>
      <c r="G18" s="6"/>
    </row>
    <row r="19">
      <c r="A19" s="6"/>
      <c r="B19" s="6"/>
      <c r="C19" s="6"/>
      <c r="D19" s="6"/>
      <c r="E19" s="6"/>
      <c r="F19" s="6"/>
      <c r="G19" s="6"/>
    </row>
    <row r="20">
      <c r="A20" s="3">
        <f>IFERROR(__xludf.DUMMYFUNCTION("""COMPUTED_VALUE"""),44704.0)</f>
        <v>44704</v>
      </c>
      <c r="B20" s="3" t="str">
        <f>IFERROR(__xludf.DUMMYFUNCTION("""COMPUTED_VALUE"""),"Le VPN et Le Proxy ")</f>
        <v>Le VPN et Le Proxy </v>
      </c>
      <c r="C20" s="3"/>
      <c r="D20" s="5" t="str">
        <f>IFERROR(__xludf.DUMMYFUNCTION("""COMPUTED_VALUE"""),"Junior")</f>
        <v>Junior</v>
      </c>
      <c r="E20" s="5" t="str">
        <f>IFERROR(__xludf.DUMMYFUNCTION("""COMPUTED_VALUE"""),"Teddy")</f>
        <v>Teddy</v>
      </c>
      <c r="F20" s="6"/>
      <c r="G20" s="6"/>
    </row>
    <row r="21">
      <c r="A21" s="3">
        <f>IFERROR(__xludf.DUMMYFUNCTION("""COMPUTED_VALUE"""),44705.0)</f>
        <v>44705</v>
      </c>
      <c r="B21" s="3" t="str">
        <f>IFERROR(__xludf.DUMMYFUNCTION("""COMPUTED_VALUE"""),"La haute disponibilité")</f>
        <v>La haute disponibilité</v>
      </c>
      <c r="C21" s="3"/>
      <c r="D21" s="5" t="str">
        <f>IFERROR(__xludf.DUMMYFUNCTION("""COMPUTED_VALUE"""),"Shilo")</f>
        <v>Shilo</v>
      </c>
      <c r="E21" s="5" t="str">
        <f>IFERROR(__xludf.DUMMYFUNCTION("""COMPUTED_VALUE"""),"Jeannot")</f>
        <v>Jeannot</v>
      </c>
      <c r="F21" s="6"/>
      <c r="G21" s="6"/>
    </row>
    <row r="22">
      <c r="A22" s="3">
        <f>IFERROR(__xludf.DUMMYFUNCTION("""COMPUTED_VALUE"""),44706.0)</f>
        <v>44706</v>
      </c>
      <c r="B22" s="3"/>
      <c r="C22" s="3"/>
      <c r="D22" s="5"/>
      <c r="E22" s="5"/>
      <c r="F22" s="6"/>
      <c r="G22" s="6"/>
    </row>
    <row r="23">
      <c r="A23" s="3">
        <f>IFERROR(__xludf.DUMMYFUNCTION("""COMPUTED_VALUE"""),44707.0)</f>
        <v>44707</v>
      </c>
      <c r="B23" s="3" t="str">
        <f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>IFERROR(__xludf.DUMMYFUNCTION("""COMPUTED_VALUE"""),"Précieux")</f>
        <v>Précieux</v>
      </c>
      <c r="E23" s="5" t="str">
        <f>IFERROR(__xludf.DUMMYFUNCTION("""COMPUTED_VALUE"""),"Bleudy")</f>
        <v>Bleudy</v>
      </c>
      <c r="F23" s="6"/>
      <c r="G23" s="6"/>
    </row>
    <row r="24">
      <c r="A24" s="3">
        <f>IFERROR(__xludf.DUMMYFUNCTION("""COMPUTED_VALUE"""),44708.0)</f>
        <v>44708</v>
      </c>
      <c r="B24" s="3" t="str">
        <f>IFERROR(__xludf.DUMMYFUNCTION("""COMPUTED_VALUE"""),"L'architecture REST")</f>
        <v>L'architecture REST</v>
      </c>
      <c r="C24" s="3"/>
      <c r="D24" s="5" t="str">
        <f>IFERROR(__xludf.DUMMYFUNCTION("""COMPUTED_VALUE"""),"Joël ")</f>
        <v>Joël </v>
      </c>
      <c r="E24" s="5" t="str">
        <f>IFERROR(__xludf.DUMMYFUNCTION("""COMPUTED_VALUE"""),"Esaie")</f>
        <v>Esaie</v>
      </c>
      <c r="F24" s="6"/>
      <c r="G24" s="6"/>
    </row>
    <row r="25">
      <c r="A25" s="6"/>
      <c r="B25" s="6"/>
      <c r="C25" s="6"/>
      <c r="D25" s="6"/>
      <c r="E25" s="6"/>
      <c r="F25" s="6"/>
      <c r="G25" s="6"/>
    </row>
    <row r="26">
      <c r="A26" s="6"/>
      <c r="B26" s="6"/>
      <c r="C26" s="6"/>
      <c r="D26" s="6"/>
      <c r="E26" s="6"/>
      <c r="F26" s="6"/>
      <c r="G26" s="6"/>
    </row>
    <row r="27">
      <c r="A27" s="6"/>
      <c r="B27" s="6"/>
      <c r="C27" s="6"/>
      <c r="D27" s="6"/>
      <c r="E27" s="6"/>
      <c r="F27" s="6"/>
      <c r="G27" s="6"/>
    </row>
    <row r="28">
      <c r="A28" s="6"/>
      <c r="B28" s="6"/>
      <c r="C28" s="6"/>
      <c r="D28" s="6"/>
      <c r="E28" s="6"/>
      <c r="F28" s="6"/>
      <c r="G28" s="6"/>
    </row>
    <row r="29">
      <c r="A29" s="6"/>
      <c r="B29" s="6"/>
      <c r="C29" s="6"/>
      <c r="D29" s="6"/>
      <c r="E29" s="6"/>
      <c r="F29" s="6"/>
      <c r="G29" s="6"/>
    </row>
    <row r="30">
      <c r="A30" s="6"/>
      <c r="B30" s="6"/>
      <c r="C30" s="6"/>
      <c r="D30" s="6"/>
      <c r="E30" s="6"/>
      <c r="F30" s="6"/>
      <c r="G30" s="6"/>
    </row>
    <row r="31">
      <c r="A31" s="6"/>
      <c r="B31" s="6"/>
      <c r="C31" s="6"/>
      <c r="D31" s="6"/>
      <c r="E31" s="6"/>
      <c r="F31" s="6"/>
      <c r="G31" s="6"/>
    </row>
    <row r="32">
      <c r="A32" s="6"/>
      <c r="B32" s="6"/>
      <c r="C32" s="6"/>
      <c r="D32" s="6"/>
      <c r="E32" s="6"/>
      <c r="F32" s="6"/>
      <c r="G32" s="6"/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75"/>
    <col customWidth="1" min="3" max="3" width="54.25"/>
  </cols>
  <sheetData>
    <row r="1">
      <c r="A1" s="13" t="str">
        <f>IFERROR(__xludf.DUMMYFUNCTION("IMPORTRANGE(""https://docs.google.com/spreadsheets/d/1reb29GzmqrqkUoUQZusx1VWgzpDA6cDXnoz_MOo_CAU/edit#gid=667045137"", ""Juin!A:G"")"),"Date")</f>
        <v>Date</v>
      </c>
      <c r="B1" s="13" t="str">
        <f>IFERROR(__xludf.DUMMYFUNCTION("""COMPUTED_VALUE"""),"Sujet")</f>
        <v>Sujet</v>
      </c>
      <c r="C1" s="13" t="str">
        <f>IFERROR(__xludf.DUMMYFUNCTION("""COMPUTED_VALUE"""),"Détails")</f>
        <v>Détails</v>
      </c>
      <c r="D1" s="14" t="str">
        <f>IFERROR(__xludf.DUMMYFUNCTION("""COMPUTED_VALUE"""),"Intervenants")</f>
        <v>Intervenants</v>
      </c>
      <c r="F1" s="1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6">
        <f>IFERROR(__xludf.DUMMYFUNCTION("""COMPUTED_VALUE"""),44711.0)</f>
        <v>44711</v>
      </c>
      <c r="B2" s="17" t="str">
        <f>IFERROR(__xludf.DUMMYFUNCTION("""COMPUTED_VALUE"""),"Cookies et Local storage")</f>
        <v>Cookies et Local storage</v>
      </c>
      <c r="C2" s="17" t="str">
        <f>IFERROR(__xludf.DUMMYFUNCTION("""COMPUTED_VALUE""")," Importance et implementation en Javascript + demo ")</f>
        <v> Importance et implementation en Javascript + demo </v>
      </c>
      <c r="D2" s="18" t="str">
        <f>IFERROR(__xludf.DUMMYFUNCTION("""COMPUTED_VALUE"""),"osée")</f>
        <v>osée</v>
      </c>
      <c r="E2" s="18" t="str">
        <f>IFERROR(__xludf.DUMMYFUNCTION("""COMPUTED_VALUE"""),"Junior")</f>
        <v>Junior</v>
      </c>
      <c r="F2" s="19"/>
      <c r="G2" s="19"/>
      <c r="H2" s="19"/>
      <c r="I2" s="19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>
        <f>IFERROR(__xludf.DUMMYFUNCTION("""COMPUTED_VALUE"""),44712.0)</f>
        <v>44712</v>
      </c>
      <c r="B3" s="17" t="str">
        <f>IFERROR(__xludf.DUMMYFUNCTION("""COMPUTED_VALUE"""),"Maquetter une application ")</f>
        <v>Maquetter une application </v>
      </c>
      <c r="C3" s="17" t="str">
        <f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
</v>
      </c>
      <c r="D3" s="18" t="str">
        <f>IFERROR(__xludf.DUMMYFUNCTION("""COMPUTED_VALUE"""),"Emmanuel")</f>
        <v>Emmanuel</v>
      </c>
      <c r="E3" s="18" t="str">
        <f>IFERROR(__xludf.DUMMYFUNCTION("""COMPUTED_VALUE"""),"Samy")</f>
        <v>Samy</v>
      </c>
      <c r="F3" s="19"/>
      <c r="G3" s="19"/>
      <c r="H3" s="19"/>
      <c r="I3" s="19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20"/>
      <c r="F4" s="19"/>
      <c r="G4" s="19"/>
      <c r="H4" s="19"/>
      <c r="I4" s="19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6">
        <f>IFERROR(__xludf.DUMMYFUNCTION("""COMPUTED_VALUE"""),44714.0)</f>
        <v>44714</v>
      </c>
      <c r="B5" s="17" t="str">
        <f>IFERROR(__xludf.DUMMYFUNCTION("""COMPUTED_VALUE"""),"Recherche utilisateur")</f>
        <v>Recherche utilisateur</v>
      </c>
      <c r="C5" s="17"/>
      <c r="D5" s="18" t="str">
        <f>IFERROR(__xludf.DUMMYFUNCTION("""COMPUTED_VALUE"""),"Pascal")</f>
        <v>Pascal</v>
      </c>
      <c r="E5" s="18" t="str">
        <f>IFERROR(__xludf.DUMMYFUNCTION("""COMPUTED_VALUE"""),"Teddy")</f>
        <v>Teddy</v>
      </c>
      <c r="F5" s="19"/>
      <c r="G5" s="19"/>
      <c r="H5" s="19"/>
      <c r="I5" s="19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6">
        <f>IFERROR(__xludf.DUMMYFUNCTION("""COMPUTED_VALUE"""),44715.0)</f>
        <v>44715</v>
      </c>
      <c r="B6" s="17" t="str">
        <f>IFERROR(__xludf.DUMMYFUNCTION("""COMPUTED_VALUE"""),"Architecture de l'information")</f>
        <v>Architecture de l'information</v>
      </c>
      <c r="C6" s="17"/>
      <c r="D6" s="18" t="str">
        <f>IFERROR(__xludf.DUMMYFUNCTION("""COMPUTED_VALUE"""),"Victor")</f>
        <v>Victor</v>
      </c>
      <c r="E6" s="18" t="str">
        <f>IFERROR(__xludf.DUMMYFUNCTION("""COMPUTED_VALUE"""),"Amos")</f>
        <v>Amos</v>
      </c>
      <c r="F6" s="19"/>
      <c r="G6" s="19"/>
      <c r="H6" s="19"/>
      <c r="I6" s="19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9"/>
      <c r="B7" s="15"/>
      <c r="C7" s="19"/>
      <c r="D7" s="19"/>
      <c r="E7" s="19"/>
      <c r="F7" s="19"/>
      <c r="G7" s="19"/>
      <c r="H7" s="19"/>
      <c r="I7" s="19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6">
        <f>IFERROR(__xludf.DUMMYFUNCTION("""COMPUTED_VALUE"""),44718.0)</f>
        <v>44718</v>
      </c>
      <c r="B8" s="21" t="str">
        <f>IFERROR(__xludf.DUMMYFUNCTION("""COMPUTED_VALUE"""),"Les plateformes de développement sans code (no-code plateforms)")</f>
        <v>Les plateformes de développement sans code (no-code plateforms)</v>
      </c>
      <c r="C8" s="21"/>
      <c r="D8" s="22" t="str">
        <f>IFERROR(__xludf.DUMMYFUNCTION("""COMPUTED_VALUE"""),"Trigo")</f>
        <v>Trigo</v>
      </c>
      <c r="E8" s="22" t="str">
        <f>IFERROR(__xludf.DUMMYFUNCTION("""COMPUTED_VALUE"""),"Blaise")</f>
        <v>Blaise</v>
      </c>
      <c r="F8" s="19"/>
      <c r="G8" s="19"/>
      <c r="H8" s="19"/>
      <c r="I8" s="19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6">
        <f>IFERROR(__xludf.DUMMYFUNCTION("""COMPUTED_VALUE"""),44719.0)</f>
        <v>44719</v>
      </c>
      <c r="B9" s="21" t="str">
        <f>IFERROR(__xludf.DUMMYFUNCTION("""COMPUTED_VALUE"""),"Les CMS")</f>
        <v>Les CMS</v>
      </c>
      <c r="C9" s="21"/>
      <c r="D9" s="22" t="str">
        <f>IFERROR(__xludf.DUMMYFUNCTION("""COMPUTED_VALUE"""),"Samuel")</f>
        <v>Samuel</v>
      </c>
      <c r="E9" s="22" t="str">
        <f>IFERROR(__xludf.DUMMYFUNCTION("""COMPUTED_VALUE"""),"David")</f>
        <v>David</v>
      </c>
      <c r="F9" s="19"/>
      <c r="G9" s="19"/>
      <c r="H9" s="19"/>
      <c r="I9" s="19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0"/>
      <c r="F10" s="19"/>
      <c r="G10" s="19"/>
      <c r="H10" s="19"/>
      <c r="I10" s="19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6">
        <f>IFERROR(__xludf.DUMMYFUNCTION("""COMPUTED_VALUE"""),44721.0)</f>
        <v>44721</v>
      </c>
      <c r="B11" s="21" t="str">
        <f>IFERROR(__xludf.DUMMYFUNCTION("""COMPUTED_VALUE"""),"Les plugins WordPress ")</f>
        <v>Les plugins WordPress </v>
      </c>
      <c r="C11" s="21" t="str">
        <f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22" t="str">
        <f>IFERROR(__xludf.DUMMYFUNCTION("""COMPUTED_VALUE"""),"Jeannot")</f>
        <v>Jeannot</v>
      </c>
      <c r="E11" s="22" t="str">
        <f>IFERROR(__xludf.DUMMYFUNCTION("""COMPUTED_VALUE"""),"Zephy")</f>
        <v>Zephy</v>
      </c>
      <c r="F11" s="19"/>
      <c r="G11" s="19"/>
      <c r="H11" s="19"/>
      <c r="I11" s="19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6">
        <f>IFERROR(__xludf.DUMMYFUNCTION("""COMPUTED_VALUE"""),44722.0)</f>
        <v>44722</v>
      </c>
      <c r="B12" s="21" t="str">
        <f>IFERROR(__xludf.DUMMYFUNCTION("""COMPUTED_VALUE"""),"Les themes builder WordPress ")</f>
        <v>Les themes builder WordPress </v>
      </c>
      <c r="C12" s="21" t="str">
        <f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22" t="str">
        <f>IFERROR(__xludf.DUMMYFUNCTION("""COMPUTED_VALUE"""),"Bleudy")</f>
        <v>Bleudy</v>
      </c>
      <c r="E12" s="22" t="str">
        <f>IFERROR(__xludf.DUMMYFUNCTION("""COMPUTED_VALUE"""),"Victor")</f>
        <v>Victor</v>
      </c>
      <c r="F12" s="19"/>
      <c r="G12" s="19"/>
      <c r="H12" s="19"/>
      <c r="I12" s="19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9"/>
      <c r="B13" s="19"/>
      <c r="C13" s="6"/>
      <c r="F13" s="19"/>
      <c r="G13" s="19"/>
      <c r="H13" s="19"/>
      <c r="I13" s="19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6">
        <f>IFERROR(__xludf.DUMMYFUNCTION("""COMPUTED_VALUE"""),44725.0)</f>
        <v>44725</v>
      </c>
      <c r="B14" s="23" t="str">
        <f>IFERROR(__xludf.DUMMYFUNCTION("""COMPUTED_VALUE"""),"LearnDash")</f>
        <v>LearnDash</v>
      </c>
      <c r="C14" s="21"/>
      <c r="D14" s="22" t="str">
        <f>IFERROR(__xludf.DUMMYFUNCTION("""COMPUTED_VALUE"""),"Esaie")</f>
        <v>Esaie</v>
      </c>
      <c r="E14" s="22" t="str">
        <f>IFERROR(__xludf.DUMMYFUNCTION("""COMPUTED_VALUE"""),"Gracius")</f>
        <v>Gracius</v>
      </c>
      <c r="F14" s="19"/>
      <c r="G14" s="19"/>
      <c r="H14" s="19"/>
      <c r="I14" s="19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6">
        <f>IFERROR(__xludf.DUMMYFUNCTION("""COMPUTED_VALUE"""),44726.0)</f>
        <v>44726</v>
      </c>
      <c r="B15" s="23" t="str">
        <f>IFERROR(__xludf.DUMMYFUNCTION("""COMPUTED_VALUE"""),"woo-commerce ")</f>
        <v>woo-commerce </v>
      </c>
      <c r="C15" s="21"/>
      <c r="D15" s="22" t="str">
        <f>IFERROR(__xludf.DUMMYFUNCTION("""COMPUTED_VALUE"""),"Précieux")</f>
        <v>Précieux</v>
      </c>
      <c r="E15" s="22" t="str">
        <f>IFERROR(__xludf.DUMMYFUNCTION("""COMPUTED_VALUE"""),"Pathy")</f>
        <v>Pathy</v>
      </c>
      <c r="F15" s="19"/>
      <c r="G15" s="19"/>
      <c r="H15" s="19"/>
      <c r="I15" s="19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20"/>
      <c r="F16" s="19"/>
      <c r="G16" s="19"/>
      <c r="H16" s="19"/>
      <c r="I16" s="19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6">
        <f>IFERROR(__xludf.DUMMYFUNCTION("""COMPUTED_VALUE"""),44728.0)</f>
        <v>44728</v>
      </c>
      <c r="B17" s="21" t="str">
        <f>IFERROR(__xludf.DUMMYFUNCTION("""COMPUTED_VALUE"""),"Maintenir un site wordpress à jour ?")</f>
        <v>Maintenir un site wordpress à jour ?</v>
      </c>
      <c r="C17" s="21"/>
      <c r="D17" s="22" t="str">
        <f>IFERROR(__xludf.DUMMYFUNCTION("""COMPUTED_VALUE"""),"isaac")</f>
        <v>isaac</v>
      </c>
      <c r="E17" s="22" t="str">
        <f>IFERROR(__xludf.DUMMYFUNCTION("""COMPUTED_VALUE"""),"Joël ")</f>
        <v>Joël </v>
      </c>
      <c r="F17" s="19"/>
      <c r="G17" s="19"/>
      <c r="H17" s="19"/>
      <c r="I17" s="19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6">
        <f>IFERROR(__xludf.DUMMYFUNCTION("""COMPUTED_VALUE"""),44729.0)</f>
        <v>44729</v>
      </c>
      <c r="B18" s="21" t="str">
        <f>IFERROR(__xludf.DUMMYFUNCTION("""COMPUTED_VALUE"""),"Optimiser les performances d'un site WordPress")</f>
        <v>Optimiser les performances d'un site WordPress</v>
      </c>
      <c r="C18" s="21"/>
      <c r="D18" s="22" t="str">
        <f>IFERROR(__xludf.DUMMYFUNCTION("""COMPUTED_VALUE"""),"Shilo")</f>
        <v>Shilo</v>
      </c>
      <c r="E18" s="22" t="str">
        <f>IFERROR(__xludf.DUMMYFUNCTION("""COMPUTED_VALUE"""),"melki")</f>
        <v>melki</v>
      </c>
      <c r="F18" s="19"/>
      <c r="G18" s="19"/>
      <c r="H18" s="19"/>
      <c r="I18" s="19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24"/>
      <c r="B19" s="24"/>
      <c r="C19" s="24"/>
      <c r="D19" s="24"/>
      <c r="E19" s="19"/>
      <c r="F19" s="24"/>
      <c r="G19" s="24"/>
      <c r="H19" s="24"/>
      <c r="I19" s="2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6">
        <f>IFERROR(__xludf.DUMMYFUNCTION("""COMPUTED_VALUE"""),44732.0)</f>
        <v>44732</v>
      </c>
      <c r="B20" s="23" t="str">
        <f>IFERROR(__xludf.DUMMYFUNCTION("""COMPUTED_VALUE"""),"Améliorer le referencement d'un site WordPress ")</f>
        <v>Améliorer le referencement d'un site WordPress </v>
      </c>
      <c r="C20" s="21"/>
      <c r="D20" s="22" t="str">
        <f>IFERROR(__xludf.DUMMYFUNCTION("""COMPUTED_VALUE"""),"Amos")</f>
        <v>Amos</v>
      </c>
      <c r="E20" s="22" t="str">
        <f>IFERROR(__xludf.DUMMYFUNCTION("""COMPUTED_VALUE"""),"osée")</f>
        <v>osée</v>
      </c>
      <c r="F20" s="19"/>
      <c r="G20" s="19"/>
      <c r="H20" s="19"/>
      <c r="I20" s="1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6">
        <f>IFERROR(__xludf.DUMMYFUNCTION("""COMPUTED_VALUE"""),44733.0)</f>
        <v>44733</v>
      </c>
      <c r="B21" s="23" t="str">
        <f>IFERROR(__xludf.DUMMYFUNCTION("""COMPUTED_VALUE"""),"Sécuriser son site WordPress ")</f>
        <v>Sécuriser son site WordPress </v>
      </c>
      <c r="C21" s="21"/>
      <c r="D21" s="22" t="str">
        <f>IFERROR(__xludf.DUMMYFUNCTION("""COMPUTED_VALUE"""),"Meschack")</f>
        <v>Meschack</v>
      </c>
      <c r="E21" s="22" t="str">
        <f>IFERROR(__xludf.DUMMYFUNCTION("""COMPUTED_VALUE"""),"Emmanuel")</f>
        <v>Emmanuel</v>
      </c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20"/>
      <c r="F22" s="19"/>
      <c r="G22" s="19"/>
      <c r="H22" s="19"/>
      <c r="I22" s="19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6">
        <f>IFERROR(__xludf.DUMMYFUNCTION("""COMPUTED_VALUE"""),44735.0)</f>
        <v>44735</v>
      </c>
      <c r="B23" s="23" t="str">
        <f>IFERROR(__xludf.DUMMYFUNCTION("""COMPUTED_VALUE"""),"Google Tag Manager")</f>
        <v>Google Tag Manager</v>
      </c>
      <c r="C23" s="21"/>
      <c r="D23" s="22" t="str">
        <f>IFERROR(__xludf.DUMMYFUNCTION("""COMPUTED_VALUE"""),"Teddy")</f>
        <v>Teddy</v>
      </c>
      <c r="E23" s="22" t="str">
        <f>IFERROR(__xludf.DUMMYFUNCTION("""COMPUTED_VALUE"""),"Eugene")</f>
        <v>Eugene</v>
      </c>
      <c r="F23" s="19"/>
      <c r="G23" s="19"/>
      <c r="H23" s="19"/>
      <c r="I23" s="19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6">
        <f>IFERROR(__xludf.DUMMYFUNCTION("""COMPUTED_VALUE"""),44736.0)</f>
        <v>44736</v>
      </c>
      <c r="B24" s="21" t="str">
        <f>IFERROR(__xludf.DUMMYFUNCTION("""COMPUTED_VALUE"""),"les outils d'automatisation des taches")</f>
        <v>les outils d'automatisation des taches</v>
      </c>
      <c r="C24" s="21"/>
      <c r="D24" s="22" t="str">
        <f>IFERROR(__xludf.DUMMYFUNCTION("""COMPUTED_VALUE"""),"Samuel")</f>
        <v>Samuel</v>
      </c>
      <c r="E24" s="22" t="str">
        <f>IFERROR(__xludf.DUMMYFUNCTION("""COMPUTED_VALUE"""),"isaac")</f>
        <v>isaac</v>
      </c>
      <c r="F24" s="19"/>
      <c r="G24" s="19"/>
      <c r="H24" s="19"/>
      <c r="I24" s="19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24"/>
      <c r="B25" s="15"/>
      <c r="C25" s="24"/>
      <c r="D25" s="24"/>
      <c r="E25" s="24"/>
      <c r="F25" s="24"/>
      <c r="G25" s="24"/>
      <c r="H25" s="24"/>
      <c r="I25" s="2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6">
        <f>IFERROR(__xludf.DUMMYFUNCTION("""COMPUTED_VALUE"""),44739.0)</f>
        <v>44739</v>
      </c>
      <c r="B26" s="21" t="str">
        <f>IFERROR(__xludf.DUMMYFUNCTION("""COMPUTED_VALUE"""),"Qu'est-ce qu'est La RGPD (Protection des données personnelles)?")</f>
        <v>Qu'est-ce qu'est La RGPD (Protection des données personnelles)?</v>
      </c>
      <c r="C26" s="21"/>
      <c r="D26" s="22" t="str">
        <f>IFERROR(__xludf.DUMMYFUNCTION("""COMPUTED_VALUE"""),"Jared")</f>
        <v>Jared</v>
      </c>
      <c r="E26" s="22" t="str">
        <f>IFERROR(__xludf.DUMMYFUNCTION("""COMPUTED_VALUE"""),"Blaise")</f>
        <v>Blaise</v>
      </c>
      <c r="F26" s="19"/>
      <c r="G26" s="19"/>
      <c r="H26" s="19"/>
      <c r="I26" s="19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6">
        <f>IFERROR(__xludf.DUMMYFUNCTION("""COMPUTED_VALUE"""),44740.0)</f>
        <v>44740</v>
      </c>
      <c r="B27" s="21" t="str">
        <f>IFERROR(__xludf.DUMMYFUNCTION("""COMPUTED_VALUE"""),"OWASP")</f>
        <v>OWASP</v>
      </c>
      <c r="C27" s="21"/>
      <c r="D27" s="22" t="str">
        <f>IFERROR(__xludf.DUMMYFUNCTION("""COMPUTED_VALUE"""),"Zephy")</f>
        <v>Zephy</v>
      </c>
      <c r="E27" s="22" t="str">
        <f>IFERROR(__xludf.DUMMYFUNCTION("""COMPUTED_VALUE"""),"Junior")</f>
        <v>Junior</v>
      </c>
      <c r="F27" s="19"/>
      <c r="G27" s="19"/>
      <c r="H27" s="19"/>
      <c r="I27" s="19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20"/>
      <c r="F28" s="19"/>
      <c r="G28" s="19"/>
      <c r="H28" s="19"/>
      <c r="I28" s="19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0">
        <f>IFERROR(__xludf.DUMMYFUNCTION("""COMPUTED_VALUE"""),44742.0)</f>
        <v>44742</v>
      </c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6">
        <f>IFERROR(__xludf.DUMMYFUNCTION("""COMPUTED_VALUE"""),44743.0)</f>
        <v>44743</v>
      </c>
      <c r="B30" s="21" t="str">
        <f>IFERROR(__xludf.DUMMYFUNCTION("""COMPUTED_VALUE"""),"Les CMS Headless")</f>
        <v>Les CMS Headless</v>
      </c>
      <c r="C30" s="21"/>
      <c r="D30" s="22" t="str">
        <f>IFERROR(__xludf.DUMMYFUNCTION("""COMPUTED_VALUE"""),"David")</f>
        <v>David</v>
      </c>
      <c r="E30" s="22" t="str">
        <f>IFERROR(__xludf.DUMMYFUNCTION("""COMPUTED_VALUE"""),"Samy")</f>
        <v>Samy</v>
      </c>
      <c r="F30" s="19"/>
      <c r="G30" s="19"/>
      <c r="H30" s="19"/>
      <c r="I30" s="19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24"/>
      <c r="B31" s="15"/>
      <c r="C31" s="24"/>
      <c r="D31" s="24"/>
      <c r="E31" s="19"/>
      <c r="F31" s="24"/>
      <c r="G31" s="24"/>
      <c r="H31" s="24"/>
      <c r="I31" s="2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24"/>
      <c r="B32" s="24"/>
      <c r="C32" s="24"/>
      <c r="D32" s="24"/>
      <c r="E32" s="19"/>
      <c r="F32" s="24"/>
      <c r="G32" s="24"/>
      <c r="H32" s="24"/>
      <c r="I32" s="2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4"/>
      <c r="B33" s="24"/>
      <c r="C33" s="24"/>
      <c r="D33" s="24"/>
      <c r="E33" s="19"/>
      <c r="F33" s="24"/>
      <c r="G33" s="24"/>
      <c r="H33" s="24"/>
      <c r="I33" s="2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24"/>
      <c r="B34" s="24"/>
      <c r="C34" s="24"/>
      <c r="D34" s="24"/>
      <c r="E34" s="19"/>
      <c r="F34" s="24"/>
      <c r="G34" s="24"/>
      <c r="H34" s="24"/>
      <c r="I34" s="2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24"/>
      <c r="B35" s="24"/>
      <c r="C35" s="24"/>
      <c r="D35" s="24"/>
      <c r="E35" s="19"/>
      <c r="F35" s="24"/>
      <c r="G35" s="24"/>
      <c r="H35" s="2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24"/>
      <c r="B36" s="24"/>
      <c r="C36" s="24"/>
      <c r="D36" s="24"/>
      <c r="E36" s="19"/>
      <c r="F36" s="24"/>
      <c r="G36" s="24"/>
      <c r="H36" s="2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24"/>
      <c r="B37" s="24"/>
      <c r="C37" s="24"/>
      <c r="D37" s="24"/>
      <c r="E37" s="19"/>
      <c r="F37" s="24"/>
      <c r="G37" s="24"/>
      <c r="H37" s="2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24"/>
      <c r="B38" s="24"/>
      <c r="C38" s="24"/>
      <c r="D38" s="24"/>
      <c r="E38" s="19"/>
      <c r="F38" s="24"/>
      <c r="G38" s="24"/>
      <c r="H38" s="2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24"/>
      <c r="B39" s="24"/>
      <c r="C39" s="24"/>
      <c r="D39" s="24"/>
      <c r="E39" s="19"/>
      <c r="F39" s="24"/>
      <c r="G39" s="24"/>
      <c r="H39" s="2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24"/>
      <c r="B40" s="24"/>
      <c r="C40" s="24"/>
      <c r="D40" s="24"/>
      <c r="E40" s="19"/>
      <c r="F40" s="24"/>
      <c r="G40" s="24"/>
      <c r="H40" s="2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24"/>
      <c r="B41" s="24"/>
      <c r="C41" s="24"/>
      <c r="D41" s="24"/>
      <c r="E41" s="19"/>
      <c r="F41" s="24"/>
      <c r="G41" s="24"/>
      <c r="H41" s="2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24"/>
      <c r="B42" s="24"/>
      <c r="C42" s="24"/>
      <c r="D42" s="24"/>
      <c r="E42" s="19"/>
      <c r="F42" s="24"/>
      <c r="G42" s="24"/>
      <c r="H42" s="2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24"/>
      <c r="B43" s="24"/>
      <c r="C43" s="24"/>
      <c r="D43" s="24"/>
      <c r="E43" s="19"/>
      <c r="F43" s="24"/>
      <c r="G43" s="24"/>
      <c r="H43" s="2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24"/>
      <c r="B44" s="24"/>
      <c r="C44" s="24"/>
      <c r="D44" s="24"/>
      <c r="E44" s="19"/>
      <c r="F44" s="24"/>
      <c r="G44" s="24"/>
      <c r="H44" s="2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24"/>
      <c r="B45" s="24"/>
      <c r="C45" s="24"/>
      <c r="D45" s="24"/>
      <c r="E45" s="19"/>
      <c r="F45" s="24"/>
      <c r="G45" s="24"/>
      <c r="H45" s="2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24"/>
      <c r="B46" s="24"/>
      <c r="C46" s="24"/>
      <c r="D46" s="24"/>
      <c r="E46" s="24"/>
      <c r="F46" s="24"/>
      <c r="G46" s="24"/>
      <c r="H46" s="2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24"/>
      <c r="B47" s="24"/>
      <c r="C47" s="24"/>
      <c r="D47" s="24"/>
      <c r="E47" s="24"/>
      <c r="F47" s="24"/>
      <c r="G47" s="24"/>
      <c r="H47" s="2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24"/>
      <c r="B48" s="24"/>
      <c r="C48" s="24"/>
      <c r="D48" s="24"/>
      <c r="E48" s="24"/>
      <c r="F48" s="24"/>
      <c r="G48" s="24"/>
      <c r="H48" s="2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24"/>
      <c r="B49" s="24"/>
      <c r="C49" s="24"/>
      <c r="D49" s="24"/>
      <c r="E49" s="24"/>
      <c r="F49" s="24"/>
      <c r="G49" s="24"/>
      <c r="H49" s="2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24"/>
      <c r="B50" s="24"/>
      <c r="C50" s="24"/>
      <c r="D50" s="24"/>
      <c r="E50" s="24"/>
      <c r="F50" s="24"/>
      <c r="G50" s="24"/>
      <c r="H50" s="2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24"/>
      <c r="B51" s="24"/>
      <c r="C51" s="24"/>
      <c r="D51" s="24"/>
      <c r="E51" s="24"/>
      <c r="F51" s="24"/>
      <c r="G51" s="24"/>
      <c r="H51" s="2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24"/>
      <c r="B52" s="24"/>
      <c r="C52" s="24"/>
      <c r="D52" s="24"/>
      <c r="E52" s="24"/>
      <c r="F52" s="24"/>
      <c r="G52" s="24"/>
      <c r="H52" s="2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24"/>
      <c r="B53" s="24"/>
      <c r="C53" s="24"/>
      <c r="D53" s="24"/>
      <c r="E53" s="24"/>
      <c r="F53" s="24"/>
      <c r="G53" s="24"/>
      <c r="H53" s="2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24"/>
      <c r="B54" s="24"/>
      <c r="C54" s="24"/>
      <c r="D54" s="24"/>
      <c r="E54" s="24"/>
      <c r="F54" s="24"/>
      <c r="G54" s="24"/>
      <c r="H54" s="2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24"/>
      <c r="B55" s="24"/>
      <c r="C55" s="24"/>
      <c r="D55" s="24"/>
      <c r="E55" s="24"/>
      <c r="F55" s="24"/>
      <c r="G55" s="24"/>
      <c r="H55" s="2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9">
    <mergeCell ref="A28:E28"/>
    <mergeCell ref="A29:E29"/>
    <mergeCell ref="D1:E1"/>
    <mergeCell ref="F1:I1"/>
    <mergeCell ref="A4:E4"/>
    <mergeCell ref="A10:E10"/>
    <mergeCell ref="C13:E13"/>
    <mergeCell ref="A16:E16"/>
    <mergeCell ref="A22:E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3.5"/>
    <col customWidth="1" min="3" max="3" width="19.88"/>
    <col customWidth="1" min="4" max="4" width="40.5"/>
    <col customWidth="1" min="5" max="5" width="19.88"/>
  </cols>
  <sheetData>
    <row r="1">
      <c r="A1" s="6" t="str">
        <f>IFERROR(__xludf.DUMMYFUNCTION("IMPORTRANGE(""https://docs.google.com/spreadsheets/d/1reb29GzmqrqkUoUQZusx1VWgzpDA6cDXnoz_MOo_CAU/edit#gid=667045137"", ""Juillet!A:G"")"),"Date")</f>
        <v>Date</v>
      </c>
      <c r="B1" s="6" t="str">
        <f>IFERROR(__xludf.DUMMYFUNCTION("""COMPUTED_VALUE"""),"Activité ")</f>
        <v>Activité </v>
      </c>
      <c r="C1" s="6" t="str">
        <f>IFERROR(__xludf.DUMMYFUNCTION("""COMPUTED_VALUE"""),"Heure")</f>
        <v>Heure</v>
      </c>
      <c r="D1" s="6" t="str">
        <f>IFERROR(__xludf.DUMMYFUNCTION("""COMPUTED_VALUE"""),"Sujet")</f>
        <v>Sujet</v>
      </c>
      <c r="E1" s="6" t="str">
        <f>IFERROR(__xludf.DUMMYFUNCTION("""COMPUTED_VALUE"""),"Détails")</f>
        <v>Détails</v>
      </c>
      <c r="F1" s="6" t="str">
        <f>IFERROR(__xludf.DUMMYFUNCTION("""COMPUTED_VALUE"""),"Intervenants 1")</f>
        <v>Intervenants 1</v>
      </c>
      <c r="G1" s="6" t="str">
        <f>IFERROR(__xludf.DUMMYFUNCTION("""COMPUTED_VALUE"""),"Intervenants 2")</f>
        <v>Intervenants 2</v>
      </c>
    </row>
    <row r="2">
      <c r="A2" s="10">
        <f>IFERROR(__xludf.DUMMYFUNCTION("""COMPUTED_VALUE"""),44746.0)</f>
        <v>44746</v>
      </c>
      <c r="B2" s="6" t="str">
        <f>IFERROR(__xludf.DUMMYFUNCTION("""COMPUTED_VALUE"""),"Veille")</f>
        <v>Veille</v>
      </c>
      <c r="C2" s="6" t="str">
        <f>IFERROR(__xludf.DUMMYFUNCTION("""COMPUTED_VALUE"""),"9H00")</f>
        <v>9H00</v>
      </c>
      <c r="D2" s="6" t="str">
        <f>IFERROR(__xludf.DUMMYFUNCTION("""COMPUTED_VALUE"""),"Les images responsives")</f>
        <v>Les images responsives</v>
      </c>
      <c r="E2" s="6"/>
      <c r="F2" s="6" t="str">
        <f>IFERROR(__xludf.DUMMYFUNCTION("""COMPUTED_VALUE"""),"Amos")</f>
        <v>Amos</v>
      </c>
      <c r="G2" s="6" t="str">
        <f>IFERROR(__xludf.DUMMYFUNCTION("""COMPUTED_VALUE"""),"Samuel")</f>
        <v>Samuel</v>
      </c>
    </row>
    <row r="3">
      <c r="A3" s="10">
        <f>IFERROR(__xludf.DUMMYFUNCTION("""COMPUTED_VALUE"""),44747.0)</f>
        <v>44747</v>
      </c>
      <c r="B3" s="6" t="str">
        <f>IFERROR(__xludf.DUMMYFUNCTION("""COMPUTED_VALUE"""),"Veille")</f>
        <v>Veille</v>
      </c>
      <c r="C3" s="6" t="str">
        <f>IFERROR(__xludf.DUMMYFUNCTION("""COMPUTED_VALUE"""),"9H00")</f>
        <v>9H00</v>
      </c>
      <c r="D3" s="6" t="str">
        <f>IFERROR(__xludf.DUMMYFUNCTION("""COMPUTED_VALUE"""),"Comment faire des requêtes HTTP avec JavaScript ?")</f>
        <v>Comment faire des requêtes HTTP avec JavaScript ?</v>
      </c>
      <c r="E3" s="6"/>
      <c r="F3" s="6" t="str">
        <f>IFERROR(__xludf.DUMMYFUNCTION("""COMPUTED_VALUE"""),"Zephy")</f>
        <v>Zephy</v>
      </c>
      <c r="G3" s="6" t="str">
        <f>IFERROR(__xludf.DUMMYFUNCTION("""COMPUTED_VALUE"""),"Trigo")</f>
        <v>Trigo</v>
      </c>
    </row>
    <row r="4">
      <c r="A4" s="10">
        <f>IFERROR(__xludf.DUMMYFUNCTION("""COMPUTED_VALUE"""),44748.0)</f>
        <v>44748</v>
      </c>
      <c r="B4" s="6" t="str">
        <f>IFERROR(__xludf.DUMMYFUNCTION("""COMPUTED_VALUE"""),"Atelier Soft Skills")</f>
        <v>Atelier Soft Skills</v>
      </c>
      <c r="C4" s="6" t="str">
        <f>IFERROR(__xludf.DUMMYFUNCTION("""COMPUTED_VALUE"""),"9H00")</f>
        <v>9H00</v>
      </c>
      <c r="D4" s="6"/>
      <c r="E4" s="6"/>
      <c r="F4" s="6"/>
      <c r="G4" s="6"/>
    </row>
    <row r="5">
      <c r="A5" s="10">
        <f>IFERROR(__xludf.DUMMYFUNCTION("""COMPUTED_VALUE"""),44749.0)</f>
        <v>44749</v>
      </c>
      <c r="B5" s="6" t="str">
        <f>IFERROR(__xludf.DUMMYFUNCTION("""COMPUTED_VALUE"""),"Veille")</f>
        <v>Veille</v>
      </c>
      <c r="C5" s="6"/>
      <c r="D5" s="6" t="str">
        <f>IFERROR(__xludf.DUMMYFUNCTION("""COMPUTED_VALUE"""),"Cors")</f>
        <v>Cors</v>
      </c>
      <c r="E5" s="6"/>
      <c r="F5" s="6" t="str">
        <f>IFERROR(__xludf.DUMMYFUNCTION("""COMPUTED_VALUE"""),"osée")</f>
        <v>osée</v>
      </c>
      <c r="G5" s="6" t="str">
        <f>IFERROR(__xludf.DUMMYFUNCTION("""COMPUTED_VALUE"""),"Victor")</f>
        <v>Victor</v>
      </c>
    </row>
    <row r="6">
      <c r="A6" s="10">
        <f>IFERROR(__xludf.DUMMYFUNCTION("""COMPUTED_VALUE"""),44750.0)</f>
        <v>44750</v>
      </c>
      <c r="B6" s="6" t="str">
        <f>IFERROR(__xludf.DUMMYFUNCTION("""COMPUTED_VALUE"""),"Veille")</f>
        <v>Veille</v>
      </c>
      <c r="C6" s="6" t="str">
        <f>IFERROR(__xludf.DUMMYFUNCTION("""COMPUTED_VALUE"""),"9H00")</f>
        <v>9H00</v>
      </c>
      <c r="D6" s="6" t="str">
        <f>IFERROR(__xludf.DUMMYFUNCTION("""COMPUTED_VALUE"""),"Les promesses en javascript ")</f>
        <v>Les promesses en javascript </v>
      </c>
      <c r="E6" s="6"/>
      <c r="F6" s="6" t="str">
        <f>IFERROR(__xludf.DUMMYFUNCTION("""COMPUTED_VALUE"""),"Pascal")</f>
        <v>Pascal</v>
      </c>
      <c r="G6" s="6" t="str">
        <f>IFERROR(__xludf.DUMMYFUNCTION("""COMPUTED_VALUE"""),"melki")</f>
        <v>melki</v>
      </c>
    </row>
    <row r="7">
      <c r="A7" s="6"/>
      <c r="B7" s="6"/>
      <c r="C7" s="6"/>
      <c r="D7" s="6"/>
      <c r="E7" s="6"/>
      <c r="F7" s="6"/>
      <c r="G7" s="6"/>
    </row>
    <row r="8">
      <c r="A8" s="10">
        <f>IFERROR(__xludf.DUMMYFUNCTION("""COMPUTED_VALUE"""),44753.0)</f>
        <v>44753</v>
      </c>
      <c r="B8" s="6" t="str">
        <f>IFERROR(__xludf.DUMMYFUNCTION("""COMPUTED_VALUE"""),"Veille")</f>
        <v>Veille</v>
      </c>
      <c r="C8" s="6" t="str">
        <f>IFERROR(__xludf.DUMMYFUNCTION("""COMPUTED_VALUE"""),"9H00")</f>
        <v>9H00</v>
      </c>
      <c r="D8" s="6" t="str">
        <f>IFERROR(__xludf.DUMMYFUNCTION("""COMPUTED_VALUE"""),"Les préprocesseurs CSS")</f>
        <v>Les préprocesseurs CSS</v>
      </c>
      <c r="E8" s="6"/>
      <c r="F8" s="6" t="str">
        <f>IFERROR(__xludf.DUMMYFUNCTION("""COMPUTED_VALUE"""),"Junior")</f>
        <v>Junior</v>
      </c>
      <c r="G8" s="6" t="str">
        <f>IFERROR(__xludf.DUMMYFUNCTION("""COMPUTED_VALUE"""),"Samy")</f>
        <v>Samy</v>
      </c>
    </row>
    <row r="9">
      <c r="A9" s="10">
        <f>IFERROR(__xludf.DUMMYFUNCTION("""COMPUTED_VALUE"""),44754.0)</f>
        <v>44754</v>
      </c>
      <c r="B9" s="6" t="str">
        <f>IFERROR(__xludf.DUMMYFUNCTION("""COMPUTED_VALUE"""),"Veille")</f>
        <v>Veille</v>
      </c>
      <c r="C9" s="6" t="str">
        <f>IFERROR(__xludf.DUMMYFUNCTION("""COMPUTED_VALUE"""),"9H00")</f>
        <v>9H00</v>
      </c>
      <c r="D9" s="6" t="str">
        <f>IFERROR(__xludf.DUMMYFUNCTION("""COMPUTED_VALUE"""),"Les convensions BEM	")</f>
        <v>Les convensions BEM	</v>
      </c>
      <c r="E9" s="6"/>
      <c r="F9" s="6" t="str">
        <f>IFERROR(__xludf.DUMMYFUNCTION("""COMPUTED_VALUE"""),"Gracius")</f>
        <v>Gracius</v>
      </c>
      <c r="G9" s="6" t="str">
        <f>IFERROR(__xludf.DUMMYFUNCTION("""COMPUTED_VALUE"""),"Précieux")</f>
        <v>Précieux</v>
      </c>
    </row>
    <row r="10">
      <c r="A10" s="10">
        <f>IFERROR(__xludf.DUMMYFUNCTION("""COMPUTED_VALUE"""),44755.0)</f>
        <v>44755</v>
      </c>
      <c r="B10" s="6" t="str">
        <f>IFERROR(__xludf.DUMMYFUNCTION("""COMPUTED_VALUE"""),"Atelier Soft Skills")</f>
        <v>Atelier Soft Skills</v>
      </c>
      <c r="C10" s="6" t="str">
        <f>IFERROR(__xludf.DUMMYFUNCTION("""COMPUTED_VALUE"""),"9H00")</f>
        <v>9H00</v>
      </c>
      <c r="D10" s="6"/>
      <c r="E10" s="6"/>
      <c r="F10" s="6"/>
      <c r="G10" s="6"/>
    </row>
    <row r="11">
      <c r="A11" s="10">
        <f>IFERROR(__xludf.DUMMYFUNCTION("""COMPUTED_VALUE"""),44756.0)</f>
        <v>44756</v>
      </c>
      <c r="B11" s="6" t="str">
        <f>IFERROR(__xludf.DUMMYFUNCTION("""COMPUTED_VALUE"""),"Veille")</f>
        <v>Veille</v>
      </c>
      <c r="C11" s="6" t="str">
        <f>IFERROR(__xludf.DUMMYFUNCTION("""COMPUTED_VALUE"""),"9H00")</f>
        <v>9H00</v>
      </c>
      <c r="D11" s="6" t="str">
        <f>IFERROR(__xludf.DUMMYFUNCTION("""COMPUTED_VALUE"""),"Le Big Data")</f>
        <v>Le Big Data</v>
      </c>
      <c r="E11" s="6"/>
      <c r="F11" s="6" t="str">
        <f>IFERROR(__xludf.DUMMYFUNCTION("""COMPUTED_VALUE"""),"Meschack")</f>
        <v>Meschack</v>
      </c>
      <c r="G11" s="6" t="str">
        <f>IFERROR(__xludf.DUMMYFUNCTION("""COMPUTED_VALUE"""),"David")</f>
        <v>David</v>
      </c>
    </row>
    <row r="12">
      <c r="A12" s="10">
        <f>IFERROR(__xludf.DUMMYFUNCTION("""COMPUTED_VALUE"""),44757.0)</f>
        <v>44757</v>
      </c>
      <c r="B12" s="6" t="str">
        <f>IFERROR(__xludf.DUMMYFUNCTION("""COMPUTED_VALUE"""),"Veille")</f>
        <v>Veille</v>
      </c>
      <c r="C12" s="6" t="str">
        <f>IFERROR(__xludf.DUMMYFUNCTION("""COMPUTED_VALUE"""),"9H00")</f>
        <v>9H00</v>
      </c>
      <c r="D12" s="6" t="str">
        <f>IFERROR(__xludf.DUMMYFUNCTION("""COMPUTED_VALUE"""),"La cyber sécurité ")</f>
        <v>La cyber sécurité </v>
      </c>
      <c r="E12" s="6"/>
      <c r="F12" s="6" t="str">
        <f>IFERROR(__xludf.DUMMYFUNCTION("""COMPUTED_VALUE"""),"Esaie")</f>
        <v>Esaie</v>
      </c>
      <c r="G12" s="6" t="str">
        <f>IFERROR(__xludf.DUMMYFUNCTION("""COMPUTED_VALUE"""),"Eugene")</f>
        <v>Eugene</v>
      </c>
    </row>
    <row r="13">
      <c r="A13" s="6"/>
      <c r="B13" s="6"/>
      <c r="C13" s="6"/>
      <c r="D13" s="6"/>
      <c r="E13" s="6"/>
      <c r="F13" s="6"/>
      <c r="G13" s="6"/>
    </row>
    <row r="14">
      <c r="A14" s="10">
        <f>IFERROR(__xludf.DUMMYFUNCTION("""COMPUTED_VALUE"""),44760.0)</f>
        <v>44760</v>
      </c>
      <c r="B14" s="6" t="str">
        <f>IFERROR(__xludf.DUMMYFUNCTION("""COMPUTED_VALUE"""),"Veille")</f>
        <v>Veille</v>
      </c>
      <c r="C14" s="6" t="str">
        <f>IFERROR(__xludf.DUMMYFUNCTION("""COMPUTED_VALUE"""),"9H00")</f>
        <v>9H00</v>
      </c>
      <c r="D14" s="6" t="str">
        <f>IFERROR(__xludf.DUMMYFUNCTION("""COMPUTED_VALUE"""),"La réalité augmentée et la réalité virtuelle ")</f>
        <v>La réalité augmentée et la réalité virtuelle </v>
      </c>
      <c r="E14" s="6"/>
      <c r="F14" s="6" t="str">
        <f>IFERROR(__xludf.DUMMYFUNCTION("""COMPUTED_VALUE"""),"Jeannot")</f>
        <v>Jeannot</v>
      </c>
      <c r="G14" s="6" t="str">
        <f>IFERROR(__xludf.DUMMYFUNCTION("""COMPUTED_VALUE"""),"Emmanuel")</f>
        <v>Emmanuel</v>
      </c>
    </row>
    <row r="15">
      <c r="A15" s="10">
        <f>IFERROR(__xludf.DUMMYFUNCTION("""COMPUTED_VALUE"""),44761.0)</f>
        <v>44761</v>
      </c>
      <c r="B15" s="6" t="str">
        <f>IFERROR(__xludf.DUMMYFUNCTION("""COMPUTED_VALUE"""),"Veille")</f>
        <v>Veille</v>
      </c>
      <c r="C15" s="6" t="str">
        <f>IFERROR(__xludf.DUMMYFUNCTION("""COMPUTED_VALUE"""),"9H00")</f>
        <v>9H00</v>
      </c>
      <c r="D15" s="6" t="str">
        <f>IFERROR(__xludf.DUMMYFUNCTION("""COMPUTED_VALUE"""),"Le web 3.0")</f>
        <v>Le web 3.0</v>
      </c>
      <c r="E15" s="6"/>
      <c r="F15" s="6" t="str">
        <f>IFERROR(__xludf.DUMMYFUNCTION("""COMPUTED_VALUE"""),"Jared")</f>
        <v>Jared</v>
      </c>
      <c r="G15" s="6" t="str">
        <f>IFERROR(__xludf.DUMMYFUNCTION("""COMPUTED_VALUE"""),"Blaise")</f>
        <v>Blaise</v>
      </c>
    </row>
    <row r="16">
      <c r="A16" s="10">
        <f>IFERROR(__xludf.DUMMYFUNCTION("""COMPUTED_VALUE"""),44762.0)</f>
        <v>44762</v>
      </c>
      <c r="B16" s="6" t="str">
        <f>IFERROR(__xludf.DUMMYFUNCTION("""COMPUTED_VALUE"""),"Atelier Soft Skills")</f>
        <v>Atelier Soft Skills</v>
      </c>
      <c r="C16" s="6" t="str">
        <f>IFERROR(__xludf.DUMMYFUNCTION("""COMPUTED_VALUE"""),"9H00")</f>
        <v>9H00</v>
      </c>
      <c r="D16" s="6"/>
      <c r="E16" s="6"/>
      <c r="F16" s="6"/>
      <c r="G16" s="6"/>
    </row>
    <row r="17">
      <c r="A17" s="10">
        <f>IFERROR(__xludf.DUMMYFUNCTION("""COMPUTED_VALUE"""),44763.0)</f>
        <v>44763</v>
      </c>
      <c r="B17" s="6" t="str">
        <f>IFERROR(__xludf.DUMMYFUNCTION("""COMPUTED_VALUE"""),"Veille")</f>
        <v>Veille</v>
      </c>
      <c r="C17" s="6"/>
      <c r="D17" s="6" t="str">
        <f>IFERROR(__xludf.DUMMYFUNCTION("""COMPUTED_VALUE"""),"La blockchain")</f>
        <v>La blockchain</v>
      </c>
      <c r="E17" s="6"/>
      <c r="F17" s="6" t="str">
        <f>IFERROR(__xludf.DUMMYFUNCTION("""COMPUTED_VALUE"""),"Teddy")</f>
        <v>Teddy</v>
      </c>
      <c r="G17" s="6" t="str">
        <f>IFERROR(__xludf.DUMMYFUNCTION("""COMPUTED_VALUE"""),"Joël ")</f>
        <v>Joël </v>
      </c>
    </row>
    <row r="18">
      <c r="A18" s="10">
        <f>IFERROR(__xludf.DUMMYFUNCTION("""COMPUTED_VALUE"""),44764.0)</f>
        <v>44764</v>
      </c>
      <c r="B18" s="6" t="str">
        <f>IFERROR(__xludf.DUMMYFUNCTION("""COMPUTED_VALUE"""),"Veille")</f>
        <v>Veille</v>
      </c>
      <c r="C18" s="6" t="str">
        <f>IFERROR(__xludf.DUMMYFUNCTION("""COMPUTED_VALUE"""),"9H00")</f>
        <v>9H00</v>
      </c>
      <c r="D18" s="6" t="str">
        <f>IFERROR(__xludf.DUMMYFUNCTION("""COMPUTED_VALUE"""),"Les NFTs")</f>
        <v>Les NFTs</v>
      </c>
      <c r="E18" s="6"/>
      <c r="F18" s="6" t="str">
        <f>IFERROR(__xludf.DUMMYFUNCTION("""COMPUTED_VALUE"""),"Shilo")</f>
        <v>Shilo</v>
      </c>
      <c r="G18" s="6" t="str">
        <f>IFERROR(__xludf.DUMMYFUNCTION("""COMPUTED_VALUE"""),"isaac")</f>
        <v>isaac</v>
      </c>
    </row>
    <row r="19">
      <c r="A19" s="6"/>
      <c r="B19" s="6"/>
      <c r="C19" s="6"/>
      <c r="D19" s="6"/>
      <c r="E19" s="6"/>
      <c r="F19" s="6"/>
      <c r="G19" s="6"/>
    </row>
    <row r="20">
      <c r="A20" s="10">
        <f>IFERROR(__xludf.DUMMYFUNCTION("""COMPUTED_VALUE"""),44767.0)</f>
        <v>44767</v>
      </c>
      <c r="B20" s="6" t="str">
        <f>IFERROR(__xludf.DUMMYFUNCTION("""COMPUTED_VALUE"""),"Veille")</f>
        <v>Veille</v>
      </c>
      <c r="C20" s="6" t="str">
        <f>IFERROR(__xludf.DUMMYFUNCTION("""COMPUTED_VALUE"""),"9H00")</f>
        <v>9H00</v>
      </c>
      <c r="D20" s="6" t="str">
        <f>IFERROR(__xludf.DUMMYFUNCTION("""COMPUTED_VALUE"""),"La Biotech")</f>
        <v>La Biotech</v>
      </c>
      <c r="E20" s="6"/>
      <c r="F20" s="6" t="str">
        <f>IFERROR(__xludf.DUMMYFUNCTION("""COMPUTED_VALUE"""),"Pathy")</f>
        <v>Pathy</v>
      </c>
      <c r="G20" s="6" t="str">
        <f>IFERROR(__xludf.DUMMYFUNCTION("""COMPUTED_VALUE"""),"Bleudy")</f>
        <v>Bleudy</v>
      </c>
    </row>
    <row r="21">
      <c r="A21" s="10">
        <f>IFERROR(__xludf.DUMMYFUNCTION("""COMPUTED_VALUE"""),44768.0)</f>
        <v>44768</v>
      </c>
      <c r="B21" s="6" t="str">
        <f>IFERROR(__xludf.DUMMYFUNCTION("""COMPUTED_VALUE"""),"Veille")</f>
        <v>Veille</v>
      </c>
      <c r="C21" s="6" t="str">
        <f>IFERROR(__xludf.DUMMYFUNCTION("""COMPUTED_VALUE"""),"9H01")</f>
        <v>9H01</v>
      </c>
      <c r="D21" s="6" t="str">
        <f>IFERROR(__xludf.DUMMYFUNCTION("""COMPUTED_VALUE"""),"La Fintech")</f>
        <v>La Fintech</v>
      </c>
      <c r="E21" s="6"/>
      <c r="F21" s="6" t="str">
        <f>IFERROR(__xludf.DUMMYFUNCTION("""COMPUTED_VALUE"""),"Junior")</f>
        <v>Junior</v>
      </c>
      <c r="G21" s="6" t="str">
        <f>IFERROR(__xludf.DUMMYFUNCTION("""COMPUTED_VALUE"""),"Victor")</f>
        <v>Victor</v>
      </c>
    </row>
    <row r="22">
      <c r="A22" s="10">
        <f>IFERROR(__xludf.DUMMYFUNCTION("""COMPUTED_VALUE"""),44769.0)</f>
        <v>44769</v>
      </c>
      <c r="B22" s="6" t="str">
        <f>IFERROR(__xludf.DUMMYFUNCTION("""COMPUTED_VALUE"""),"Atelier Soft Skills")</f>
        <v>Atelier Soft Skills</v>
      </c>
      <c r="C22" s="6" t="str">
        <f>IFERROR(__xludf.DUMMYFUNCTION("""COMPUTED_VALUE"""),"9H02")</f>
        <v>9H02</v>
      </c>
      <c r="D22" s="6"/>
      <c r="E22" s="6"/>
      <c r="F22" s="6"/>
      <c r="G22" s="6"/>
    </row>
    <row r="23">
      <c r="A23" s="10">
        <f>IFERROR(__xludf.DUMMYFUNCTION("""COMPUTED_VALUE"""),44770.0)</f>
        <v>44770</v>
      </c>
      <c r="B23" s="6" t="str">
        <f>IFERROR(__xludf.DUMMYFUNCTION("""COMPUTED_VALUE"""),"Veille")</f>
        <v>Veille</v>
      </c>
      <c r="C23" s="6" t="str">
        <f>IFERROR(__xludf.DUMMYFUNCTION("""COMPUTED_VALUE"""),"9H03")</f>
        <v>9H03</v>
      </c>
      <c r="D23" s="6" t="str">
        <f>IFERROR(__xludf.DUMMYFUNCTION("""COMPUTED_VALUE"""),"L'impact de la tech dans l'environnement")</f>
        <v>L'impact de la tech dans l'environnement</v>
      </c>
      <c r="E23" s="6"/>
      <c r="F23" s="6" t="str">
        <f>IFERROR(__xludf.DUMMYFUNCTION("""COMPUTED_VALUE"""),"Pascal")</f>
        <v>Pascal</v>
      </c>
      <c r="G23" s="6" t="str">
        <f>IFERROR(__xludf.DUMMYFUNCTION("""COMPUTED_VALUE"""),"Samy")</f>
        <v>Samy</v>
      </c>
    </row>
    <row r="24">
      <c r="A24" s="10">
        <f>IFERROR(__xludf.DUMMYFUNCTION("""COMPUTED_VALUE"""),44771.0)</f>
        <v>44771</v>
      </c>
      <c r="B24" s="6" t="str">
        <f>IFERROR(__xludf.DUMMYFUNCTION("""COMPUTED_VALUE"""),"Veille")</f>
        <v>Veille</v>
      </c>
      <c r="C24" s="6" t="str">
        <f>IFERROR(__xludf.DUMMYFUNCTION("""COMPUTED_VALUE"""),"9H04")</f>
        <v>9H04</v>
      </c>
      <c r="D24" s="6" t="str">
        <f>IFERROR(__xludf.DUMMYFUNCTION("""COMPUTED_VALUE"""),"Fonctionnement et utilité du USSD (avec un focus en RDC)")</f>
        <v>Fonctionnement et utilité du USSD (avec un focus en RDC)</v>
      </c>
      <c r="E24" s="6"/>
      <c r="F24" s="6" t="str">
        <f>IFERROR(__xludf.DUMMYFUNCTION("""COMPUTED_VALUE"""),"osée")</f>
        <v>osée</v>
      </c>
      <c r="G24" s="6" t="str">
        <f>IFERROR(__xludf.DUMMYFUNCTION("""COMPUTED_VALUE"""),"Trigo")</f>
        <v>Trigo</v>
      </c>
    </row>
    <row r="25">
      <c r="A25" s="6"/>
      <c r="B25" s="6"/>
      <c r="C25" s="6"/>
      <c r="D25" s="6"/>
      <c r="E25" s="6"/>
      <c r="F25" s="6"/>
      <c r="G25" s="6"/>
    </row>
    <row r="26">
      <c r="A26" s="6"/>
      <c r="B26" s="6"/>
      <c r="C26" s="6"/>
      <c r="D26" s="6"/>
      <c r="E26" s="6"/>
      <c r="F26" s="6"/>
      <c r="G26" s="6"/>
    </row>
    <row r="27">
      <c r="A27" s="6"/>
      <c r="B27" s="6"/>
      <c r="C27" s="6"/>
      <c r="D27" s="6"/>
      <c r="E27" s="6"/>
      <c r="F27" s="6"/>
      <c r="G27" s="6"/>
    </row>
    <row r="28">
      <c r="A28" s="6"/>
      <c r="B28" s="6"/>
      <c r="C28" s="6"/>
      <c r="D28" s="6"/>
      <c r="E28" s="6"/>
      <c r="F28" s="6"/>
      <c r="G28" s="6"/>
    </row>
    <row r="29">
      <c r="A29" s="6"/>
      <c r="B29" s="6"/>
      <c r="C29" s="6"/>
      <c r="D29" s="6"/>
      <c r="E29" s="6"/>
      <c r="F29" s="6"/>
      <c r="G29" s="6"/>
    </row>
    <row r="30">
      <c r="A30" s="6"/>
      <c r="B30" s="6"/>
      <c r="C30" s="6"/>
      <c r="D30" s="6"/>
      <c r="E30" s="6"/>
      <c r="F30" s="6"/>
      <c r="G30" s="6"/>
    </row>
    <row r="31">
      <c r="A31" s="6"/>
      <c r="B31" s="6"/>
      <c r="C31" s="6"/>
      <c r="D31" s="6"/>
      <c r="E31" s="6"/>
      <c r="F31" s="6"/>
      <c r="G31" s="6"/>
    </row>
    <row r="32">
      <c r="A32" s="6"/>
      <c r="B32" s="6"/>
      <c r="C32" s="6"/>
      <c r="D32" s="6"/>
      <c r="E32" s="6"/>
      <c r="F32" s="6"/>
      <c r="G32" s="6"/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3" width="18.5"/>
    <col customWidth="1" min="4" max="4" width="24.63"/>
    <col customWidth="1" min="5" max="5" width="29.75"/>
    <col customWidth="1" min="6" max="6" width="17.0"/>
    <col customWidth="1" min="7" max="7" width="21.25"/>
  </cols>
  <sheetData>
    <row r="1">
      <c r="A1" s="6" t="str">
        <f>IFERROR(__xludf.DUMMYFUNCTION("IMPORTRANGE(""https://docs.google.com/spreadsheets/d/1reb29GzmqrqkUoUQZusx1VWgzpDA6cDXnoz_MOo_CAU/edit#gid=1345708369"", ""Août!A:G"")"),"Date")</f>
        <v>Date</v>
      </c>
      <c r="B1" s="6" t="str">
        <f>IFERROR(__xludf.DUMMYFUNCTION("""COMPUTED_VALUE"""),"Activité ")</f>
        <v>Activité </v>
      </c>
      <c r="C1" s="6" t="str">
        <f>IFERROR(__xludf.DUMMYFUNCTION("""COMPUTED_VALUE"""),"Heure")</f>
        <v>Heure</v>
      </c>
      <c r="D1" s="6" t="str">
        <f>IFERROR(__xludf.DUMMYFUNCTION("""COMPUTED_VALUE"""),"Sujet")</f>
        <v>Sujet</v>
      </c>
      <c r="E1" s="6" t="str">
        <f>IFERROR(__xludf.DUMMYFUNCTION("""COMPUTED_VALUE"""),"Détails")</f>
        <v>Détails</v>
      </c>
      <c r="F1" s="6" t="str">
        <f>IFERROR(__xludf.DUMMYFUNCTION("""COMPUTED_VALUE"""),"Intervenants 1")</f>
        <v>Intervenants 1</v>
      </c>
      <c r="G1" s="6" t="str">
        <f>IFERROR(__xludf.DUMMYFUNCTION("""COMPUTED_VALUE"""),"Intervenants 2")</f>
        <v>Intervenants 2</v>
      </c>
    </row>
    <row r="2">
      <c r="A2" s="10">
        <f>IFERROR(__xludf.DUMMYFUNCTION("""COMPUTED_VALUE"""),44775.0)</f>
        <v>44775</v>
      </c>
      <c r="B2" s="6" t="str">
        <f>IFERROR(__xludf.DUMMYFUNCTION("""COMPUTED_VALUE"""),"Veille")</f>
        <v>Veille</v>
      </c>
      <c r="C2" s="6" t="str">
        <f>IFERROR(__xludf.DUMMYFUNCTION("""COMPUTED_VALUE"""),"9H00")</f>
        <v>9H00</v>
      </c>
      <c r="D2" s="6" t="str">
        <f>IFERROR(__xludf.DUMMYFUNCTION("""COMPUTED_VALUE"""),"Les Single Page Applications")</f>
        <v>Les Single Page Applications</v>
      </c>
      <c r="E2" s="6"/>
      <c r="F2" s="6" t="str">
        <f>IFERROR(__xludf.DUMMYFUNCTION("""COMPUTED_VALUE"""),"Samy")</f>
        <v>Samy</v>
      </c>
      <c r="G2" s="6" t="str">
        <f>IFERROR(__xludf.DUMMYFUNCTION("""COMPUTED_VALUE"""),"Gracius")</f>
        <v>Gracius</v>
      </c>
    </row>
    <row r="3">
      <c r="A3" s="10">
        <f>IFERROR(__xludf.DUMMYFUNCTION("""COMPUTED_VALUE"""),44776.0)</f>
        <v>44776</v>
      </c>
      <c r="B3" s="6" t="str">
        <f>IFERROR(__xludf.DUMMYFUNCTION("""COMPUTED_VALUE"""),"Atelier Soft Skills")</f>
        <v>Atelier Soft Skills</v>
      </c>
      <c r="C3" s="6" t="str">
        <f>IFERROR(__xludf.DUMMYFUNCTION("""COMPUTED_VALUE"""),"9H00")</f>
        <v>9H00</v>
      </c>
      <c r="D3" s="6"/>
      <c r="E3" s="6"/>
      <c r="F3" s="6"/>
      <c r="G3" s="6"/>
    </row>
    <row r="4">
      <c r="A4" s="10">
        <f>IFERROR(__xludf.DUMMYFUNCTION("""COMPUTED_VALUE"""),44777.0)</f>
        <v>44777</v>
      </c>
      <c r="B4" s="6" t="str">
        <f>IFERROR(__xludf.DUMMYFUNCTION("""COMPUTED_VALUE"""),"Veille")</f>
        <v>Veille</v>
      </c>
      <c r="C4" s="6" t="str">
        <f>IFERROR(__xludf.DUMMYFUNCTION("""COMPUTED_VALUE"""),"9H00")</f>
        <v>9H00</v>
      </c>
      <c r="D4" s="6" t="str">
        <f>IFERROR(__xludf.DUMMYFUNCTION("""COMPUTED_VALUE"""),"React ")</f>
        <v>React </v>
      </c>
      <c r="E4" s="6" t="str">
        <f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>IFERROR(__xludf.DUMMYFUNCTION("""COMPUTED_VALUE"""),"osée")</f>
        <v>osée</v>
      </c>
      <c r="G4" s="6" t="str">
        <f>IFERROR(__xludf.DUMMYFUNCTION("""COMPUTED_VALUE"""),"isaac")</f>
        <v>isaac</v>
      </c>
    </row>
    <row r="5">
      <c r="A5" s="10">
        <f>IFERROR(__xludf.DUMMYFUNCTION("""COMPUTED_VALUE"""),44778.0)</f>
        <v>44778</v>
      </c>
      <c r="B5" s="6" t="str">
        <f>IFERROR(__xludf.DUMMYFUNCTION("""COMPUTED_VALUE"""),"Veille")</f>
        <v>Veille</v>
      </c>
      <c r="C5" s="6" t="str">
        <f>IFERROR(__xludf.DUMMYFUNCTION("""COMPUTED_VALUE"""),"9H00")</f>
        <v>9H00</v>
      </c>
      <c r="D5" s="6" t="str">
        <f>IFERROR(__xludf.DUMMYFUNCTION("""COMPUTED_VALUE"""),"Les composants en react ")</f>
        <v>Les composants en react </v>
      </c>
      <c r="E5" s="6"/>
      <c r="F5" s="6" t="str">
        <f>IFERROR(__xludf.DUMMYFUNCTION("""COMPUTED_VALUE"""),"Junior")</f>
        <v>Junior</v>
      </c>
      <c r="G5" s="6" t="str">
        <f>IFERROR(__xludf.DUMMYFUNCTION("""COMPUTED_VALUE"""),"Joël ")</f>
        <v>Joël </v>
      </c>
    </row>
    <row r="6">
      <c r="A6" s="6"/>
      <c r="B6" s="6"/>
      <c r="C6" s="6"/>
      <c r="D6" s="6"/>
      <c r="E6" s="6"/>
      <c r="F6" s="6"/>
      <c r="G6" s="6"/>
    </row>
    <row r="7">
      <c r="A7" s="10">
        <f>IFERROR(__xludf.DUMMYFUNCTION("""COMPUTED_VALUE"""),44781.0)</f>
        <v>44781</v>
      </c>
      <c r="B7" s="6" t="str">
        <f>IFERROR(__xludf.DUMMYFUNCTION("""COMPUTED_VALUE"""),"Veille")</f>
        <v>Veille</v>
      </c>
      <c r="C7" s="6" t="str">
        <f>IFERROR(__xludf.DUMMYFUNCTION("""COMPUTED_VALUE"""),"9H00")</f>
        <v>9H00</v>
      </c>
      <c r="D7" s="6" t="str">
        <f>IFERROR(__xludf.DUMMYFUNCTION("""COMPUTED_VALUE"""),"React Router")</f>
        <v>React Router</v>
      </c>
      <c r="E7" s="6"/>
      <c r="F7" s="6" t="str">
        <f>IFERROR(__xludf.DUMMYFUNCTION("""COMPUTED_VALUE"""),"Teddy")</f>
        <v>Teddy</v>
      </c>
      <c r="G7" s="6" t="str">
        <f>IFERROR(__xludf.DUMMYFUNCTION("""COMPUTED_VALUE"""),"Emmanuel")</f>
        <v>Emmanuel</v>
      </c>
    </row>
    <row r="8">
      <c r="A8" s="10">
        <f>IFERROR(__xludf.DUMMYFUNCTION("""COMPUTED_VALUE"""),44782.0)</f>
        <v>44782</v>
      </c>
      <c r="B8" s="6" t="str">
        <f>IFERROR(__xludf.DUMMYFUNCTION("""COMPUTED_VALUE"""),"Veille")</f>
        <v>Veille</v>
      </c>
      <c r="C8" s="6" t="str">
        <f>IFERROR(__xludf.DUMMYFUNCTION("""COMPUTED_VALUE"""),"9H00")</f>
        <v>9H00</v>
      </c>
      <c r="D8" s="6" t="str">
        <f>IFERROR(__xludf.DUMMYFUNCTION("""COMPUTED_VALUE"""),"Le cycle de vie des composants React")</f>
        <v>Le cycle de vie des composants React</v>
      </c>
      <c r="E8" s="6"/>
      <c r="F8" s="6" t="str">
        <f>IFERROR(__xludf.DUMMYFUNCTION("""COMPUTED_VALUE"""),"Zephy")</f>
        <v>Zephy</v>
      </c>
      <c r="G8" s="6" t="str">
        <f>IFERROR(__xludf.DUMMYFUNCTION("""COMPUTED_VALUE"""),"Joël ")</f>
        <v>Joël </v>
      </c>
    </row>
    <row r="9">
      <c r="A9" s="10">
        <f>IFERROR(__xludf.DUMMYFUNCTION("""COMPUTED_VALUE"""),44783.0)</f>
        <v>44783</v>
      </c>
      <c r="B9" s="6" t="str">
        <f>IFERROR(__xludf.DUMMYFUNCTION("""COMPUTED_VALUE"""),"Atelier Soft Skills")</f>
        <v>Atelier Soft Skills</v>
      </c>
      <c r="C9" s="6" t="str">
        <f>IFERROR(__xludf.DUMMYFUNCTION("""COMPUTED_VALUE"""),"9H00")</f>
        <v>9H00</v>
      </c>
      <c r="D9" s="6"/>
      <c r="E9" s="6"/>
      <c r="F9" s="6"/>
      <c r="G9" s="6"/>
    </row>
    <row r="10">
      <c r="A10" s="10">
        <f>IFERROR(__xludf.DUMMYFUNCTION("""COMPUTED_VALUE"""),44784.0)</f>
        <v>44784</v>
      </c>
      <c r="B10" s="6" t="str">
        <f>IFERROR(__xludf.DUMMYFUNCTION("""COMPUTED_VALUE"""),"Veille")</f>
        <v>Veille</v>
      </c>
      <c r="C10" s="6" t="str">
        <f>IFERROR(__xludf.DUMMYFUNCTION("""COMPUTED_VALUE"""),"9H00")</f>
        <v>9H00</v>
      </c>
      <c r="D10" s="6" t="str">
        <f>IFERROR(__xludf.DUMMYFUNCTION("""COMPUTED_VALUE"""),"React Hooks : Use useRef")</f>
        <v>React Hooks : Use useRef</v>
      </c>
      <c r="E10" s="6"/>
      <c r="F10" s="6" t="str">
        <f>IFERROR(__xludf.DUMMYFUNCTION("""COMPUTED_VALUE"""),"Pascal")</f>
        <v>Pascal</v>
      </c>
      <c r="G10" s="6" t="str">
        <f>IFERROR(__xludf.DUMMYFUNCTION("""COMPUTED_VALUE"""),"Meschack")</f>
        <v>Meschack</v>
      </c>
    </row>
    <row r="11">
      <c r="A11" s="10">
        <f>IFERROR(__xludf.DUMMYFUNCTION("""COMPUTED_VALUE"""),44785.0)</f>
        <v>44785</v>
      </c>
      <c r="B11" s="6" t="str">
        <f>IFERROR(__xludf.DUMMYFUNCTION("""COMPUTED_VALUE"""),"Veille")</f>
        <v>Veille</v>
      </c>
      <c r="C11" s="6" t="str">
        <f>IFERROR(__xludf.DUMMYFUNCTION("""COMPUTED_VALUE"""),"9H00")</f>
        <v>9H00</v>
      </c>
      <c r="D11" s="6" t="str">
        <f>IFERROR(__xludf.DUMMYFUNCTION("""COMPUTED_VALUE"""),"React Hooks : Use useCallback et useMemo")</f>
        <v>React Hooks : Use useCallback et useMemo</v>
      </c>
      <c r="E11" s="6"/>
      <c r="F11" s="6" t="str">
        <f>IFERROR(__xludf.DUMMYFUNCTION("""COMPUTED_VALUE"""),"David")</f>
        <v>David</v>
      </c>
      <c r="G11" s="6" t="str">
        <f>IFERROR(__xludf.DUMMYFUNCTION("""COMPUTED_VALUE"""),"melki")</f>
        <v>melki</v>
      </c>
    </row>
    <row r="12">
      <c r="A12" s="6"/>
      <c r="B12" s="6"/>
      <c r="C12" s="6"/>
      <c r="D12" s="6"/>
      <c r="E12" s="6"/>
      <c r="F12" s="6"/>
      <c r="G12" s="6"/>
    </row>
    <row r="13">
      <c r="A13" s="10">
        <f>IFERROR(__xludf.DUMMYFUNCTION("""COMPUTED_VALUE"""),44788.0)</f>
        <v>44788</v>
      </c>
      <c r="B13" s="6" t="str">
        <f>IFERROR(__xludf.DUMMYFUNCTION("""COMPUTED_VALUE"""),"Veille")</f>
        <v>Veille</v>
      </c>
      <c r="C13" s="6" t="str">
        <f>IFERROR(__xludf.DUMMYFUNCTION("""COMPUTED_VALUE"""),"9H00")</f>
        <v>9H00</v>
      </c>
      <c r="D13" s="6" t="str">
        <f>IFERROR(__xludf.DUMMYFUNCTION("""COMPUTED_VALUE"""),"Les tests Statiques (présentation + démo)")</f>
        <v>Les tests Statiques (présentation + démo)</v>
      </c>
      <c r="E13" s="6"/>
      <c r="F13" s="6" t="str">
        <f>IFERROR(__xludf.DUMMYFUNCTION("""COMPUTED_VALUE"""),"Victor")</f>
        <v>Victor</v>
      </c>
      <c r="G13" s="6" t="str">
        <f>IFERROR(__xludf.DUMMYFUNCTION("""COMPUTED_VALUE"""),"Jeannot")</f>
        <v>Jeannot</v>
      </c>
    </row>
    <row r="14">
      <c r="A14" s="10">
        <f>IFERROR(__xludf.DUMMYFUNCTION("""COMPUTED_VALUE"""),44789.0)</f>
        <v>44789</v>
      </c>
      <c r="B14" s="6" t="str">
        <f>IFERROR(__xludf.DUMMYFUNCTION("""COMPUTED_VALUE"""),"Veille")</f>
        <v>Veille</v>
      </c>
      <c r="C14" s="6" t="str">
        <f>IFERROR(__xludf.DUMMYFUNCTION("""COMPUTED_VALUE"""),"9H00")</f>
        <v>9H00</v>
      </c>
      <c r="D14" s="6" t="str">
        <f>IFERROR(__xludf.DUMMYFUNCTION("""COMPUTED_VALUE"""),"Les tests unitaires  (présentation + démo)")</f>
        <v>Les tests unitaires  (présentation + démo)</v>
      </c>
      <c r="E14" s="6"/>
      <c r="F14" s="6" t="str">
        <f>IFERROR(__xludf.DUMMYFUNCTION("""COMPUTED_VALUE"""),"Gracius")</f>
        <v>Gracius</v>
      </c>
      <c r="G14" s="6" t="str">
        <f>IFERROR(__xludf.DUMMYFUNCTION("""COMPUTED_VALUE"""),"Blaise")</f>
        <v>Blaise</v>
      </c>
    </row>
    <row r="15">
      <c r="A15" s="10">
        <f>IFERROR(__xludf.DUMMYFUNCTION("""COMPUTED_VALUE"""),44790.0)</f>
        <v>44790</v>
      </c>
      <c r="B15" s="6" t="str">
        <f>IFERROR(__xludf.DUMMYFUNCTION("""COMPUTED_VALUE"""),"Atelier Soft Skills")</f>
        <v>Atelier Soft Skills</v>
      </c>
      <c r="C15" s="6" t="str">
        <f>IFERROR(__xludf.DUMMYFUNCTION("""COMPUTED_VALUE"""),"9H00")</f>
        <v>9H00</v>
      </c>
      <c r="D15" s="6"/>
      <c r="E15" s="6"/>
      <c r="F15" s="6"/>
      <c r="G15" s="6"/>
    </row>
    <row r="16">
      <c r="A16" s="10">
        <f>IFERROR(__xludf.DUMMYFUNCTION("""COMPUTED_VALUE"""),44791.0)</f>
        <v>44791</v>
      </c>
      <c r="B16" s="6" t="str">
        <f>IFERROR(__xludf.DUMMYFUNCTION("""COMPUTED_VALUE"""),"Veille")</f>
        <v>Veille</v>
      </c>
      <c r="C16" s="6" t="str">
        <f>IFERROR(__xludf.DUMMYFUNCTION("""COMPUTED_VALUE"""),"9H00")</f>
        <v>9H00</v>
      </c>
      <c r="D16" s="6" t="str">
        <f>IFERROR(__xludf.DUMMYFUNCTION("""COMPUTED_VALUE"""),"React Testing Library  (présentation + démo)")</f>
        <v>React Testing Library  (présentation + démo)</v>
      </c>
      <c r="E16" s="6"/>
      <c r="F16" s="6" t="str">
        <f>IFERROR(__xludf.DUMMYFUNCTION("""COMPUTED_VALUE"""),"osée")</f>
        <v>osée</v>
      </c>
      <c r="G16" s="6" t="str">
        <f>IFERROR(__xludf.DUMMYFUNCTION("""COMPUTED_VALUE"""),"Amos")</f>
        <v>Amos</v>
      </c>
    </row>
    <row r="17">
      <c r="A17" s="10">
        <f>IFERROR(__xludf.DUMMYFUNCTION("""COMPUTED_VALUE"""),44792.0)</f>
        <v>44792</v>
      </c>
      <c r="B17" s="6" t="str">
        <f>IFERROR(__xludf.DUMMYFUNCTION("""COMPUTED_VALUE"""),"Veille")</f>
        <v>Veille</v>
      </c>
      <c r="C17" s="6" t="str">
        <f>IFERROR(__xludf.DUMMYFUNCTION("""COMPUTED_VALUE"""),"9H00")</f>
        <v>9H00</v>
      </c>
      <c r="D17" s="6" t="str">
        <f>IFERROR(__xludf.DUMMYFUNCTION("""COMPUTED_VALUE"""),"End to end  tests with cypress (présentation + démo)")</f>
        <v>End to end  tests with cypress (présentation + démo)</v>
      </c>
      <c r="E17" s="6"/>
      <c r="F17" s="6" t="str">
        <f>IFERROR(__xludf.DUMMYFUNCTION("""COMPUTED_VALUE"""),"Samuel")</f>
        <v>Samuel</v>
      </c>
      <c r="G17" s="6" t="str">
        <f>IFERROR(__xludf.DUMMYFUNCTION("""COMPUTED_VALUE"""),"Pathy")</f>
        <v>Pathy</v>
      </c>
    </row>
    <row r="18">
      <c r="A18" s="6"/>
      <c r="B18" s="6"/>
      <c r="C18" s="6"/>
      <c r="D18" s="6"/>
      <c r="E18" s="6"/>
      <c r="F18" s="6"/>
      <c r="G18" s="6"/>
    </row>
    <row r="19">
      <c r="A19" s="10">
        <f>IFERROR(__xludf.DUMMYFUNCTION("""COMPUTED_VALUE"""),44795.0)</f>
        <v>44795</v>
      </c>
      <c r="B19" s="6" t="str">
        <f>IFERROR(__xludf.DUMMYFUNCTION("""COMPUTED_VALUE"""),"Veille")</f>
        <v>Veille</v>
      </c>
      <c r="C19" s="6" t="str">
        <f>IFERROR(__xludf.DUMMYFUNCTION("""COMPUTED_VALUE"""),"9H00")</f>
        <v>9H00</v>
      </c>
      <c r="D19" s="6" t="str">
        <f>IFERROR(__xludf.DUMMYFUNCTION("""COMPUTED_VALUE"""),"Test-driven development")</f>
        <v>Test-driven development</v>
      </c>
      <c r="E19" s="6"/>
      <c r="F19" s="6" t="str">
        <f>IFERROR(__xludf.DUMMYFUNCTION("""COMPUTED_VALUE"""),"Jared")</f>
        <v>Jared</v>
      </c>
      <c r="G19" s="6" t="str">
        <f>IFERROR(__xludf.DUMMYFUNCTION("""COMPUTED_VALUE"""),"Trigo")</f>
        <v>Trigo</v>
      </c>
    </row>
    <row r="20">
      <c r="A20" s="10">
        <f>IFERROR(__xludf.DUMMYFUNCTION("""COMPUTED_VALUE"""),44796.0)</f>
        <v>44796</v>
      </c>
      <c r="B20" s="6" t="str">
        <f>IFERROR(__xludf.DUMMYFUNCTION("""COMPUTED_VALUE"""),"Veille")</f>
        <v>Veille</v>
      </c>
      <c r="C20" s="6" t="str">
        <f>IFERROR(__xludf.DUMMYFUNCTION("""COMPUTED_VALUE"""),"9H00")</f>
        <v>9H00</v>
      </c>
      <c r="D20" s="6" t="str">
        <f>IFERROR(__xludf.DUMMYFUNCTION("""COMPUTED_VALUE"""),"Behavior-driven development")</f>
        <v>Behavior-driven development</v>
      </c>
      <c r="E20" s="6"/>
      <c r="F20" s="6" t="str">
        <f>IFERROR(__xludf.DUMMYFUNCTION("""COMPUTED_VALUE"""),"Shilo")</f>
        <v>Shilo</v>
      </c>
      <c r="G20" s="6" t="str">
        <f>IFERROR(__xludf.DUMMYFUNCTION("""COMPUTED_VALUE"""),"Esaie")</f>
        <v>Esaie</v>
      </c>
    </row>
    <row r="21">
      <c r="A21" s="10">
        <f>IFERROR(__xludf.DUMMYFUNCTION("""COMPUTED_VALUE"""),44797.0)</f>
        <v>44797</v>
      </c>
      <c r="B21" s="6" t="str">
        <f>IFERROR(__xludf.DUMMYFUNCTION("""COMPUTED_VALUE"""),"Atelier Soft Skills")</f>
        <v>Atelier Soft Skills</v>
      </c>
      <c r="C21" s="6" t="str">
        <f>IFERROR(__xludf.DUMMYFUNCTION("""COMPUTED_VALUE"""),"9H00")</f>
        <v>9H00</v>
      </c>
      <c r="D21" s="6"/>
      <c r="E21" s="6"/>
      <c r="F21" s="6"/>
      <c r="G21" s="6"/>
    </row>
    <row r="22">
      <c r="A22" s="10">
        <f>IFERROR(__xludf.DUMMYFUNCTION("""COMPUTED_VALUE"""),44798.0)</f>
        <v>44798</v>
      </c>
      <c r="B22" s="6" t="str">
        <f>IFERROR(__xludf.DUMMYFUNCTION("""COMPUTED_VALUE"""),"Veille")</f>
        <v>Veille</v>
      </c>
      <c r="C22" s="6" t="str">
        <f>IFERROR(__xludf.DUMMYFUNCTION("""COMPUTED_VALUE"""),"9H00")</f>
        <v>9H00</v>
      </c>
      <c r="D22" s="6" t="str">
        <f>IFERROR(__xludf.DUMMYFUNCTION("""COMPUTED_VALUE"""),"Component-Driven Development With Story Book")</f>
        <v>Component-Driven Development With Story Book</v>
      </c>
      <c r="E22" s="6"/>
      <c r="F22" s="6" t="str">
        <f>IFERROR(__xludf.DUMMYFUNCTION("""COMPUTED_VALUE"""),"Précieux")</f>
        <v>Précieux</v>
      </c>
      <c r="G22" s="6" t="str">
        <f>IFERROR(__xludf.DUMMYFUNCTION("""COMPUTED_VALUE"""),"Bleudy")</f>
        <v>Bleudy</v>
      </c>
    </row>
    <row r="23">
      <c r="A23" s="10">
        <f>IFERROR(__xludf.DUMMYFUNCTION("""COMPUTED_VALUE"""),44799.0)</f>
        <v>44799</v>
      </c>
      <c r="B23" s="6" t="str">
        <f>IFERROR(__xludf.DUMMYFUNCTION("""COMPUTED_VALUE"""),"Veille")</f>
        <v>Veille</v>
      </c>
      <c r="C23" s="6" t="str">
        <f>IFERROR(__xludf.DUMMYFUNCTION("""COMPUTED_VALUE"""),"9H00")</f>
        <v>9H00</v>
      </c>
      <c r="D23" s="6" t="str">
        <f>IFERROR(__xludf.DUMMYFUNCTION("""COMPUTED_VALUE"""),"CD/CI")</f>
        <v>CD/CI</v>
      </c>
      <c r="E23" s="6"/>
      <c r="F23" s="6" t="str">
        <f>IFERROR(__xludf.DUMMYFUNCTION("""COMPUTED_VALUE"""),"Samuel")</f>
        <v>Samuel</v>
      </c>
      <c r="G23" s="6" t="str">
        <f>IFERROR(__xludf.DUMMYFUNCTION("""COMPUTED_VALUE"""),"isaac")</f>
        <v>isaac</v>
      </c>
    </row>
    <row r="24">
      <c r="A24" s="6"/>
      <c r="B24" s="6"/>
      <c r="C24" s="6"/>
      <c r="D24" s="6"/>
      <c r="E24" s="6"/>
      <c r="F24" s="6"/>
      <c r="G24" s="6"/>
    </row>
    <row r="25">
      <c r="A25" s="10">
        <f>IFERROR(__xludf.DUMMYFUNCTION("""COMPUTED_VALUE"""),44802.0)</f>
        <v>44802</v>
      </c>
      <c r="B25" s="6" t="str">
        <f>IFERROR(__xludf.DUMMYFUNCTION("""COMPUTED_VALUE"""),"Veille")</f>
        <v>Veille</v>
      </c>
      <c r="C25" s="6" t="str">
        <f>IFERROR(__xludf.DUMMYFUNCTION("""COMPUTED_VALUE"""),"9H00")</f>
        <v>9H00</v>
      </c>
      <c r="D25" s="6" t="str">
        <f>IFERROR(__xludf.DUMMYFUNCTION("""COMPUTED_VALUE"""),"React error boundaries")</f>
        <v>React error boundaries</v>
      </c>
      <c r="E25" s="6"/>
      <c r="F25" s="6" t="str">
        <f>IFERROR(__xludf.DUMMYFUNCTION("""COMPUTED_VALUE"""),"Eugene")</f>
        <v>Eugene</v>
      </c>
      <c r="G25" s="6" t="str">
        <f>IFERROR(__xludf.DUMMYFUNCTION("""COMPUTED_VALUE"""),"Blaise")</f>
        <v>Blaise</v>
      </c>
    </row>
    <row r="26">
      <c r="A26" s="10">
        <f>IFERROR(__xludf.DUMMYFUNCTION("""COMPUTED_VALUE"""),44803.0)</f>
        <v>44803</v>
      </c>
      <c r="B26" s="6" t="str">
        <f>IFERROR(__xludf.DUMMYFUNCTION("""COMPUTED_VALUE"""),"Veille")</f>
        <v>Veille</v>
      </c>
      <c r="C26" s="6" t="str">
        <f>IFERROR(__xludf.DUMMYFUNCTION("""COMPUTED_VALUE"""),"9H00")</f>
        <v>9H00</v>
      </c>
      <c r="D26" s="6" t="str">
        <f>IFERROR(__xludf.DUMMYFUNCTION("""COMPUTED_VALUE"""),"React component design patterns")</f>
        <v>React component design patterns</v>
      </c>
      <c r="E26" s="6"/>
      <c r="F26" s="6" t="str">
        <f>IFERROR(__xludf.DUMMYFUNCTION("""COMPUTED_VALUE"""),"melki")</f>
        <v>melki</v>
      </c>
      <c r="G26" s="6" t="str">
        <f>IFERROR(__xludf.DUMMYFUNCTION("""COMPUTED_VALUE"""),"Trigo")</f>
        <v>Trigo</v>
      </c>
    </row>
    <row r="27">
      <c r="A27" s="10">
        <f>IFERROR(__xludf.DUMMYFUNCTION("""COMPUTED_VALUE"""),44804.0)</f>
        <v>44804</v>
      </c>
      <c r="B27" s="6" t="str">
        <f>IFERROR(__xludf.DUMMYFUNCTION("""COMPUTED_VALUE"""),"Atelier Soft Skills")</f>
        <v>Atelier Soft Skills</v>
      </c>
      <c r="C27" s="6" t="str">
        <f>IFERROR(__xludf.DUMMYFUNCTION("""COMPUTED_VALUE"""),"9H00")</f>
        <v>9H00</v>
      </c>
      <c r="D27" s="6"/>
      <c r="E27" s="6"/>
      <c r="F27" s="6"/>
      <c r="G27" s="6"/>
    </row>
    <row r="28">
      <c r="A28" s="10">
        <f>IFERROR(__xludf.DUMMYFUNCTION("""COMPUTED_VALUE"""),44805.0)</f>
        <v>44805</v>
      </c>
      <c r="B28" s="6" t="str">
        <f>IFERROR(__xludf.DUMMYFUNCTION("""COMPUTED_VALUE"""),"Veille")</f>
        <v>Veille</v>
      </c>
      <c r="C28" s="6" t="str">
        <f>IFERROR(__xludf.DUMMYFUNCTION("""COMPUTED_VALUE"""),"9H00")</f>
        <v>9H00</v>
      </c>
      <c r="D28" s="6" t="str">
        <f>IFERROR(__xludf.DUMMYFUNCTION("""COMPUTED_VALUE"""),"State management in react")</f>
        <v>State management in react</v>
      </c>
      <c r="E28" s="6"/>
      <c r="F28" s="6" t="str">
        <f>IFERROR(__xludf.DUMMYFUNCTION("""COMPUTED_VALUE"""),"Amos")</f>
        <v>Amos</v>
      </c>
      <c r="G28" s="6" t="str">
        <f>IFERROR(__xludf.DUMMYFUNCTION("""COMPUTED_VALUE"""),"Samy")</f>
        <v>Samy</v>
      </c>
    </row>
    <row r="29">
      <c r="A29" s="10">
        <f>IFERROR(__xludf.DUMMYFUNCTION("""COMPUTED_VALUE"""),44806.0)</f>
        <v>44806</v>
      </c>
      <c r="B29" s="6" t="str">
        <f>IFERROR(__xludf.DUMMYFUNCTION("""COMPUTED_VALUE"""),"Veille")</f>
        <v>Veille</v>
      </c>
      <c r="C29" s="6" t="str">
        <f>IFERROR(__xludf.DUMMYFUNCTION("""COMPUTED_VALUE"""),"9H00")</f>
        <v>9H00</v>
      </c>
      <c r="D29" s="6" t="str">
        <f>IFERROR(__xludf.DUMMYFUNCTION("""COMPUTED_VALUE"""),"Redux ")</f>
        <v>Redux </v>
      </c>
      <c r="E29" s="6"/>
      <c r="F29" s="6" t="str">
        <f>IFERROR(__xludf.DUMMYFUNCTION("""COMPUTED_VALUE"""),"Pascal")</f>
        <v>Pascal</v>
      </c>
      <c r="G29" s="6" t="str">
        <f>IFERROR(__xludf.DUMMYFUNCTION("""COMPUTED_VALUE"""),"Junior")</f>
        <v>Junior</v>
      </c>
    </row>
    <row r="30">
      <c r="A30" s="6"/>
      <c r="B30" s="6"/>
      <c r="C30" s="6"/>
      <c r="D30" s="6"/>
      <c r="E30" s="6"/>
      <c r="F30" s="6"/>
      <c r="G30" s="6"/>
    </row>
    <row r="31">
      <c r="A31" s="6"/>
      <c r="B31" s="6"/>
      <c r="C31" s="6"/>
      <c r="D31" s="6"/>
      <c r="E31" s="6"/>
      <c r="F31" s="6"/>
      <c r="G31" s="6"/>
    </row>
    <row r="32">
      <c r="A32" s="6"/>
      <c r="B32" s="6"/>
      <c r="C32" s="6"/>
      <c r="D32" s="6"/>
      <c r="E32" s="6"/>
      <c r="F32" s="6"/>
      <c r="G32" s="6"/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8.5"/>
  </cols>
  <sheetData>
    <row r="1">
      <c r="A1" s="25" t="str">
        <f>IFERROR(__xludf.DUMMYFUNCTION("IMPORTRANGE(""https://docs.google.com/spreadsheets/d/1reb29GzmqrqkUoUQZusx1VWgzpDA6cDXnoz_MOo_CAU/edit#gid=1345708369"", ""Septembre!A:G"")"),"Date")</f>
        <v>Date</v>
      </c>
      <c r="B1" s="26" t="str">
        <f>IFERROR(__xludf.DUMMYFUNCTION("""COMPUTED_VALUE"""),"Activité ")</f>
        <v>Activité </v>
      </c>
      <c r="C1" s="26" t="str">
        <f>IFERROR(__xludf.DUMMYFUNCTION("""COMPUTED_VALUE"""),"Heure")</f>
        <v>Heure</v>
      </c>
      <c r="D1" s="26" t="str">
        <f>IFERROR(__xludf.DUMMYFUNCTION("""COMPUTED_VALUE"""),"Sujet")</f>
        <v>Sujet</v>
      </c>
      <c r="E1" s="26" t="str">
        <f>IFERROR(__xludf.DUMMYFUNCTION("""COMPUTED_VALUE"""),"Détails")</f>
        <v>Détails</v>
      </c>
      <c r="F1" s="26" t="str">
        <f>IFERROR(__xludf.DUMMYFUNCTION("""COMPUTED_VALUE"""),"Intervenants 1")</f>
        <v>Intervenants 1</v>
      </c>
      <c r="G1" s="26" t="str">
        <f>IFERROR(__xludf.DUMMYFUNCTION("""COMPUTED_VALUE"""),"Intervenants 2")</f>
        <v>Intervenants 2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>
        <f>IFERROR(__xludf.DUMMYFUNCTION("""COMPUTED_VALUE"""),44809.0)</f>
        <v>44809</v>
      </c>
      <c r="B2" s="26" t="str">
        <f>IFERROR(__xludf.DUMMYFUNCTION("""COMPUTED_VALUE"""),"Veille")</f>
        <v>Veille</v>
      </c>
      <c r="C2" s="26" t="str">
        <f>IFERROR(__xludf.DUMMYFUNCTION("""COMPUTED_VALUE"""),"9H00")</f>
        <v>9H00</v>
      </c>
      <c r="D2" s="26" t="str">
        <f>IFERROR(__xludf.DUMMYFUNCTION("""COMPUTED_VALUE"""),"Les bases des données")</f>
        <v>Les bases des données</v>
      </c>
      <c r="E2" s="26" t="str">
        <f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6" t="str">
        <f>IFERROR(__xludf.DUMMYFUNCTION("""COMPUTED_VALUE"""),"Trigo")</f>
        <v>Trigo</v>
      </c>
      <c r="G2" s="26" t="str">
        <f>IFERROR(__xludf.DUMMYFUNCTION("""COMPUTED_VALUE"""),"melki")</f>
        <v>melki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7">
        <f>IFERROR(__xludf.DUMMYFUNCTION("""COMPUTED_VALUE"""),44810.0)</f>
        <v>44810</v>
      </c>
      <c r="B3" s="26" t="str">
        <f>IFERROR(__xludf.DUMMYFUNCTION("""COMPUTED_VALUE"""),"Veille")</f>
        <v>Veille</v>
      </c>
      <c r="C3" s="26" t="str">
        <f>IFERROR(__xludf.DUMMYFUNCTION("""COMPUTED_VALUE"""),"9H00")</f>
        <v>9H00</v>
      </c>
      <c r="D3" s="26" t="str">
        <f>IFERROR(__xludf.DUMMYFUNCTION("""COMPUTED_VALUE"""),"SQL : Langage de définition de données")</f>
        <v>SQL : Langage de définition de données</v>
      </c>
      <c r="E3" s="26" t="str">
        <f>IFERROR(__xludf.DUMMYFUNCTION("""COMPUTED_VALUE"""),"- C'est quoi le LDD ?
- Create
- Drop
- Alter 
- Truncate")</f>
        <v>- C'est quoi le LDD ?
- Create
- Drop
- Alter 
- Truncate</v>
      </c>
      <c r="F3" s="26" t="str">
        <f>IFERROR(__xludf.DUMMYFUNCTION("""COMPUTED_VALUE"""),"Esaie")</f>
        <v>Esaie</v>
      </c>
      <c r="G3" s="26" t="str">
        <f>IFERROR(__xludf.DUMMYFUNCTION("""COMPUTED_VALUE"""),"Samy")</f>
        <v>Samy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7">
        <f>IFERROR(__xludf.DUMMYFUNCTION("""COMPUTED_VALUE"""),44811.0)</f>
        <v>44811</v>
      </c>
      <c r="B4" s="26" t="str">
        <f>IFERROR(__xludf.DUMMYFUNCTION("""COMPUTED_VALUE"""),"Atelier Soft Skills")</f>
        <v>Atelier Soft Skills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7">
        <f>IFERROR(__xludf.DUMMYFUNCTION("""COMPUTED_VALUE"""),44812.0)</f>
        <v>44812</v>
      </c>
      <c r="B5" s="26" t="str">
        <f>IFERROR(__xludf.DUMMYFUNCTION("""COMPUTED_VALUE"""),"Veille")</f>
        <v>Veille</v>
      </c>
      <c r="C5" s="26" t="str">
        <f>IFERROR(__xludf.DUMMYFUNCTION("""COMPUTED_VALUE"""),"9H00")</f>
        <v>9H00</v>
      </c>
      <c r="D5" s="26" t="str">
        <f>IFERROR(__xludf.DUMMYFUNCTION("""COMPUTED_VALUE"""),"SQL : Langage de manipulation de données")</f>
        <v>SQL : Langage de manipulation de données</v>
      </c>
      <c r="E5" s="26" t="str">
        <f>IFERROR(__xludf.DUMMYFUNCTION("""COMPUTED_VALUE"""),"- C'est qui le LMD ?
- Insert 
- Update
- Delete")</f>
        <v>- C'est qui le LMD ?
- Insert 
- Update
- Delete</v>
      </c>
      <c r="F5" s="26" t="str">
        <f>IFERROR(__xludf.DUMMYFUNCTION("""COMPUTED_VALUE"""),"Amos")</f>
        <v>Amos</v>
      </c>
      <c r="G5" s="26" t="str">
        <f>IFERROR(__xludf.DUMMYFUNCTION("""COMPUTED_VALUE"""),"Jared")</f>
        <v>Jared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7">
        <f>IFERROR(__xludf.DUMMYFUNCTION("""COMPUTED_VALUE"""),44813.0)</f>
        <v>44813</v>
      </c>
      <c r="B6" s="26" t="str">
        <f>IFERROR(__xludf.DUMMYFUNCTION("""COMPUTED_VALUE"""),"Veille")</f>
        <v>Veille</v>
      </c>
      <c r="C6" s="26" t="str">
        <f>IFERROR(__xludf.DUMMYFUNCTION("""COMPUTED_VALUE"""),"9H00")</f>
        <v>9H00</v>
      </c>
      <c r="D6" s="26" t="str">
        <f>IFERROR(__xludf.DUMMYFUNCTION("""COMPUTED_VALUE"""),"SQL: Les jointures ")</f>
        <v>SQL: Les jointures </v>
      </c>
      <c r="E6" s="26" t="str">
        <f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6" t="str">
        <f>IFERROR(__xludf.DUMMYFUNCTION("""COMPUTED_VALUE"""),"Teddy")</f>
        <v>Teddy</v>
      </c>
      <c r="G6" s="26" t="str">
        <f>IFERROR(__xludf.DUMMYFUNCTION("""COMPUTED_VALUE"""),"Pascal")</f>
        <v>Pascal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7">
        <f>IFERROR(__xludf.DUMMYFUNCTION("""COMPUTED_VALUE"""),44816.0)</f>
        <v>44816</v>
      </c>
      <c r="B8" s="26" t="str">
        <f>IFERROR(__xludf.DUMMYFUNCTION("""COMPUTED_VALUE"""),"Veille")</f>
        <v>Veille</v>
      </c>
      <c r="C8" s="26" t="str">
        <f>IFERROR(__xludf.DUMMYFUNCTION("""COMPUTED_VALUE"""),"9H00")</f>
        <v>9H00</v>
      </c>
      <c r="D8" s="26" t="str">
        <f>IFERROR(__xludf.DUMMYFUNCTION("""COMPUTED_VALUE"""),"UML : Diagramme de classes")</f>
        <v>UML : Diagramme de classes</v>
      </c>
      <c r="E8" s="26"/>
      <c r="F8" s="26" t="str">
        <f>IFERROR(__xludf.DUMMYFUNCTION("""COMPUTED_VALUE"""),"Zephy")</f>
        <v>Zephy</v>
      </c>
      <c r="G8" s="26" t="str">
        <f>IFERROR(__xludf.DUMMYFUNCTION("""COMPUTED_VALUE"""),"Eugene")</f>
        <v>Eugene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7">
        <f>IFERROR(__xludf.DUMMYFUNCTION("""COMPUTED_VALUE"""),44817.0)</f>
        <v>44817</v>
      </c>
      <c r="B9" s="26" t="str">
        <f>IFERROR(__xludf.DUMMYFUNCTION("""COMPUTED_VALUE"""),"Veille")</f>
        <v>Veille</v>
      </c>
      <c r="C9" s="26" t="str">
        <f>IFERROR(__xludf.DUMMYFUNCTION("""COMPUTED_VALUE"""),"9H00")</f>
        <v>9H00</v>
      </c>
      <c r="D9" s="26" t="str">
        <f>IFERROR(__xludf.DUMMYFUNCTION("""COMPUTED_VALUE"""),"Le modèle conceptuel des données")</f>
        <v>Le modèle conceptuel des données</v>
      </c>
      <c r="E9" s="26"/>
      <c r="F9" s="26" t="str">
        <f>IFERROR(__xludf.DUMMYFUNCTION("""COMPUTED_VALUE"""),"Shilo")</f>
        <v>Shilo</v>
      </c>
      <c r="G9" s="26" t="str">
        <f>IFERROR(__xludf.DUMMYFUNCTION("""COMPUTED_VALUE"""),"Junior")</f>
        <v>Junior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7">
        <f>IFERROR(__xludf.DUMMYFUNCTION("""COMPUTED_VALUE"""),44818.0)</f>
        <v>44818</v>
      </c>
      <c r="B10" s="26" t="str">
        <f>IFERROR(__xludf.DUMMYFUNCTION("""COMPUTED_VALUE"""),"Atelier Soft Skills")</f>
        <v>Atelier Soft Skills</v>
      </c>
      <c r="C10" s="26" t="str">
        <f>IFERROR(__xludf.DUMMYFUNCTION("""COMPUTED_VALUE"""),"9H00")</f>
        <v>9H00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7">
        <f>IFERROR(__xludf.DUMMYFUNCTION("""COMPUTED_VALUE"""),44819.0)</f>
        <v>44819</v>
      </c>
      <c r="B11" s="26" t="str">
        <f>IFERROR(__xludf.DUMMYFUNCTION("""COMPUTED_VALUE"""),"Veille")</f>
        <v>Veille</v>
      </c>
      <c r="C11" s="26" t="str">
        <f>IFERROR(__xludf.DUMMYFUNCTION("""COMPUTED_VALUE"""),"9H00")</f>
        <v>9H00</v>
      </c>
      <c r="D11" s="26" t="str">
        <f>IFERROR(__xludf.DUMMYFUNCTION("""COMPUTED_VALUE"""),"Le modèle Logique des données")</f>
        <v>Le modèle Logique des données</v>
      </c>
      <c r="E11" s="26"/>
      <c r="F11" s="26" t="str">
        <f>IFERROR(__xludf.DUMMYFUNCTION("""COMPUTED_VALUE"""),"Blaise")</f>
        <v>Blaise</v>
      </c>
      <c r="G11" s="26" t="str">
        <f>IFERROR(__xludf.DUMMYFUNCTION("""COMPUTED_VALUE"""),"isaac")</f>
        <v>isaac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7">
        <f>IFERROR(__xludf.DUMMYFUNCTION("""COMPUTED_VALUE"""),44820.0)</f>
        <v>44820</v>
      </c>
      <c r="B12" s="26" t="str">
        <f>IFERROR(__xludf.DUMMYFUNCTION("""COMPUTED_VALUE"""),"Veille")</f>
        <v>Veille</v>
      </c>
      <c r="C12" s="26" t="str">
        <f>IFERROR(__xludf.DUMMYFUNCTION("""COMPUTED_VALUE"""),"9H00")</f>
        <v>9H00</v>
      </c>
      <c r="D12" s="26" t="str">
        <f>IFERROR(__xludf.DUMMYFUNCTION("""COMPUTED_VALUE"""),"Les formes normales")</f>
        <v>Les formes normales</v>
      </c>
      <c r="E12" s="26"/>
      <c r="F12" s="26" t="str">
        <f>IFERROR(__xludf.DUMMYFUNCTION("""COMPUTED_VALUE"""),"Emmanuel")</f>
        <v>Emmanuel</v>
      </c>
      <c r="G12" s="26" t="str">
        <f>IFERROR(__xludf.DUMMYFUNCTION("""COMPUTED_VALUE"""),"Victor")</f>
        <v>Victor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7">
        <f>IFERROR(__xludf.DUMMYFUNCTION("""COMPUTED_VALUE"""),44823.0)</f>
        <v>44823</v>
      </c>
      <c r="B14" s="26" t="str">
        <f>IFERROR(__xludf.DUMMYFUNCTION("""COMPUTED_VALUE"""),"Veille")</f>
        <v>Veille</v>
      </c>
      <c r="C14" s="26" t="str">
        <f>IFERROR(__xludf.DUMMYFUNCTION("""COMPUTED_VALUE"""),"9H00")</f>
        <v>9H00</v>
      </c>
      <c r="D14" s="26" t="str">
        <f>IFERROR(__xludf.DUMMYFUNCTION("""COMPUTED_VALUE"""),"Optimiser une base des données relationnelles avec les indexes")</f>
        <v>Optimiser une base des données relationnelles avec les indexes</v>
      </c>
      <c r="E14" s="26"/>
      <c r="F14" s="26" t="str">
        <f>IFERROR(__xludf.DUMMYFUNCTION("""COMPUTED_VALUE"""),"David")</f>
        <v>David</v>
      </c>
      <c r="G14" s="26" t="str">
        <f>IFERROR(__xludf.DUMMYFUNCTION("""COMPUTED_VALUE"""),"Précieux")</f>
        <v>Précieux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7">
        <f>IFERROR(__xludf.DUMMYFUNCTION("""COMPUTED_VALUE"""),44824.0)</f>
        <v>44824</v>
      </c>
      <c r="B15" s="26" t="str">
        <f>IFERROR(__xludf.DUMMYFUNCTION("""COMPUTED_VALUE"""),"Veille")</f>
        <v>Veille</v>
      </c>
      <c r="C15" s="26" t="str">
        <f>IFERROR(__xludf.DUMMYFUNCTION("""COMPUTED_VALUE"""),"9H00")</f>
        <v>9H00</v>
      </c>
      <c r="D15" s="26" t="str">
        <f>IFERROR(__xludf.DUMMYFUNCTION("""COMPUTED_VALUE"""),"Les fonctions MySQL")</f>
        <v>Les fonctions MySQL</v>
      </c>
      <c r="E15" s="26"/>
      <c r="F15" s="26" t="str">
        <f>IFERROR(__xludf.DUMMYFUNCTION("""COMPUTED_VALUE"""),"Pathy")</f>
        <v>Pathy</v>
      </c>
      <c r="G15" s="26" t="str">
        <f>IFERROR(__xludf.DUMMYFUNCTION("""COMPUTED_VALUE"""),"Joël ")</f>
        <v>Joël 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7">
        <f>IFERROR(__xludf.DUMMYFUNCTION("""COMPUTED_VALUE"""),44825.0)</f>
        <v>44825</v>
      </c>
      <c r="B16" s="26" t="str">
        <f>IFERROR(__xludf.DUMMYFUNCTION("""COMPUTED_VALUE"""),"Atelier Soft Skills")</f>
        <v>Atelier Soft Skills</v>
      </c>
      <c r="C16" s="26" t="str">
        <f>IFERROR(__xludf.DUMMYFUNCTION("""COMPUTED_VALUE"""),"9H00")</f>
        <v>9H00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7">
        <f>IFERROR(__xludf.DUMMYFUNCTION("""COMPUTED_VALUE"""),44826.0)</f>
        <v>44826</v>
      </c>
      <c r="B17" s="26" t="str">
        <f>IFERROR(__xludf.DUMMYFUNCTION("""COMPUTED_VALUE"""),"Veille")</f>
        <v>Veille</v>
      </c>
      <c r="C17" s="26" t="str">
        <f>IFERROR(__xludf.DUMMYFUNCTION("""COMPUTED_VALUE"""),"9H00")</f>
        <v>9H00</v>
      </c>
      <c r="D17" s="26" t="str">
        <f>IFERROR(__xludf.DUMMYFUNCTION("""COMPUTED_VALUE"""),"Les procédures Stockés")</f>
        <v>Les procédures Stockés</v>
      </c>
      <c r="E17" s="26"/>
      <c r="F17" s="26" t="str">
        <f>IFERROR(__xludf.DUMMYFUNCTION("""COMPUTED_VALUE"""),"Amos")</f>
        <v>Amos</v>
      </c>
      <c r="G17" s="26" t="str">
        <f>IFERROR(__xludf.DUMMYFUNCTION("""COMPUTED_VALUE"""),"Gracius")</f>
        <v>Gracius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7">
        <f>IFERROR(__xludf.DUMMYFUNCTION("""COMPUTED_VALUE"""),44827.0)</f>
        <v>44827</v>
      </c>
      <c r="B18" s="26" t="str">
        <f>IFERROR(__xludf.DUMMYFUNCTION("""COMPUTED_VALUE"""),"Veille")</f>
        <v>Veille</v>
      </c>
      <c r="C18" s="26" t="str">
        <f>IFERROR(__xludf.DUMMYFUNCTION("""COMPUTED_VALUE"""),"9H00")</f>
        <v>9H00</v>
      </c>
      <c r="D18" s="26" t="str">
        <f>IFERROR(__xludf.DUMMYFUNCTION("""COMPUTED_VALUE"""),"Les transactions")</f>
        <v>Les transactions</v>
      </c>
      <c r="E18" s="26"/>
      <c r="F18" s="26" t="str">
        <f>IFERROR(__xludf.DUMMYFUNCTION("""COMPUTED_VALUE"""),"Bleudy")</f>
        <v>Bleudy</v>
      </c>
      <c r="G18" s="26" t="str">
        <f>IFERROR(__xludf.DUMMYFUNCTION("""COMPUTED_VALUE"""),"Samuel")</f>
        <v>Samuel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7">
        <f>IFERROR(__xludf.DUMMYFUNCTION("""COMPUTED_VALUE"""),44830.0)</f>
        <v>44830</v>
      </c>
      <c r="B20" s="26" t="str">
        <f>IFERROR(__xludf.DUMMYFUNCTION("""COMPUTED_VALUE"""),"Veille")</f>
        <v>Veille</v>
      </c>
      <c r="C20" s="26" t="str">
        <f>IFERROR(__xludf.DUMMYFUNCTION("""COMPUTED_VALUE"""),"9H00")</f>
        <v>9H00</v>
      </c>
      <c r="D20" s="26" t="str">
        <f>IFERROR(__xludf.DUMMYFUNCTION("""COMPUTED_VALUE"""),"Gestion des comptes utilisateurs et leurs droits sur MySQL")</f>
        <v>Gestion des comptes utilisateurs et leurs droits sur MySQL</v>
      </c>
      <c r="E20" s="26"/>
      <c r="F20" s="26" t="str">
        <f>IFERROR(__xludf.DUMMYFUNCTION("""COMPUTED_VALUE"""),"Eugene")</f>
        <v>Eugene</v>
      </c>
      <c r="G20" s="26" t="str">
        <f>IFERROR(__xludf.DUMMYFUNCTION("""COMPUTED_VALUE"""),"Trigo")</f>
        <v>Trigo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7">
        <f>IFERROR(__xludf.DUMMYFUNCTION("""COMPUTED_VALUE"""),44831.0)</f>
        <v>44831</v>
      </c>
      <c r="B21" s="26" t="str">
        <f>IFERROR(__xludf.DUMMYFUNCTION("""COMPUTED_VALUE"""),"Veille")</f>
        <v>Veille</v>
      </c>
      <c r="C21" s="26" t="str">
        <f>IFERROR(__xludf.DUMMYFUNCTION("""COMPUTED_VALUE"""),"9H00")</f>
        <v>9H00</v>
      </c>
      <c r="D21" s="26" t="str">
        <f>IFERROR(__xludf.DUMMYFUNCTION("""COMPUTED_VALUE"""),"Les bases de données NoSQL")</f>
        <v>Les bases de données NoSQL</v>
      </c>
      <c r="E21" s="26"/>
      <c r="F21" s="26" t="str">
        <f>IFERROR(__xludf.DUMMYFUNCTION("""COMPUTED_VALUE"""),"Gracius")</f>
        <v>Gracius</v>
      </c>
      <c r="G21" s="26" t="str">
        <f>IFERROR(__xludf.DUMMYFUNCTION("""COMPUTED_VALUE"""),"Esaie")</f>
        <v>Esaie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7">
        <f>IFERROR(__xludf.DUMMYFUNCTION("""COMPUTED_VALUE"""),44832.0)</f>
        <v>44832</v>
      </c>
      <c r="B22" s="26" t="str">
        <f>IFERROR(__xludf.DUMMYFUNCTION("""COMPUTED_VALUE"""),"Atelier Soft Skills")</f>
        <v>Atelier Soft Skills</v>
      </c>
      <c r="C22" s="26" t="str">
        <f>IFERROR(__xludf.DUMMYFUNCTION("""COMPUTED_VALUE"""),"9H00")</f>
        <v>9H00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7">
        <f>IFERROR(__xludf.DUMMYFUNCTION("""COMPUTED_VALUE"""),44833.0)</f>
        <v>44833</v>
      </c>
      <c r="B23" s="26" t="str">
        <f>IFERROR(__xludf.DUMMYFUNCTION("""COMPUTED_VALUE"""),"Veille")</f>
        <v>Veille</v>
      </c>
      <c r="C23" s="26" t="str">
        <f>IFERROR(__xludf.DUMMYFUNCTION("""COMPUTED_VALUE"""),"9H00")</f>
        <v>9H00</v>
      </c>
      <c r="D23" s="26" t="str">
        <f>IFERROR(__xludf.DUMMYFUNCTION("""COMPUTED_VALUE"""),"Modélisation d'une base des données NoSQL (mongoDb) : Bonnes pratiques")</f>
        <v>Modélisation d'une base des données NoSQL (mongoDb) : Bonnes pratiques</v>
      </c>
      <c r="E23" s="26"/>
      <c r="F23" s="26" t="str">
        <f>IFERROR(__xludf.DUMMYFUNCTION("""COMPUTED_VALUE"""),"Teddy")</f>
        <v>Teddy</v>
      </c>
      <c r="G23" s="26" t="str">
        <f>IFERROR(__xludf.DUMMYFUNCTION("""COMPUTED_VALUE"""),"Pathy")</f>
        <v>Pathy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7">
        <f>IFERROR(__xludf.DUMMYFUNCTION("""COMPUTED_VALUE"""),44834.0)</f>
        <v>44834</v>
      </c>
      <c r="B24" s="26" t="str">
        <f>IFERROR(__xludf.DUMMYFUNCTION("""COMPUTED_VALUE"""),"Veille")</f>
        <v>Veille</v>
      </c>
      <c r="C24" s="26" t="str">
        <f>IFERROR(__xludf.DUMMYFUNCTION("""COMPUTED_VALUE"""),"9H00")</f>
        <v>9H00</v>
      </c>
      <c r="D24" s="26" t="str">
        <f>IFERROR(__xludf.DUMMYFUNCTION("""COMPUTED_VALUE"""),"Node JS")</f>
        <v>Node JS</v>
      </c>
      <c r="E24" s="26"/>
      <c r="F24" s="26" t="str">
        <f>IFERROR(__xludf.DUMMYFUNCTION("""COMPUTED_VALUE"""),"osée")</f>
        <v>osée</v>
      </c>
      <c r="G24" s="26" t="str">
        <f>IFERROR(__xludf.DUMMYFUNCTION("""COMPUTED_VALUE"""),"melki")</f>
        <v>melki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3.5"/>
    <col customWidth="1" min="4" max="4" width="56.0"/>
    <col customWidth="1" min="6" max="6" width="11.5"/>
  </cols>
  <sheetData>
    <row r="1">
      <c r="A1" s="28" t="str">
        <f>IFERROR(__xludf.DUMMYFUNCTION("IMPORTRANGE(""https://docs.google.com/spreadsheets/d/1reb29GzmqrqkUoUQZusx1VWgzpDA6cDXnoz_MOo_CAU/edit#gid=1345708369"", ""Octobre!A:G"")"),"Date")</f>
        <v>Date</v>
      </c>
      <c r="B1" s="6" t="str">
        <f>IFERROR(__xludf.DUMMYFUNCTION("""COMPUTED_VALUE"""),"Activité ")</f>
        <v>Activité </v>
      </c>
      <c r="C1" s="6" t="str">
        <f>IFERROR(__xludf.DUMMYFUNCTION("""COMPUTED_VALUE"""),"Heure")</f>
        <v>Heure</v>
      </c>
      <c r="D1" s="6" t="str">
        <f>IFERROR(__xludf.DUMMYFUNCTION("""COMPUTED_VALUE"""),"Sujet")</f>
        <v>Sujet</v>
      </c>
      <c r="E1" s="6" t="str">
        <f>IFERROR(__xludf.DUMMYFUNCTION("""COMPUTED_VALUE"""),"Détails")</f>
        <v>Détails</v>
      </c>
      <c r="F1" s="6" t="str">
        <f>IFERROR(__xludf.DUMMYFUNCTION("""COMPUTED_VALUE"""),"Intervenants 1")</f>
        <v>Intervenants 1</v>
      </c>
      <c r="G1" s="6" t="str">
        <f>IFERROR(__xludf.DUMMYFUNCTION("""COMPUTED_VALUE"""),"Intervenants 2")</f>
        <v>Intervenants 2</v>
      </c>
    </row>
    <row r="2">
      <c r="A2" s="29">
        <f>IFERROR(__xludf.DUMMYFUNCTION("""COMPUTED_VALUE"""),44837.0)</f>
        <v>44837</v>
      </c>
      <c r="B2" s="6" t="str">
        <f>IFERROR(__xludf.DUMMYFUNCTION("""COMPUTED_VALUE"""),"Veille")</f>
        <v>Veille</v>
      </c>
      <c r="C2" s="6" t="str">
        <f>IFERROR(__xludf.DUMMYFUNCTION("""COMPUTED_VALUE"""),"9H00")</f>
        <v>9H00</v>
      </c>
      <c r="D2" s="6" t="str">
        <f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>IFERROR(__xludf.DUMMYFUNCTION("""COMPUTED_VALUE"""),"Amos")</f>
        <v>Amos</v>
      </c>
      <c r="G2" s="6" t="str">
        <f>IFERROR(__xludf.DUMMYFUNCTION("""COMPUTED_VALUE"""),"Jared")</f>
        <v>Jared</v>
      </c>
    </row>
    <row r="3">
      <c r="A3" s="29">
        <f>IFERROR(__xludf.DUMMYFUNCTION("""COMPUTED_VALUE"""),44838.0)</f>
        <v>44838</v>
      </c>
      <c r="B3" s="6" t="str">
        <f>IFERROR(__xludf.DUMMYFUNCTION("""COMPUTED_VALUE"""),"Veille")</f>
        <v>Veille</v>
      </c>
      <c r="C3" s="6" t="str">
        <f>IFERROR(__xludf.DUMMYFUNCTION("""COMPUTED_VALUE"""),"9H00")</f>
        <v>9H00</v>
      </c>
      <c r="D3" s="6" t="str">
        <f>IFERROR(__xludf.DUMMYFUNCTION("""COMPUTED_VALUE"""),"Mise en place d'une API Rest avec ExpressJS")</f>
        <v>Mise en place d'une API Rest avec ExpressJS</v>
      </c>
      <c r="E3" s="6"/>
      <c r="F3" s="6" t="str">
        <f>IFERROR(__xludf.DUMMYFUNCTION("""COMPUTED_VALUE"""),"Jeannot")</f>
        <v>Jeannot</v>
      </c>
      <c r="G3" s="6" t="str">
        <f>IFERROR(__xludf.DUMMYFUNCTION("""COMPUTED_VALUE"""),"Précieux")</f>
        <v>Précieux</v>
      </c>
    </row>
    <row r="4">
      <c r="A4" s="29">
        <f>IFERROR(__xludf.DUMMYFUNCTION("""COMPUTED_VALUE"""),44839.0)</f>
        <v>44839</v>
      </c>
      <c r="B4" s="6" t="str">
        <f>IFERROR(__xludf.DUMMYFUNCTION("""COMPUTED_VALUE"""),"Atelier Soft Skills")</f>
        <v>Atelier Soft Skills</v>
      </c>
      <c r="C4" s="6"/>
      <c r="D4" s="6"/>
      <c r="E4" s="6"/>
      <c r="F4" s="6"/>
      <c r="G4" s="6"/>
    </row>
    <row r="5">
      <c r="A5" s="29">
        <f>IFERROR(__xludf.DUMMYFUNCTION("""COMPUTED_VALUE"""),44840.0)</f>
        <v>44840</v>
      </c>
      <c r="B5" s="6" t="str">
        <f>IFERROR(__xludf.DUMMYFUNCTION("""COMPUTED_VALUE"""),"Veille")</f>
        <v>Veille</v>
      </c>
      <c r="C5" s="6" t="str">
        <f>IFERROR(__xludf.DUMMYFUNCTION("""COMPUTED_VALUE"""),"9H00")</f>
        <v>9H00</v>
      </c>
      <c r="D5" s="6" t="str">
        <f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>IFERROR(__xludf.DUMMYFUNCTION("""COMPUTED_VALUE"""),"Meschack")</f>
        <v>Meschack</v>
      </c>
      <c r="G5" s="6" t="str">
        <f>IFERROR(__xludf.DUMMYFUNCTION("""COMPUTED_VALUE"""),"Bleudy")</f>
        <v>Bleudy</v>
      </c>
    </row>
    <row r="6">
      <c r="A6" s="29">
        <f>IFERROR(__xludf.DUMMYFUNCTION("""COMPUTED_VALUE"""),44841.0)</f>
        <v>44841</v>
      </c>
      <c r="B6" s="6" t="str">
        <f>IFERROR(__xludf.DUMMYFUNCTION("""COMPUTED_VALUE"""),"Veille")</f>
        <v>Veille</v>
      </c>
      <c r="C6" s="6" t="str">
        <f>IFERROR(__xludf.DUMMYFUNCTION("""COMPUTED_VALUE"""),"9H00")</f>
        <v>9H00</v>
      </c>
      <c r="D6" s="6" t="str">
        <f>IFERROR(__xludf.DUMMYFUNCTION("""COMPUTED_VALUE"""),"Les validations côté serveur")</f>
        <v>Les validations côté serveur</v>
      </c>
      <c r="E6" s="6"/>
      <c r="F6" s="6" t="str">
        <f>IFERROR(__xludf.DUMMYFUNCTION("""COMPUTED_VALUE"""),"Emmanuel")</f>
        <v>Emmanuel</v>
      </c>
      <c r="G6" s="6" t="str">
        <f>IFERROR(__xludf.DUMMYFUNCTION("""COMPUTED_VALUE"""),"isaac")</f>
        <v>isaac</v>
      </c>
    </row>
    <row r="7">
      <c r="A7" s="6"/>
      <c r="B7" s="6"/>
      <c r="C7" s="6"/>
      <c r="D7" s="6"/>
      <c r="E7" s="6"/>
      <c r="F7" s="6"/>
      <c r="G7" s="6"/>
    </row>
    <row r="8">
      <c r="A8" s="29">
        <f>IFERROR(__xludf.DUMMYFUNCTION("""COMPUTED_VALUE"""),44844.0)</f>
        <v>44844</v>
      </c>
      <c r="B8" s="6" t="str">
        <f>IFERROR(__xludf.DUMMYFUNCTION("""COMPUTED_VALUE"""),"Veille")</f>
        <v>Veille</v>
      </c>
      <c r="C8" s="6" t="str">
        <f>IFERROR(__xludf.DUMMYFUNCTION("""COMPUTED_VALUE"""),"9H00")</f>
        <v>9H00</v>
      </c>
      <c r="D8" s="6" t="str">
        <f>IFERROR(__xludf.DUMMYFUNCTION("""COMPUTED_VALUE"""),"Organiser un projet Node avec Architecture MVC")</f>
        <v>Organiser un projet Node avec Architecture MVC</v>
      </c>
      <c r="E8" s="6"/>
      <c r="F8" s="6" t="str">
        <f>IFERROR(__xludf.DUMMYFUNCTION("""COMPUTED_VALUE"""),"Joël ")</f>
        <v>Joël </v>
      </c>
      <c r="G8" s="6" t="str">
        <f>IFERROR(__xludf.DUMMYFUNCTION("""COMPUTED_VALUE"""),"Shilo")</f>
        <v>Shilo</v>
      </c>
    </row>
    <row r="9">
      <c r="A9" s="29">
        <f>IFERROR(__xludf.DUMMYFUNCTION("""COMPUTED_VALUE"""),44845.0)</f>
        <v>44845</v>
      </c>
      <c r="B9" s="6" t="str">
        <f>IFERROR(__xludf.DUMMYFUNCTION("""COMPUTED_VALUE"""),"Veille")</f>
        <v>Veille</v>
      </c>
      <c r="C9" s="6" t="str">
        <f>IFERROR(__xludf.DUMMYFUNCTION("""COMPUTED_VALUE"""),"9H00")</f>
        <v>9H00</v>
      </c>
      <c r="D9" s="6" t="str">
        <f>IFERROR(__xludf.DUMMYFUNCTION("""COMPUTED_VALUE"""),"Présentation des ORM (Demo avec Sequelize ou Prisma)")</f>
        <v>Présentation des ORM (Demo avec Sequelize ou Prisma)</v>
      </c>
      <c r="E9" s="6"/>
      <c r="F9" s="6" t="str">
        <f>IFERROR(__xludf.DUMMYFUNCTION("""COMPUTED_VALUE"""),"Eugene")</f>
        <v>Eugene</v>
      </c>
      <c r="G9" s="6" t="str">
        <f>IFERROR(__xludf.DUMMYFUNCTION("""COMPUTED_VALUE"""),"Pathy")</f>
        <v>Pathy</v>
      </c>
    </row>
    <row r="10">
      <c r="A10" s="29">
        <f>IFERROR(__xludf.DUMMYFUNCTION("""COMPUTED_VALUE"""),44846.0)</f>
        <v>44846</v>
      </c>
      <c r="B10" s="6" t="str">
        <f>IFERROR(__xludf.DUMMYFUNCTION("""COMPUTED_VALUE"""),"Atelier Soft Skills")</f>
        <v>Atelier Soft Skills</v>
      </c>
      <c r="C10" s="6" t="str">
        <f>IFERROR(__xludf.DUMMYFUNCTION("""COMPUTED_VALUE"""),"9H00")</f>
        <v>9H00</v>
      </c>
      <c r="D10" s="6"/>
      <c r="E10" s="6"/>
      <c r="F10" s="6"/>
      <c r="G10" s="6"/>
    </row>
    <row r="11">
      <c r="A11" s="29">
        <f>IFERROR(__xludf.DUMMYFUNCTION("""COMPUTED_VALUE"""),44847.0)</f>
        <v>44847</v>
      </c>
      <c r="B11" s="6" t="str">
        <f>IFERROR(__xludf.DUMMYFUNCTION("""COMPUTED_VALUE"""),"Veille")</f>
        <v>Veille</v>
      </c>
      <c r="C11" s="6" t="str">
        <f>IFERROR(__xludf.DUMMYFUNCTION("""COMPUTED_VALUE"""),"9H00")</f>
        <v>9H00</v>
      </c>
      <c r="D11" s="6" t="str">
        <f>IFERROR(__xludf.DUMMYFUNCTION("""COMPUTED_VALUE"""),"ORM vs ODM (Présentation de Mongoose)")</f>
        <v>ORM vs ODM (Présentation de Mongoose)</v>
      </c>
      <c r="E11" s="6"/>
      <c r="F11" s="6" t="str">
        <f>IFERROR(__xludf.DUMMYFUNCTION("""COMPUTED_VALUE"""),"Zephy")</f>
        <v>Zephy</v>
      </c>
      <c r="G11" s="6" t="str">
        <f>IFERROR(__xludf.DUMMYFUNCTION("""COMPUTED_VALUE"""),"Blaise")</f>
        <v>Blaise</v>
      </c>
    </row>
    <row r="12">
      <c r="A12" s="29">
        <f>IFERROR(__xludf.DUMMYFUNCTION("""COMPUTED_VALUE"""),44848.0)</f>
        <v>44848</v>
      </c>
      <c r="B12" s="6" t="str">
        <f>IFERROR(__xludf.DUMMYFUNCTION("""COMPUTED_VALUE"""),"Veille")</f>
        <v>Veille</v>
      </c>
      <c r="C12" s="6" t="str">
        <f>IFERROR(__xludf.DUMMYFUNCTION("""COMPUTED_VALUE"""),"9H00")</f>
        <v>9H00</v>
      </c>
      <c r="D12" s="6" t="str">
        <f>IFERROR(__xludf.DUMMYFUNCTION("""COMPUTED_VALUE"""),"Cloudinary")</f>
        <v>Cloudinary</v>
      </c>
      <c r="E12" s="6"/>
      <c r="F12" s="6" t="str">
        <f>IFERROR(__xludf.DUMMYFUNCTION("""COMPUTED_VALUE"""),"David")</f>
        <v>David</v>
      </c>
      <c r="G12" s="6" t="str">
        <f>IFERROR(__xludf.DUMMYFUNCTION("""COMPUTED_VALUE"""),"Gracius")</f>
        <v>Gracius</v>
      </c>
    </row>
    <row r="13">
      <c r="A13" s="6"/>
      <c r="B13" s="6"/>
      <c r="C13" s="6"/>
      <c r="D13" s="6"/>
      <c r="E13" s="6"/>
      <c r="F13" s="6"/>
      <c r="G13" s="6"/>
    </row>
    <row r="14">
      <c r="A14" s="29">
        <f>IFERROR(__xludf.DUMMYFUNCTION("""COMPUTED_VALUE"""),44851.0)</f>
        <v>44851</v>
      </c>
      <c r="B14" s="6" t="str">
        <f>IFERROR(__xludf.DUMMYFUNCTION("""COMPUTED_VALUE"""),"Veille")</f>
        <v>Veille</v>
      </c>
      <c r="C14" s="6" t="str">
        <f>IFERROR(__xludf.DUMMYFUNCTION("""COMPUTED_VALUE"""),"9H00")</f>
        <v>9H00</v>
      </c>
      <c r="D14" s="6" t="str">
        <f>IFERROR(__xludf.DUMMYFUNCTION("""COMPUTED_VALUE"""),"Authentification avec Passport")</f>
        <v>Authentification avec Passport</v>
      </c>
      <c r="E14" s="6"/>
      <c r="F14" s="6" t="str">
        <f>IFERROR(__xludf.DUMMYFUNCTION("""COMPUTED_VALUE"""),"Victor")</f>
        <v>Victor</v>
      </c>
      <c r="G14" s="6" t="str">
        <f>IFERROR(__xludf.DUMMYFUNCTION("""COMPUTED_VALUE"""),"melki")</f>
        <v>melki</v>
      </c>
    </row>
    <row r="15">
      <c r="A15" s="29">
        <f>IFERROR(__xludf.DUMMYFUNCTION("""COMPUTED_VALUE"""),44852.0)</f>
        <v>44852</v>
      </c>
      <c r="B15" s="6" t="str">
        <f>IFERROR(__xludf.DUMMYFUNCTION("""COMPUTED_VALUE"""),"Veille")</f>
        <v>Veille</v>
      </c>
      <c r="C15" s="6" t="str">
        <f>IFERROR(__xludf.DUMMYFUNCTION("""COMPUTED_VALUE"""),"9H00")</f>
        <v>9H00</v>
      </c>
      <c r="D15" s="6" t="str">
        <f>IFERROR(__xludf.DUMMYFUNCTION("""COMPUTED_VALUE"""),"Autorisation JWT")</f>
        <v>Autorisation JWT</v>
      </c>
      <c r="E15" s="6"/>
      <c r="F15" s="6" t="str">
        <f>IFERROR(__xludf.DUMMYFUNCTION("""COMPUTED_VALUE"""),"Esaie")</f>
        <v>Esaie</v>
      </c>
      <c r="G15" s="6" t="str">
        <f>IFERROR(__xludf.DUMMYFUNCTION("""COMPUTED_VALUE"""),"Pascal")</f>
        <v>Pascal</v>
      </c>
    </row>
    <row r="16">
      <c r="A16" s="29">
        <f>IFERROR(__xludf.DUMMYFUNCTION("""COMPUTED_VALUE"""),44853.0)</f>
        <v>44853</v>
      </c>
      <c r="B16" s="6" t="str">
        <f>IFERROR(__xludf.DUMMYFUNCTION("""COMPUTED_VALUE"""),"Atelier Soft Skills")</f>
        <v>Atelier Soft Skills</v>
      </c>
      <c r="C16" s="6" t="str">
        <f>IFERROR(__xludf.DUMMYFUNCTION("""COMPUTED_VALUE"""),"9H00")</f>
        <v>9H00</v>
      </c>
      <c r="D16" s="6"/>
      <c r="E16" s="6"/>
      <c r="F16" s="6"/>
      <c r="G16" s="6"/>
    </row>
    <row r="17">
      <c r="A17" s="29">
        <f>IFERROR(__xludf.DUMMYFUNCTION("""COMPUTED_VALUE"""),44854.0)</f>
        <v>44854</v>
      </c>
      <c r="B17" s="6" t="str">
        <f>IFERROR(__xludf.DUMMYFUNCTION("""COMPUTED_VALUE"""),"Veille")</f>
        <v>Veille</v>
      </c>
      <c r="C17" s="6" t="str">
        <f>IFERROR(__xludf.DUMMYFUNCTION("""COMPUTED_VALUE"""),"9H00")</f>
        <v>9H00</v>
      </c>
      <c r="D17" s="6" t="str">
        <f>IFERROR(__xludf.DUMMYFUNCTION("""COMPUTED_VALUE"""),"Mise en place une API GraphQL")</f>
        <v>Mise en place une API GraphQL</v>
      </c>
      <c r="E17" s="6"/>
      <c r="F17" s="6" t="str">
        <f>IFERROR(__xludf.DUMMYFUNCTION("""COMPUTED_VALUE"""),"Teddy")</f>
        <v>Teddy</v>
      </c>
      <c r="G17" s="6" t="str">
        <f>IFERROR(__xludf.DUMMYFUNCTION("""COMPUTED_VALUE"""),"osée")</f>
        <v>osée</v>
      </c>
    </row>
    <row r="18">
      <c r="A18" s="29">
        <f>IFERROR(__xludf.DUMMYFUNCTION("""COMPUTED_VALUE"""),44855.0)</f>
        <v>44855</v>
      </c>
      <c r="B18" s="6" t="str">
        <f>IFERROR(__xludf.DUMMYFUNCTION("""COMPUTED_VALUE"""),"Veille")</f>
        <v>Veille</v>
      </c>
      <c r="C18" s="6" t="str">
        <f>IFERROR(__xludf.DUMMYFUNCTION("""COMPUTED_VALUE"""),"9H00")</f>
        <v>9H00</v>
      </c>
      <c r="D18" s="6" t="str">
        <f>IFERROR(__xludf.DUMMYFUNCTION("""COMPUTED_VALUE"""),"Cloud Computing")</f>
        <v>Cloud Computing</v>
      </c>
      <c r="E18" s="6"/>
      <c r="F18" s="6" t="str">
        <f>IFERROR(__xludf.DUMMYFUNCTION("""COMPUTED_VALUE"""),"Samy")</f>
        <v>Samy</v>
      </c>
      <c r="G18" s="6" t="str">
        <f>IFERROR(__xludf.DUMMYFUNCTION("""COMPUTED_VALUE"""),"Samuel")</f>
        <v>Samuel</v>
      </c>
    </row>
    <row r="19">
      <c r="A19" s="6"/>
      <c r="B19" s="6"/>
      <c r="C19" s="6"/>
      <c r="D19" s="6"/>
      <c r="E19" s="6"/>
      <c r="F19" s="6"/>
      <c r="G19" s="6"/>
    </row>
    <row r="20">
      <c r="A20" s="6"/>
      <c r="B20" s="6"/>
      <c r="C20" s="6"/>
      <c r="D20" s="6"/>
      <c r="E20" s="6"/>
      <c r="F20" s="6"/>
      <c r="G20" s="6"/>
    </row>
    <row r="21">
      <c r="A21" s="6"/>
      <c r="B21" s="6"/>
      <c r="C21" s="6"/>
      <c r="D21" s="6"/>
      <c r="E21" s="6"/>
      <c r="F21" s="6"/>
      <c r="G21" s="6"/>
    </row>
    <row r="22">
      <c r="A22" s="6"/>
      <c r="B22" s="6"/>
      <c r="C22" s="6"/>
      <c r="D22" s="6"/>
      <c r="E22" s="6"/>
      <c r="F22" s="6"/>
      <c r="G22" s="6"/>
    </row>
    <row r="23">
      <c r="A23" s="6"/>
      <c r="B23" s="6"/>
      <c r="C23" s="6"/>
      <c r="D23" s="6"/>
      <c r="E23" s="6"/>
      <c r="F23" s="6"/>
      <c r="G23" s="6"/>
    </row>
    <row r="24">
      <c r="A24" s="6"/>
      <c r="B24" s="6"/>
      <c r="C24" s="6"/>
      <c r="D24" s="6"/>
      <c r="E24" s="6"/>
      <c r="F24" s="6"/>
      <c r="G24" s="6"/>
    </row>
    <row r="25">
      <c r="A25" s="6"/>
      <c r="B25" s="6"/>
      <c r="C25" s="6"/>
      <c r="D25" s="6"/>
      <c r="E25" s="6"/>
      <c r="F25" s="6"/>
      <c r="G25" s="6"/>
    </row>
    <row r="26">
      <c r="A26" s="6"/>
      <c r="B26" s="6"/>
      <c r="C26" s="6"/>
      <c r="D26" s="6"/>
      <c r="E26" s="6"/>
      <c r="F26" s="6"/>
      <c r="G26" s="6"/>
    </row>
    <row r="27">
      <c r="A27" s="6"/>
      <c r="B27" s="6"/>
      <c r="C27" s="6"/>
      <c r="D27" s="6"/>
      <c r="E27" s="6"/>
      <c r="F27" s="6"/>
      <c r="G27" s="6"/>
    </row>
    <row r="28">
      <c r="A28" s="6"/>
      <c r="B28" s="6"/>
      <c r="C28" s="6"/>
      <c r="D28" s="6"/>
      <c r="E28" s="6"/>
      <c r="F28" s="6"/>
      <c r="G28" s="6"/>
    </row>
    <row r="29">
      <c r="A29" s="6"/>
      <c r="B29" s="6"/>
      <c r="C29" s="6"/>
      <c r="D29" s="6"/>
      <c r="E29" s="6"/>
      <c r="F29" s="6"/>
      <c r="G29" s="6"/>
    </row>
    <row r="30">
      <c r="A30" s="6"/>
      <c r="B30" s="6"/>
      <c r="C30" s="6"/>
      <c r="D30" s="6"/>
      <c r="E30" s="6"/>
      <c r="F30" s="6"/>
      <c r="G30" s="6"/>
    </row>
    <row r="31">
      <c r="A31" s="6"/>
      <c r="B31" s="6"/>
      <c r="C31" s="6"/>
      <c r="D31" s="6"/>
      <c r="E31" s="6"/>
      <c r="F31" s="6"/>
      <c r="G31" s="6"/>
    </row>
    <row r="32">
      <c r="A32" s="6"/>
      <c r="B32" s="6"/>
      <c r="C32" s="6"/>
      <c r="D32" s="6"/>
      <c r="E32" s="6"/>
      <c r="F32" s="6"/>
      <c r="G32" s="6"/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</sheetData>
  <drawing r:id="rId1"/>
</worksheet>
</file>