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il" sheetId="1" state="visible" r:id="rId2"/>
    <sheet name="Mai" sheetId="2" state="visible" r:id="rId3"/>
    <sheet name="Juin" sheetId="3" state="visible" r:id="rId4"/>
    <sheet name="Juillet" sheetId="4" state="visible" r:id="rId5"/>
    <sheet name="Août" sheetId="5" state="visible" r:id="rId6"/>
    <sheet name="Septembre" sheetId="6" state="visible" r:id="rId7"/>
    <sheet name="Octobr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<sst xmlns="http://schemas.openxmlformats.org/spreadsheetml/2006/main" count="16" uniqueCount="14">
  <si>
    <t xml:space="preserve">gfgfgfgfg</t>
  </si>
  <si>
    <t xml:space="preserve">name</t>
  </si>
  <si>
    <t xml:space="preserve">picture</t>
  </si>
  <si>
    <t xml:space="preserve">d</t>
  </si>
  <si>
    <t xml:space="preserve">Mundengi</t>
  </si>
  <si>
    <t xml:space="preserve">https://ca.slack-edge.com/T03BH6JN601-U03B4JFTTJ6-2dafc9514719-512</t>
  </si>
  <si>
    <t xml:space="preserve">Iyela</t>
  </si>
  <si>
    <t xml:space="preserve">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</t>
  </si>
  <si>
    <t xml:space="preserve">rr</t>
  </si>
  <si>
    <t xml:space="preserve">Kinbonge</t>
  </si>
  <si>
    <t xml:space="preserve">ee</t>
  </si>
  <si>
    <t xml:space="preserve">Ngiama</t>
  </si>
  <si>
    <t xml:space="preserve">data:image/gif;base64,R0lGODlhAQABAIAAAP///////yH5BAEKAAEALAAAAAABAAEAAAICTAEAOw==</t>
  </si>
  <si>
    <t xml:space="preserve">yy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</si>
</sst>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yy"/>
    <numFmt numFmtId="166" formatCode="General"/>
    <numFmt numFmtId="167" formatCode="ddd&quot;, &quot;mm\ d&quot;, &quot;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EAD3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76A5A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.slack-edge.com/T03BH6JN601-U03B4JFTTJ6-2dafc9514719-512" TargetMode="External"/><Relationship Id="rId2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3" Type="http://schemas.openxmlformats.org/officeDocument/2006/relationships/hyperlink" Target="data:image/jpeg;base64,/9j/4AAQSkZJRgABAQAAAQABAAD/2wCEAAkGBxMTEhMSExMWFhUXGSAaGBgXGB0YGhkbGhgeGhkaGhkYHSggHRslGx8gITEhJykrLi4uGCIzODMtNygtLisBCgoKDg0OGxAQGy8mICUtLS0tLS0vLS0tLS0tLS0tLi0tLS0tLTUtLS0uLy8tLS0tLS0tLS0tLS0tLS0tLS0vLf/AABEIAQsAvQMBIgACEQEDEQH/" TargetMode="External"/><Relationship Id="rId4" Type="http://schemas.openxmlformats.org/officeDocument/2006/relationships/hyperlink" Target="data:image/gif;base64,R0lGODlhAQABAIAAAP///////yH5BAEKAAEALAAAAAABAAEAAAICTAEAO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2" min="2" style="0" width="51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15" hidden="false" customHeight="false" outlineLevel="0" collapsed="false">
      <c r="A2" s="3" t="s">
        <v>3</v>
      </c>
      <c r="B2" s="4" t="s">
        <v>4</v>
      </c>
      <c r="C2" s="4" t="s">
        <v>5</v>
      </c>
      <c r="D2" s="5"/>
      <c r="E2" s="5"/>
      <c r="F2" s="5"/>
      <c r="G2" s="6"/>
    </row>
    <row r="3" customFormat="false" ht="14.15" hidden="false" customHeight="false" outlineLevel="0" collapsed="false">
      <c r="A3" s="7" t="s">
        <v>3</v>
      </c>
      <c r="B3" s="7" t="s">
        <v>6</v>
      </c>
      <c r="C3" s="4" t="s">
        <v>7</v>
      </c>
      <c r="D3" s="7"/>
      <c r="E3" s="7"/>
      <c r="F3" s="7"/>
      <c r="G3" s="6"/>
    </row>
    <row r="4" customFormat="false" ht="14.15" hidden="false" customHeight="false" outlineLevel="0" collapsed="false">
      <c r="A4" s="3" t="s">
        <v>8</v>
      </c>
      <c r="B4" s="4" t="s">
        <v>9</v>
      </c>
      <c r="C4" s="7" t="s">
        <v>7</v>
      </c>
      <c r="D4" s="5"/>
      <c r="E4" s="5"/>
      <c r="F4" s="5"/>
      <c r="G4" s="6"/>
    </row>
    <row r="5" customFormat="false" ht="12.8" hidden="false" customHeight="true" outlineLevel="0" collapsed="false">
      <c r="A5" s="3" t="s">
        <v>10</v>
      </c>
      <c r="B5" s="4" t="s">
        <v>11</v>
      </c>
      <c r="C5" s="7" t="s">
        <v>12</v>
      </c>
      <c r="D5" s="5"/>
      <c r="E5" s="5"/>
      <c r="F5" s="5"/>
      <c r="G5" s="6"/>
    </row>
    <row r="6" customFormat="false" ht="13.8" hidden="false" customHeight="false" outlineLevel="0" collapsed="false">
      <c r="A6" s="3" t="s">
        <v>13</v>
      </c>
      <c r="B6" s="4"/>
      <c r="C6" s="7"/>
      <c r="D6" s="5"/>
      <c r="E6" s="5"/>
      <c r="F6" s="5"/>
      <c r="G6" s="6"/>
    </row>
    <row r="7" customFormat="false" ht="12.8" hidden="false" customHeight="true" outlineLevel="0" collapsed="false"/>
    <row r="8" customFormat="false" ht="13.8" hidden="false" customHeight="false" outlineLevel="0" collapsed="false">
      <c r="A8" s="3"/>
      <c r="B8" s="4"/>
      <c r="D8" s="5"/>
      <c r="E8" s="5"/>
      <c r="F8" s="5"/>
      <c r="G8" s="6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6"/>
    </row>
    <row r="10" customFormat="false" ht="13.8" hidden="false" customHeight="false" outlineLevel="0" collapsed="false">
      <c r="A10" s="3"/>
      <c r="B10" s="4"/>
      <c r="C10" s="4"/>
      <c r="D10" s="5"/>
      <c r="E10" s="5"/>
      <c r="F10" s="5"/>
      <c r="G10" s="6"/>
    </row>
    <row r="11" customFormat="false" ht="13.8" hidden="false" customHeight="false" outlineLevel="0" collapsed="false">
      <c r="A11" s="3"/>
      <c r="B11" s="4"/>
      <c r="C11" s="4"/>
      <c r="D11" s="5"/>
      <c r="E11" s="5"/>
      <c r="F11" s="5"/>
      <c r="G11" s="6"/>
    </row>
    <row r="12" customFormat="false" ht="13.8" hidden="false" customHeight="false" outlineLevel="0" collapsed="false">
      <c r="A12" s="3"/>
      <c r="B12" s="4"/>
      <c r="C12" s="4"/>
      <c r="D12" s="5"/>
      <c r="E12" s="5"/>
      <c r="F12" s="5"/>
      <c r="G12" s="6"/>
    </row>
    <row r="13" customFormat="false" ht="13.8" hidden="false" customHeight="false" outlineLevel="0" collapsed="false">
      <c r="A13" s="3"/>
      <c r="B13" s="4"/>
      <c r="C13" s="4"/>
      <c r="D13" s="5"/>
      <c r="E13" s="5"/>
      <c r="F13" s="5"/>
      <c r="G13" s="6"/>
    </row>
    <row r="14" customFormat="false" ht="13.8" hidden="false" customHeight="false" outlineLevel="0" collapsed="false">
      <c r="A14" s="3"/>
      <c r="B14" s="4"/>
      <c r="C14" s="4"/>
      <c r="D14" s="5"/>
      <c r="E14" s="5"/>
      <c r="F14" s="5"/>
      <c r="G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</row>
    <row r="16" customFormat="false" ht="13.8" hidden="false" customHeight="false" outlineLevel="0" collapsed="false">
      <c r="A16" s="9"/>
      <c r="B16" s="6"/>
      <c r="C16" s="6"/>
      <c r="D16" s="6"/>
      <c r="E16" s="6"/>
      <c r="F16" s="6"/>
      <c r="G16" s="6"/>
    </row>
    <row r="17" customFormat="false" ht="13.8" hidden="false" customHeight="false" outlineLevel="0" collapsed="false">
      <c r="A17" s="9"/>
      <c r="B17" s="6"/>
      <c r="C17" s="6"/>
      <c r="D17" s="6"/>
      <c r="E17" s="6"/>
      <c r="F17" s="6"/>
      <c r="G17" s="6"/>
    </row>
    <row r="18" customFormat="false" ht="13.8" hidden="false" customHeight="false" outlineLevel="0" collapsed="false">
      <c r="A18" s="9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</sheetData>
  <mergeCells count="1">
    <mergeCell ref="D1:F1"/>
  </mergeCells>
  <hyperlinks>
    <hyperlink ref="C2" r:id="rId1" display="https://ca.slack-edge.com/T03BH6JN601-U03B4JFTTJ6-2dafc9514719-512"/>
    <hyperlink ref="C3" r:id="rId2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4" r:id="rId3" display="data:image/jpeg;base64,/9j/4AAQSkZJRgABAQAAAQABAAD/2wCEAAkGBxMTEhMSExMWFhUXGSAaGBgXGB0YGhkbGhgeGhkaGhkYHSggHRslGx8gITEhJykrLi4uGCIzODMtNygtLisBCgoKDg0OGxAQGy8mICUtLS0tLS0vLS0tLS0tLS0tLi0tLS0tLTUtLS0uLy8tLS0tLS0tLS0tLS0tLS0tLS0vLf/AABEIAQsAvQMBIgACEQEDEQH/xAAcAAEAAgMBAQEAAAAAAAAAAAAABAUDBgcCAQj/xABCEAABAgMFBQYEBAQFAwUAAAABAhEAAyEEEjFBUQVhcYGRBhMiMqGxQsHR8AdScuEUkqLxI2KywtIXM4IkNENE4v/EABkBAAMBAQEAAAAAAAAAAAAAAAADBAIFAf/EADYRAAEDAwEGBQMDBAEFAAAAAAEAAhEDITFBBBJRYXHwIoGhwdETkbEU4fEyYnKSQiNSorLC/9oADAMBAAIRAxEAPwDuMIQgQkIQgQkIQgQkIQgQkIQgQkIQgQkIQgQkIQgQkIQgQkIQgQkIQgQkIQgQkIQgQkIQgQkIQgQkYZ05KAVLUEgZksOpio232gTJ8CBfmaZJ/Ufl7Rqc1Spy706ZeOQ+FPAYCEVdoay2qopbO59zYLabX2rkJ8rr3jwp6q+QMV83tBaF+UJQMqXjuqaekVEuWFKTd8tS71IBYkNgHYA/qi0RLDMMoS+o/BMdE5tKmLxPXv2UadNnK801Z3OQOgpHxEk5k4RJUmDQo3ymzwWBBUlmUocCREyVtScked9yqvzx9Yjrj60AJGF4QDkKykdpmYTEiuF0s/AH6xcWXaMqZ5VB9DQ9DGm2yU6XDuK51AxDas7aUjHKnBmJF4AOxd3FFDcWhwrOAlJdQaca9/jC6FCNT2ft1SGCzfT/AFDg+PONns89K0hSS4MUU6jX4U9Sk5mVlhCEMS0hCECEhCECEhCECEhCECEjX9v7ZKP8KUfGcVfk/wD17RK2/tLuJRKazFUQN7Y8B9NY0CTbDcDAqWXcnEqLlXPMmEVqhHhbk999FTs9EOl7sDvvqstqmhD4nXMqJ/f3iIorWkpJSinlKgD0Af15R7lJureaReZxXF6Ya6AUD6uYlBYy5OPrk0SFv0oIF8zp5cY8wrmuFQEaXEa+fD0Ma6LzZEzEhnSMHILk9U/XGLKzLmKHmAbSp9Ut6RXmWkVTeAOQUWrkA7CJNlmhJBd3jAqToPX5Xr2WsfQfCt5Eg/mKuIHowDesFJ3R7lTHAIj3Mh0WUsmVCnAsWpv/AGiP3aslnmEt6JdomKr97ordpWsIBH2IWTFynNBdYLBNtMx2BFNMObpeK5cpd4KKkpZ/iIxx+FvSAmXiwJfNqfekZGSmgfUkkktkHNd8LFaNB6/Ko+kIuT/C8yLYXYjHBQYjqPpyi92ZtJUplp8vxIeh/ffFEuYlilRZ9acGOGPtHmzTVoANChQfg+HB9MHwxhrWOjfaIP56ceYk8ZKVULSdx38dYxysOEBdTslqTMSFoLg9RuOhiRHO+zu2O6nlyRKUEhYPwqcgK9hw4COiRdSqb7ZXNrUjTeWpCEIYlJCEIEJCEIEJCEVm3rb3UkkYqISncVZ8g55R4TC9AkwtR29bhOnLFSGKJYTU0Bcjic9Giq2SggFRxJKRmAxqeavaPNiPeTVqQpkg3AoY0yScgS5eJtvR3TBI8Bw3a+tY59VzmhwOZvy7gAj7xhdWmxpc0NxH34eUE9TfgsZXUHXLTUdfeMEkAKIAA4Uq/TdEW17QJJugMKqKiwBaqcKmMQthNQUKOiV1PIjWsIaKmWgx0t8KotYIDyAeEgH1Vl3uXEj5/WMSVkm7VjhVsMaj0HGIq7aD5aFxiKgnd7xnlBhvyzYVauuu+AN3W7ztcc/2XrhfdGdeXweH30Cttk2pQUUM4xxqMqA0LHfnFx3jiNbkTWUFZfLP09otJttFNXDwxtTwqWrSO9ZZbTOKQWDtqWHM8jgDGrWiaVOsg5nHDQM1cusXG0rUChhn7Yn5DnFRoPvH+8YfUi0JtCmczHfeV8s4Zyaa/L0brGZSnBP3u+URVqII/KfarOcqv6R4Xa3DJH6iaAZVPWmUZdScDLbg4+La8fPOtALXTNiM6RprFuB97KTZmuksHND0xOuvOJKVsKimfPAdPlFT/GF2BlnNgt+hZt3KJiLW4oK5je7N8ukZeHgy+QTx/dDWsI8EEDhB/CWMXVzFLdkhnFcSCH5Z4UyjoXZHaPeybpLql+E70/CelOUaPNs5Sh3ZasdD+UERl7HbT7melBNFK7tQ0vKFzoSE8IvpPLn7w5SOHPpvX87wuZWpj6ZnQ25gTA8miOcTddRhCEWLnJCEIEJCEIEJGnfiBOF2VLODlZGt0XRydVY3GNA/EVYM2QjO4rLG8QA3C6/IQbxbJGYMdYMLdNgc4AiRInpIlVtkk3EBPMnUktHnbVuFxSAA6QCSSwS+FdTpEaZtECUgghyl2OQAIJOjGGyLJeKpkxy4cA4ufiIyLBgMhHKpMEbzsfk8B7nA6kA9qsS0/wB2eQvk8tANeQBKrrJJcOrKqQcy7lRB9Bw5TGBABDioY+nSnSMMpV0D7wofaMk1YAO6vIf2hD3lxk+XLp8+Zk3VbGBoIF5ueJPP+BAsLAKNMkMaE6g4qTwOJGLgxJl2q8KsFDQ0INXS+Ifo8eJy6g5fWn1j6mSlVW8wq2DsS7YPQdY0am/d+eOp68eueMpYZ9MQ0eHhiOmnljUQpaJwYHJ/Q5dHiQPl6/3iss5IBCtKFsavyMWFnN4Pu+UZC9eF4nnAb/m59hEZcwPi2/0HzjLOmh+DnWp4RCTKckq3XRo7gE73gzlaFhKxz5140wyH5gA3i/y+/DH0iSAHNTluc5DAU5wdIACRjU7z5qnPBo9lYcDf6CA1YBaywOefXly97oFOSHPEkY5dJ14m08hZFoCqHLPRtOZjBYFFM0OyjixLFQAxS9CWam48YkKmev8Af5jpGewWcLMy8KXehqaHIikbovA8Lh4T3I0mMjB1vBGdoBgvafFEdQdDrE4OQcWkHNabQJgChgftt2EV965NTMwLpXwKSC8Y0LMtRBwx3M/mHzGT73iPtCaCQARgT6eERRRY5m0Mg5IgjUG3Y8jcFIq7jtnfa0GQcggTHkYIOCLixXcpMwKSlQwIBHMPGSIezJoVKlKGBQkjmkRMjoAyJXCIIJBSEIR6vEhCECEjnH4oAiZZ1DC6rkxCn/lvR0Z40X8TlMiUc2WBo/hx5PBaQTgX+1/Zbpzvbo1Bb/sCPeeq06yyVzC6QPM6ifKCTeFPiapbhWJ9nQuaoSjeDFV5VQ+IQ2uN7SjR82cm6gJGlTmS1Sd5MWuz0eJSvyj5P7AdYgFeSA0WGOI5zxMzGBNuK6lVky55ubnh06CInJAudFq86zEld9QKqgEBgkuagPjR4KvkEFgGYtUnLHIRmUSokti56ktGUS0pDrLRC6q92fa3Tgui2k1oHGPv14qKq9d5ewMSUK8rb/RIHzj6bbZzS+/Mt7x5XNRVSFn0I+8M8oy0Am5771XriYsO++9FIWTeTz9w33viXYCA/wB8PQxBsk++oE0bpiB7vyjNZ5tBwb0TDHjdMajPff2upwSb6HHT9/xCx2gli2f2/X2j7aVMH59CCPnBZe8N5blePKMEufeLEskDFqmtMd24v7gbvAxpc9LXXu8QbjNvP99DjiQsUxPibQfT5GMKkKBBwN3lljE8T7OkMVE86+h+UehPkLolVeP1hUwbKiZFwq5MsqPjZkjDFyc+TesSrFZFmWtQW9xrowqwPiL1pTDN4T5LcIsNhC8mYjgf9p9ooo1nh0D9u+PEGDZT7TSYaZPP4+LcDcXVbPC5gUUgAAi6FBj5QCQToS2hDxVzzS8kFsWOIAOH8zJ5F4vZpZJfJw28H7MUFmmNNKXotJS2hIYH6/pEWUKrXEU3CMwRoSI9czmQJtiV7HNaajDPEE53XB3tEYgui5v3PZUu7Ikp0lpHRIETYxoQEgDIBoyRYuOTJSEIQISEI8TFgAk4AOeUCFrFqnJK1d4Hdag5yZRAAOUa72zKlSUSlEqKZn+Eo1JCpawUk6hV0v8ASLK2TCuUAaKmG8NxUSt+WEUatod4O4mgd4hQKTkWo4iLeImO5XQpgbzSdCPRQNnTaJJzHsQYt7bbEyLOkP4pgJ4A4q5CKOam5MWjIFxwNfvhELtJPMyYWJYAJHBI+r+kSF26FdTp/UdfCw2zboSCEU+8zFRNnTJoK1KuoGJP7+0ZLLYJZPiWrGum6N02DYLMZS0q85BSkmrPgwFRXGjtrHlNoJiU+s8tbMd81z02+xp8K5k8Kob1wgMcCykgtvZolz5cyWbyVlSXYuGKTooYg+/OM9r7IGbbFraYAo1M1JCEBiCbxoU/5Q+EbP2gsMgqR3JcpAQo1ZSQKBThyrMHV98Oc1u7I9VHTqvLoOvD9vwqbZdqN0F9W1fPlUV37ov9my717r7fSKSx2ZPeBAJAUoDAm66S54fSNo2XKCAoJU7HHhCqjZdvcRPncH1H2hUh3hjUW+PQiecqitU+6COL/N+ftvjWNp7RXfKEklRZ+OQ3/wB42nashFVuT4g6dxLkvlh6Rq1gswWolzeJN5Qoan4XwMaptDWlx1MfP5H2K8eSSGjhJ9vtf0K9vLlBJnzJhJJF2Um9UByHapAxbDNozWS2SJpHcTF1qEzEs/AkAHgDF92l2BJnWeV/DKZUpKk3EOFsq65TTENUDzBWefvsHsKTIlNNStg//cQUBRUkJoDk1a54O9Nmk2I18oUwrvBmLec99FWydoqSbqnBH3nFrsvaoQsKOGCm0ObaiIm1LJJvm6ogfCMSwoAG/cxARIALpUSN/TL7pEn9JkLpCKjYOq2btKAgqUMFC9TgR0z5Rq2ylJNpSF0QFJvHQGYm8f5XiftK13pMtJxS45ApI9C3KMfZySkS1Tlt4lg8kl+tCIqYbhw6qEjdljuY9F0SbbjMHezvi8iDggHANmrU/sIvezk0lK05JUABo6QW4RpGzZ65qhOUGlpIujjS9yjcOzs//Fmo/MErHLwK9k9YppHx3XPrDwQFsMIQitRpGOai8kpOBDdYyQgQtEmSCEISrzSTcXyDBXMEHgqND2/JXLtkqYHYqSPViOhjrHaCzMRNGCvBM4GiFciW/wDIaRzrtghXeWcDy94HPMRC9pa9XMdvMXvtGGmSlAOVJKaYviPeKq3WW4oyyQ4q+TnHll/eNksFnE5cxXxS/DLOSVAAuBmXIDaA6x82ps8Th3oDLzANFUyNC+WoNImqMkSFfQqhpv3wWi2izkFw4Io/yUI+JnrTqOBDdTFtMkEGhfR8eD7vsR5vEeZJA1Io53lvSETyVkTgrzZpyiK+qh8qxOkrFMz0HIfYjElYwyO5+heh5xiXNCPMrxF2FSWyN1IcjNwK0hjaLnuAaLETOkc+hEHn5Ss1WsaS83mI1PADr+DPGM9rnhJCgPEKj5+8X2wU/wCEScY1ueuWJSQFhUxSiS2ISkUD5VfFvlGxbGnESiAmjZhqtkCnDf7wxzCLG0WE2J1mNJJtOkRMJIcHtlt73Ix5HX86kCQFre0Z12ddL3C7jgDhziLY0AYiox+oOh1jNtrzhWBQp6gtQ4PmN++seZ65YUplpKfhNSwOBJFBXIkOK5V2yi57dwdQdJsIPAnSdeV1p9ZtJ0u4Y1jMjjFyY04EQZV/T1oeuHrEafOVg6uRSfSM6FXau6cjiMMcn0flHmba2wxOAzrhQkV3RMWOaCXDljXX7a87JxILoaZtNj9sHX2PC8Qy1HUcKqPTCJCEsKsB9MAD6mPgKzk3Gnp+5ix2dswzFMSaYnAJGjawuCVreDblVW07MoS+8+FTjgaM+gMZttJKLNKljVI44v1jbbRYUKQZJSO7SCSKuTQAnTNhmwMaRtScTKCQXVLm3Rqbr/L3i2k2IC51d29PfT0W8bDspEhEvMsOGZ6D2jaezsh5s2aPKlIlJ3kG8s9bo4gxRbMCilIT/wBxTJTuKsTwABPKN4sVmTKQmWnBIbedSd5NTxiig2TvFR7Q6PCFJhCEVqNIQhAhYbVIC0KQcFAjrHN9v2c92Spiymf8q0mo4Egx06NV21ZhLmlSg8qcQC+CZgwf9TdRvEJrNkA8E6i6DHFagqeqXJlzECniEymqyUktxIfUAR5sm2ASa4mo5M/T23xYykiSuZIVVJcV+JMwk15k9I1DaljNltFy9eDBSTg6TrvHy3iObBmB3krqMc2L6q9m2MTUTJiQbz1AzYB+CnJY5tWImx7UAq4pilVC4cEYkEHd4hwUzRa9nVB1JSrwrF9Ojsygf6eu6KjbllEueyTVQvgZuDjzNOZhAO8S09UyYO6vm2LEZC7ge6qqTizEOk64ilSXGJoayxSfBUkEF1NVyR5nIJJJz5ZRZbQWZjKvKWoMoJISEJQkAqAJBUpd13usz6kmJGyZSDMlgsQTV6vUEE60J6RWQPotY0zcz1j8RgnJDtAFmlUcx73vEENEQcgE+efISDlR5OyZlqtHdhZUhCU3io0FHV5QAReJAG7dG7WTs+lIKVTFGlCAE8cXjNI7uWpakXfF5kpajHQesWSSFJBFQ49YbTosaMSoau11X2mAFpG3eyCyi/LXeUKgNdU2NCCxLZMI1MkqlyvGXqkhgQLimDOHa6Qa7+XXrTaglTYq9OZy/aNU7RWSSmzqKLhKS94M+AGI3tTfC6tAZanbPt1QQ1xn8rSHuqUQ7OCQPiYKJLCj+UUqoJOlNjstgFnk9+v/ALihuJSGwTorJ9SMsalUoXgBgCCcB4UipF4EA32rjXWJNvtBKUpK1KShyCtISoAFgFAZhT4U8IYAMIzWAdTZJvGI/wCMmOnTBaQRqFTLjVfA8JN7/wDKBI6RHOQZXvZdmM2Y2mN0Pd4ZPkOBMWaLWmVeQml1RD4v4qVONKPvETNhWZMqRfvMCm8ojT5hvbfGq7bns4J8aypaq+V3LcconYXOfujovJDpccC6mTdrLV4JXiWosM3JzH1wAG6IE2SP4tKAHCbg/UoICQeJL1i12HZRZ5AtCleOckhIbypc65qu+o1MZ+z0lIBtBF5cxV2UnEkgXEtvOPOHUsrNUgjvRbr2WsZvqUpiUBqYXlYtwSw/8jG0RX7FsXcykoJdR8Szqo1PLIbgIsI6lNu62FyHu3nSkIQjawkIQgQkR7ZZUTUKlzEhSVBiDnEiECFpu3dhIkSQuSkkpUCoqJUo5Bycg5Db41ra6Jc2zrUpgU+OWreCAU8FChG8bo6dtCSFypiTmkj0jkW3SRIlXSwWpQUngxfhjzAjn7QBTqNeO4XQ2X/qtNMnNvuq/sttGgD5uNyv3duColzZaprzAHmJLzFHBAOCEk4k4k/IB6MyFypxfBZJHF68Kv1jb7BaAQpOS0k8FgVPQHoIRWmiXMHGD5Hu3EcQq27tRrasXiR5/tgxrzheZUtBlFKqEJKkGrpUh8Gq/i/vFNJUqWQpHhKSDdxulmIYYpONPzk74yoUqYU3aZk9C3p6ROnWJHhUakEBTEglJowbQsccjWMMcWk8/wBj+RPUXkWLnU2us46z549QSF9l7YSvxfwiCs0MxCyH6DHd1iMdrzUAuVMXwU1dWOESv4RM1REqWN6jUDiTQcqxLXsQXEIBSq6XOX1eG/Wcbt775R0U42aiLO79THqtdTtlbq7yX3o/KVK5lV1JfgW5tEO3bbXMT3SJcuRLFSEG8SxzOPXTKL/aXZu8ozUMvVIx5B6+hiEuxpKQkO7tiTxd6g8Y9NeBuuE98vaDzWmbNTJ3mmO+8yOSxbFCTMKpgcXSojUoYpTQ1IHJwdIl2izLmLASApSiHBwUwcjnhzyivtllKU+CjZfL71ix2FbheWSHupcA60u9SR1ieo8uJeclUFm40NbgCB3+VklW24haQT3QYgKdwr8hfJJGOJAD1vPTbCuTrW01roN5QPxMlSgg7ioB/wBJEZ9vWk3XevmJ1Ki/vXmYrpEiZJlheCiSca1CPlQ8Tvihm8/eecgeZw2eeQSdcnMqdzGNDabbAm3KJd7QBblz2i2qXPtEuzIDKUqu7MOMsCSNxjoezOy1lkTO9ly2VVnUohL43Uksl90al2HkA7Rnl37uXjqVEB+jx0mKdkpgM3lz9rqEu3UhCEVqRIQhAhIQhAhIQhAhI5P2l2eACit6XOYB6FJQos2FWHVs46xGmdsdnIKwshiWUD/mQQHIw8p+2hFY7hbUid0g+vzCdRl00wY3gRPfKVzvaNkWpPeKUPAq6FAuKGjgl/FSur0ibs9F6WoCuYG4sejMesSLfYUS1BBolaSmYS7FZDg16jdnSMPZtZTdRMcKUCBezwoHrhkatuiBpFdkgeIconTHERNheepPWINIyP6DiZtE2mNeZ/ICgTbcpJZIYCj4xaWJImBwTNUPgJEsfyu55GKMLvLWPiBLpOaXxG/74GIqPoRpX+8IkKgtOAtgmW20hkpklIFABdAHBjERKbZU3WfXU54UiJL7QT0fGFDSYK/zPXrGQ9tVgMZKTwUR/tMMBCSQ4YClyJtrQ7oJfQjrUiJa1rmAmbJut8d5KFAcX93jW7V24mnBKEcXP09opLbt2dOPiWpWmSRyH7R7uyvQr3au0AFMiYV8Uj/UDU8o9bJWZigSGbHg0UFhkKJr1yAz3Rf7CnAInqJZIDAmmRrxesebkmAml0CScLHbpXeLCSTUuwxVUAJFaYmu6Ja7KV3ZayGCkJN0+IJKgDXDy3sKBho8RilQmqWQoAJAQ7teJLtk+WtYtZOzkXUqN4ZtVyuWFF3xZ6FsXOMONdtBwaINjJ4yLxcgQDpki6lNF9Rhe4kXG6Mf0kEE4Jm+ZiTqtu/DSyUtM9vOu4OCManHFuUb1FZ2dsIkWaVLAZg54qN4vzMWcX0mbjA1cmq7eeSkIQhiWkIQgQkIQgQkIQgQkQdrWLvZZTQKFUkh2IidCPHNDhBXoJBkLnG0ClKFzGFy6SrAhRAN08406ySwhMtV5k3qEDyK/M35SMfsjBbVqkTplmmLUUJWoCpYMo1bR4kSVXbr1DvuNK+4jjfQfszz1seMHPv9sjPeoubUp8ZAkddPblEZBWKfZSqYoJIvpUTeBpreGDAh6HTGPHeKB8aWOrEA/SJ22bMkLQpDJSpJFPKlWRKcCkk1Tmwj2lSFAJUm4QK08PJWDk/dYbUYH3YL6i3DIA46gCx/tXrH7n9eL+LPk48RgEm45yoS5Lh2+9x/eIk2wO9D7+0Wn8HdPhcE4AGjUqfmTE+yWBSnvEjSic+UStB0VDiG3K00bLr5euHTGMgsIT5gB96D6RsM+SoFi7VdmT/pAP8AePEmShIJpufFTZccY2C4mBdB3WjesBxVeixKKWKbqRVmqfrXKPbpEpTFgVMzh1EBqUYJfjgTujLtC0AgqCWS2l1SjknVsXGm4RHtoCUISzqAdSs6CtdIpEUhb+o62MZsDe5m5EERA1SCN8yQd0Y0k2uRGBoMHJwF62Wt7VMDgrIN0kPVJoBmzP0joPZjZKZi0uAEy2UoGpUXN0muZB3UNMI5dM8Jv1cFwBi4zp7x0v8ACCUtUu0TlqKitSEVLkXElWe5Y6x5Q2QveKpwPUg9/YpG219xhANz6T36ro0IQjqLipCEIEJCEIEJCEIEJCEIEJCEV+3Lb3Nnmzc0pLfqNEj+YiPCYuvQCTAXFNpz0zbdPBzmzLpGYU4Y+78d0Vs5cySBeYpxAcXw+YGIHGPtl/8AcBW934PE22SQqUFlClJHxJIBJzPixG+kZAbV2VrqkTLgCSGjDc2JJFgIiwuRraHOo7U5tOY3WmACTl2LgAGSTJmTbNvVntwmIuveGI4jIjhSPSVuDcvJD+IOSGyTdJpXTPGKkWP45SjQtooHeIn7O24uWopmSwoEsSKEtUc+kc2pRcxxac9xHEcCupTrhzd5vxfoRYjUEWV/YZYu3gm6QQ6gXQQaVDunizUzjYrHLvJNMKYvlq0a9Y9q2JXxrkmrvgfv5Rf7K2lZJKSlE1BB0HrGmkk+I+evfVTVN0CWA9IsqDaxdZAGZGtM6NFBaLSQrwBiHq949f7xsW0VWJ1L/iAL2IQKmKK17as8sEyZaiXopWrRiHRAxy9+Pn5Khj2Nh0GeftPsoKVgm8X8JepKjuBJyf24REtdvdV0EP8A5iyRxPGIk62TJpYUBVgMyczqYk2XZ0oKCVX1rzCGCUnQqOJ4Q+jQ3vEYgZJMDpOdNLpVbad2wmTiBJ+LTebKdIsiky5y5pd0jxJIUCL4cJIpyjo/4PWkLs88AANOcAZAy0JT/ox4xz62kCVOSKAJBKTiCDQ0oRv3Rffg5b7loVKOE1NP1JF4f03o6FeKbaTW4IOoOSdRpe2DBvy5TAav1nOu4EaRgCbGbmL3PI5nssIQjxISEIQISEIQISEIQISEIQISNH/EDaD3bOk1DKVxNED/AHchG07X2kmzylTFZUSPzHIRzUzCsrnLLlySdVHLgBSJdpqQN0a/hW7HSl2+dMdf2WrWmy/4qUCnhUOd1/lGx2azBdnu5NGtLnG8Z+PdrSeLKdXo/SNq2MsAqlu4BodUnynmG6wl/i2Zv9rj/wCQB/8AkqseHaHc2g/6kg/+wWuWaXdUi9+lXFKyR7HrE22bPBvFqhST1ZPyMZdp2QX1pLsQ4ahdJSXB1o8YrNaVFKkgXlAFJegFxRLneRVt+keMH1mC8bmT/aTM5/4km2siFtzvovJAnfx/kBjzAF8CDKq7RIF7yjzY4k0JdzF7sGwhMhBIqpyeLn5NGDaUlThRap+H9Op+gjZdkSz/AA8tmwL8lGBzy/xEjW3DlgYtosPaGtDY8zrbqc9bLQNuWe5PXTG6WZw+BiOuz30o8IDrYs7US4oTTPDSL/tMgCcaYJTzO+I1kdNLgIqS2OtAXfrGmusRvC4MddOQk+EzFidFprZAdumxExqMHmYHiEA3ACjWPZ4lov5ubvEqIT6tErZtkF58kIAHFnPr7xklsou7iUmml4JxO8OOHGJSkXJROBP37e0L2kmmBR1Ez/kYt5AAdZTNnio41tCAB/iJv5kk9IVHb5d5NpVpLbqoAfPrGLYE9UqZLmoopJBHFJccsRziRai8kJznTR/LLxPAqI6RE2WnzINCPcYH26Q6uS2jSZwbP+xJ9EqgN6rVfoXR/qAD7hfoTZttTOlomo8qw/DUHeDTlEuObfh/t4IUZEwslZo/wrzHBXvxjpMUUqn1GyuZXpGk/d006JCEIakpCEIEJCEIEJEa2WtEpBWsskYmIu19ryrOl1l1ZJHmP0G+Ob9oNuTLQrxGnwyx5RvOp3/2hFauGWFzwVNDZnVbmw7x3Cyba2uu1zhkn4E/lTmo7zEHb1puSxJRiacBmY8SViWkqJrmYqJk0zCtRxIYbnoPWsc0uJMlddrIgAWClWSzgySMi6uV0gR92JPKbhOKfAdWFAenoImyEMm7+kciQ/o8QJZCFz3wBQR1KD7vyijZDvNqU+LSfNtx7pO1eE038HAeTvCfb7LYdqywQmZpX0IPofaKW0JACJoooUJ/MlheB1F1yNIu9nTL8soOX398Ip1puzBKVg5AGRSZax9B01hFF5pVA8aGevEdDgpj2CpTdTd0+D1GQpczxM+v+0H5xbbLtaRISDkVD+ot6RrKU90ZZBN28lKgolQAUkMz4eKnOL/YlZPlvMsHndSfnDPptbBYSQZyIxpk6EapVR7nCHgAiMGczfA1m0Kk7QKC5kw6FI/pSfnEMh03cLzgkUIABJY5OQBwMZtqzCmZNIoorATmxJu0fMMTyj4iUEpUskknwuoksO8Ao+EaZFMCoSZO9ugebZmbQZIgHGQvTNRv0gBujd3jPMOiIuDYGTg4KnmWm93aQAMGGAAVX2A5xG27Me6gfb/t7xLsQ8Kppzw/S5Pq/ruiulTQqfLKviWOjufaJ6VPfqNbxIH3IVFSp9Njn8AT9gq5Sb0+7lKSEp4g3ldTWPNoRcmFYwxVwVX0jPs9BuhZxKy/AhTe4jNNS5SdQR6uPb1h+11d/aHkYmPIWHoAl7JT3NnY3WJPU3Pqsc6ZdIWOe8a8RHTuxvacTkplTFeNvCr84/5e/vymUfh6cP2j3ZZxlKzuvlik6iF06jqZkdhar0W1Wwf4X6DhGk9me1zgInqfSZ/z+vXWNyRMBAIIIOBFQY6dOq2oPCuJVovpmHBZIQhDEpIh2+XNUlpS0oOaim8RwDgPxiZCPCJEL0GDK0m19jJqySbSHOJKSSd5N6vtGGX2AUH/AMZJJxNw/wDKN8hCf01Lh6lUfq6vH0Hwue2j8PVrNbQm6MBcOO83o8Svw4WP/sJx/Icv/LWOiwg/TU+HqUfrK3H0HwtJT2IW4PfpZ3a4cMh5orp/4cTFd49pR42/+M0Acn4syY6PCNU6LKZJaMgjXBzn85WKm0VHgBx1BwMjGP4WkbO7EzJYDz0kgMTcIff5o+7S7EGYUqE1KVJLg3CeIx0jdoRn9NS4Lf6utMz6D4Whq7AqKSkzkkEAEXDhdu/mix2P2XXKQUrmpWSQSQlqhISSz5s8bXCNCgwCAO+ysP2io8y4+g+OS0G1dg1LmmYZ6cVKAuGhUsqUfNow66x5X+HyyAkz0tec+A1F4qbzR0CEDqDHGSPUrTdqqtEA+g9x30WmWnsWpQuiakD9J+sVZ/Dhfey5n8QlkZd2da1vR0eEDKDGODmi4M/ZeP2mq9pY42Ig2C51I/DqYEXDaEmoINw5F/zcOkev+ni2b+ITi/kObf5tI6HCMnZ6ZJJGb5PsVobZWAAB9B7hc3/6Zqr/AOoG5peH9UZUfh0tvFOSTn4DX+qOhwg/TU+Hqfle/rK3/d6D4XOpP4czEF02gNpcP/KNh2TsOfZ/LaElOaSg3TwF7wnhGyQj0bPTBkD1Pysu2qq4QTI6D4XwR9hCHKdIQhAhIQhAhIQhAhIQhAhIQhAhIQhAhIQhAhIQhAhIQhAhIQhAhIQhAhIQhAhf/9k="/>
    <hyperlink ref="C5" r:id="rId4" display="data:image/gif;base64,R0lGODlhAQABAIAAAP///////yH5BAEKAAEALAAAAAABAAEAAAICTAEAOw==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64" min="3" style="0" width="12.66"/>
  </cols>
  <sheetData>
    <row r="1" customFormat="false" ht="13.8" hidden="false" customHeight="false" outlineLevel="0" collapsed="false">
      <c r="A1" s="10" t="str">
        <f aca="false">IFERROR(__xludf.dummyfunction("IMPORTRANGE(""https://docs.google.com/spreadsheets/d/1reb29GzmqrqkUoUQZusx1VWgzpDA6cDXnoz_MOo_CAU/edit#gid=637367612"", ""Mai!A:G"")"),"Date")</f>
        <v>Date</v>
      </c>
      <c r="B1" s="1" t="str">
        <f aca="false">IFERROR(__xludf.dummyfunction("""COMPUTED_VALUE"""),"Sujet")</f>
        <v>Sujet</v>
      </c>
      <c r="C1" s="1" t="str">
        <f aca="false">IFERROR(__xludf.dummyfunction("""COMPUTED_VALUE"""),"Détails")</f>
        <v>Détails</v>
      </c>
      <c r="D1" s="11" t="str">
        <f aca="false">IFERROR(__xludf.dummyfunction("""COMPUTED_VALUE"""),"Intervenants")</f>
        <v>Intervenants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3.8" hidden="false" customHeight="false" outlineLevel="0" collapsed="false">
      <c r="A2" s="3" t="n">
        <f aca="false">IFERROR(__xludf.dummyfunction("""COMPUTED_VALUE"""),44683)</f>
        <v>44683</v>
      </c>
      <c r="B2" s="3" t="str">
        <f aca="false">IFERROR(__xludf.dummyfunction("""COMPUTED_VALUE"""),"La domotique ")</f>
        <v>La domotique</v>
      </c>
      <c r="C2" s="3"/>
      <c r="D2" s="5" t="str">
        <f aca="false">IFERROR(__xludf.dummyfunction("""COMPUTED_VALUE"""),"Samuel")</f>
        <v>Samuel</v>
      </c>
      <c r="E2" s="5" t="str">
        <f aca="false">IFERROR(__xludf.dummyfunction("""COMPUTED_VALUE"""),"Jared")</f>
        <v>Jared</v>
      </c>
      <c r="F2" s="6"/>
      <c r="G2" s="6"/>
    </row>
    <row r="3" customFormat="false" ht="13.8" hidden="false" customHeight="false" outlineLevel="0" collapsed="false">
      <c r="A3" s="3" t="n">
        <f aca="false">IFERROR(__xludf.dummyfunction("""COMPUTED_VALUE"""),44684)</f>
        <v>44684</v>
      </c>
      <c r="B3" s="3" t="str">
        <f aca="false">IFERROR(__xludf.dummyfunction("""COMPUTED_VALUE"""),"Comment faire une recherche précise sur google ? (Trucs et astuces)")</f>
        <v>Comment faire une recherche précise sur google ? (Trucs et astuces)</v>
      </c>
      <c r="C3" s="3"/>
      <c r="D3" s="5" t="str">
        <f aca="false">IFERROR(__xludf.dummyfunction("""COMPUTED_VALUE"""),"melki")</f>
        <v>melki</v>
      </c>
      <c r="E3" s="5" t="str">
        <f aca="false">IFERROR(__xludf.dummyfunction("""COMPUTED_VALUE"""),"Précieux")</f>
        <v>Précieux</v>
      </c>
      <c r="F3" s="6"/>
      <c r="G3" s="6"/>
    </row>
    <row r="4" customFormat="false" ht="13.8" hidden="false" customHeight="false" outlineLevel="0" collapsed="false">
      <c r="A4" s="3" t="n">
        <f aca="false">IFERROR(__xludf.dummyfunction("""COMPUTED_VALUE"""),44685)</f>
        <v>44685</v>
      </c>
      <c r="B4" s="3" t="str">
        <f aca="false">IFERROR(__xludf.dummyfunction("""COMPUTED_VALUE"""),"La Revue de code (Code Review)")</f>
        <v>La Revue de code (Code Review)</v>
      </c>
      <c r="C4" s="3"/>
      <c r="D4" s="5" t="str">
        <f aca="false">IFERROR(__xludf.dummyfunction("""COMPUTED_VALUE"""),"osée")</f>
        <v>osée</v>
      </c>
      <c r="E4" s="5" t="str">
        <f aca="false">IFERROR(__xludf.dummyfunction("""COMPUTED_VALUE"""),"Victor")</f>
        <v>Victor</v>
      </c>
      <c r="F4" s="6"/>
      <c r="G4" s="6"/>
    </row>
    <row r="5" customFormat="false" ht="13.8" hidden="false" customHeight="false" outlineLevel="0" collapsed="false">
      <c r="A5" s="3" t="n">
        <f aca="false">IFERROR(__xludf.dummyfunction("""COMPUTED_VALUE"""),44686)</f>
        <v>44686</v>
      </c>
      <c r="B5" s="3" t="str">
        <f aca="false">IFERROR(__xludf.dummyfunction("""COMPUTED_VALUE"""),"Augmenter sa productivité avec les raccourcis Emmet ")</f>
        <v>Augmenter sa productivité avec les raccourcis Emmet</v>
      </c>
      <c r="C5" s="3"/>
      <c r="D5" s="5" t="str">
        <f aca="false">IFERROR(__xludf.dummyfunction("""COMPUTED_VALUE"""),"Pascal")</f>
        <v>Pascal</v>
      </c>
      <c r="E5" s="5" t="str">
        <f aca="false">IFERROR(__xludf.dummyfunction("""COMPUTED_VALUE"""),"Junior")</f>
        <v>Junior</v>
      </c>
      <c r="F5" s="6"/>
      <c r="G5" s="6"/>
    </row>
    <row r="6" customFormat="false" ht="13.8" hidden="false" customHeight="false" outlineLevel="0" collapsed="false">
      <c r="A6" s="3" t="n">
        <f aca="false">IFERROR(__xludf.dummyfunction("""COMPUTED_VALUE"""),44687)</f>
        <v>44687</v>
      </c>
      <c r="B6" s="3" t="str">
        <f aca="false">IFERROR(__xludf.dummyfunction("""COMPUTED_VALUE"""),"Qu'est-ce que l'open source (Il faudra aussi parler des differentes licence) ?")</f>
        <v>Qu'est-ce que l'open source (Il faudra aussi parler des differentes licence) ?</v>
      </c>
      <c r="C6" s="3"/>
      <c r="D6" s="5" t="str">
        <f aca="false">IFERROR(__xludf.dummyfunction("""COMPUTED_VALUE"""),"Shilo")</f>
        <v>Shilo</v>
      </c>
      <c r="E6" s="5" t="str">
        <f aca="false">IFERROR(__xludf.dummyfunction("""COMPUTED_VALUE"""),"Jeannot")</f>
        <v>Jeannot</v>
      </c>
      <c r="F6" s="6"/>
      <c r="G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3" t="n">
        <f aca="false">IFERROR(__xludf.dummyfunction("""COMPUTED_VALUE"""),44690)</f>
        <v>44690</v>
      </c>
      <c r="B8" s="3" t="str">
        <f aca="false">IFERROR(__xludf.dummyfunction("""COMPUTED_VALUE"""),"Qu'est-ce que le référencement (SEO, SEA, SEM)")</f>
        <v>Qu'est-ce que le référencement (SEO, SEA, SEM)</v>
      </c>
      <c r="C8" s="3"/>
      <c r="D8" s="5" t="str">
        <f aca="false">IFERROR(__xludf.dummyfunction("""COMPUTED_VALUE"""),"Teddy")</f>
        <v>Teddy</v>
      </c>
      <c r="E8" s="5" t="str">
        <f aca="false">IFERROR(__xludf.dummyfunction("""COMPUTED_VALUE"""),"Bleudy")</f>
        <v>Bleudy</v>
      </c>
      <c r="F8" s="6"/>
      <c r="G8" s="6"/>
    </row>
    <row r="9" customFormat="false" ht="13.8" hidden="false" customHeight="false" outlineLevel="0" collapsed="false">
      <c r="A9" s="3" t="n">
        <f aca="false">IFERROR(__xludf.dummyfunction("""COMPUTED_VALUE"""),44691)</f>
        <v>44691</v>
      </c>
      <c r="B9" s="3" t="str">
        <f aca="false">IFERROR(__xludf.dummyfunction("""COMPUTED_VALUE"""),"Accessibilité d'un site internet")</f>
        <v>Accessibilité d'un site internet</v>
      </c>
      <c r="C9" s="3"/>
      <c r="D9" s="5" t="str">
        <f aca="false">IFERROR(__xludf.dummyfunction("""COMPUTED_VALUE"""),"Gracius")</f>
        <v>Gracius</v>
      </c>
      <c r="E9" s="5" t="str">
        <f aca="false">IFERROR(__xludf.dummyfunction("""COMPUTED_VALUE"""),"Samy")</f>
        <v>Samy</v>
      </c>
      <c r="F9" s="6"/>
      <c r="G9" s="6"/>
    </row>
    <row r="10" customFormat="false" ht="13.8" hidden="false" customHeight="false" outlineLevel="0" collapsed="false">
      <c r="A10" s="3" t="n">
        <f aca="false">IFERROR(__xludf.dummyfunction("""COMPUTED_VALUE"""),44692)</f>
        <v>44692</v>
      </c>
      <c r="B10" s="3"/>
      <c r="C10" s="3"/>
      <c r="D10" s="5"/>
      <c r="E10" s="5"/>
      <c r="F10" s="6"/>
      <c r="G10" s="6"/>
    </row>
    <row r="11" customFormat="false" ht="13.8" hidden="false" customHeight="false" outlineLevel="0" collapsed="false">
      <c r="A11" s="3" t="n">
        <f aca="false">IFERROR(__xludf.dummyfunction("""COMPUTED_VALUE"""),44693)</f>
        <v>44693</v>
      </c>
      <c r="B11" s="3" t="str">
        <f aca="false">IFERROR(__xludf.dummyfunction("""COMPUTED_VALUE"""),"Manipulation du DOM avec JQuery ")</f>
        <v>Manipulation du DOM avec JQuery</v>
      </c>
      <c r="C11" s="3"/>
      <c r="D11" s="5" t="str">
        <f aca="false">IFERROR(__xludf.dummyfunction("""COMPUTED_VALUE"""),"David")</f>
        <v>David</v>
      </c>
      <c r="E11" s="5" t="str">
        <f aca="false">IFERROR(__xludf.dummyfunction("""COMPUTED_VALUE"""),"Eugene")</f>
        <v>Eugene</v>
      </c>
      <c r="F11" s="6"/>
      <c r="G11" s="6"/>
    </row>
    <row r="12" customFormat="false" ht="13.8" hidden="false" customHeight="false" outlineLevel="0" collapsed="false">
      <c r="A12" s="3" t="n">
        <f aca="false">IFERROR(__xludf.dummyfunction("""COMPUTED_VALUE"""),44694)</f>
        <v>44694</v>
      </c>
      <c r="B12" s="3" t="str">
        <f aca="false">IFERROR(__xludf.dummyfunction("""COMPUTED_VALUE"""),"Validation coté client avec JavaScript")</f>
        <v>Validation coté client avec JavaScript</v>
      </c>
      <c r="C12" s="3"/>
      <c r="D12" s="5" t="str">
        <f aca="false">IFERROR(__xludf.dummyfunction("""COMPUTED_VALUE"""),"Pathy")</f>
        <v>Pathy</v>
      </c>
      <c r="E12" s="5" t="str">
        <f aca="false">IFERROR(__xludf.dummyfunction("""COMPUTED_VALUE"""),"Meschack")</f>
        <v>Meschack</v>
      </c>
      <c r="F12" s="6"/>
      <c r="G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3" t="n">
        <f aca="false">IFERROR(__xludf.dummyfunction("""COMPUTED_VALUE"""),44697)</f>
        <v>44697</v>
      </c>
      <c r="B14" s="3" t="str">
        <f aca="false">IFERROR(__xludf.dummyfunction("""COMPUTED_VALUE"""),"Bootstrap")</f>
        <v>Bootstrap</v>
      </c>
      <c r="C14" s="3"/>
      <c r="D14" s="5" t="str">
        <f aca="false">IFERROR(__xludf.dummyfunction("""COMPUTED_VALUE"""),"Trigo")</f>
        <v>Trigo</v>
      </c>
      <c r="E14" s="5" t="str">
        <f aca="false">IFERROR(__xludf.dummyfunction("""COMPUTED_VALUE"""),"Amos")</f>
        <v>Amos</v>
      </c>
      <c r="F14" s="6"/>
      <c r="G14" s="6"/>
    </row>
    <row r="15" customFormat="false" ht="13.8" hidden="false" customHeight="false" outlineLevel="0" collapsed="false">
      <c r="A15" s="3" t="n">
        <f aca="false">IFERROR(__xludf.dummyfunction("""COMPUTED_VALUE"""),44698)</f>
        <v>44698</v>
      </c>
      <c r="B15" s="3"/>
      <c r="C15" s="3"/>
      <c r="D15" s="5"/>
      <c r="E15" s="5"/>
      <c r="F15" s="6"/>
      <c r="G15" s="6"/>
    </row>
    <row r="16" customFormat="false" ht="13.8" hidden="false" customHeight="false" outlineLevel="0" collapsed="false">
      <c r="A16" s="3" t="n">
        <f aca="false">IFERROR(__xludf.dummyfunction("""COMPUTED_VALUE"""),44699)</f>
        <v>44699</v>
      </c>
      <c r="B16" s="3"/>
      <c r="C16" s="3"/>
      <c r="D16" s="5"/>
      <c r="E16" s="5"/>
      <c r="F16" s="6"/>
      <c r="G16" s="6"/>
    </row>
    <row r="17" customFormat="false" ht="13.8" hidden="false" customHeight="false" outlineLevel="0" collapsed="false">
      <c r="A17" s="3" t="n">
        <f aca="false">IFERROR(__xludf.dummyfunction("""COMPUTED_VALUE"""),44700)</f>
        <v>44700</v>
      </c>
      <c r="B17" s="3" t="str">
        <f aca="false">IFERROR(__xludf.dummyfunction("""COMPUTED_VALUE"""),"Bulma")</f>
        <v>Bulma</v>
      </c>
      <c r="C17" s="3"/>
      <c r="D17" s="5" t="str">
        <f aca="false">IFERROR(__xludf.dummyfunction("""COMPUTED_VALUE"""),"Emmanuel")</f>
        <v>Emmanuel</v>
      </c>
      <c r="E17" s="5" t="str">
        <f aca="false">IFERROR(__xludf.dummyfunction("""COMPUTED_VALUE"""),"Blaise")</f>
        <v>Blaise</v>
      </c>
      <c r="F17" s="6"/>
      <c r="G17" s="6"/>
    </row>
    <row r="18" customFormat="false" ht="13.8" hidden="false" customHeight="false" outlineLevel="0" collapsed="false">
      <c r="A18" s="3" t="n">
        <f aca="false">IFERROR(__xludf.dummyfunction("""COMPUTED_VALUE"""),44701)</f>
        <v>44701</v>
      </c>
      <c r="B18" s="3" t="str">
        <f aca="false">IFERROR(__xludf.dummyfunction("""COMPUTED_VALUE"""),"Tailwind CSS")</f>
        <v>Tailwind CSS</v>
      </c>
      <c r="C18" s="3"/>
      <c r="D18" s="5" t="str">
        <f aca="false">IFERROR(__xludf.dummyfunction("""COMPUTED_VALUE"""),"isaac")</f>
        <v>isaac</v>
      </c>
      <c r="E18" s="5" t="str">
        <f aca="false">IFERROR(__xludf.dummyfunction("""COMPUTED_VALUE"""),"Zephy")</f>
        <v>Zephy</v>
      </c>
      <c r="F18" s="6"/>
      <c r="G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3" t="n">
        <f aca="false">IFERROR(__xludf.dummyfunction("""COMPUTED_VALUE"""),44704)</f>
        <v>44704</v>
      </c>
      <c r="B20" s="3" t="str">
        <f aca="false">IFERROR(__xludf.dummyfunction("""COMPUTED_VALUE"""),"Le VPN et Le Proxy ")</f>
        <v>Le VPN et Le Proxy</v>
      </c>
      <c r="C20" s="3"/>
      <c r="D20" s="5" t="str">
        <f aca="false">IFERROR(__xludf.dummyfunction("""COMPUTED_VALUE"""),"Junior")</f>
        <v>Junior</v>
      </c>
      <c r="E20" s="5" t="str">
        <f aca="false">IFERROR(__xludf.dummyfunction("""COMPUTED_VALUE"""),"Teddy")</f>
        <v>Teddy</v>
      </c>
      <c r="F20" s="6"/>
      <c r="G20" s="6"/>
    </row>
    <row r="21" customFormat="false" ht="13.8" hidden="false" customHeight="false" outlineLevel="0" collapsed="false">
      <c r="A21" s="3" t="n">
        <f aca="false">IFERROR(__xludf.dummyfunction("""COMPUTED_VALUE"""),44705)</f>
        <v>44705</v>
      </c>
      <c r="B21" s="3" t="str">
        <f aca="false">IFERROR(__xludf.dummyfunction("""COMPUTED_VALUE"""),"La haute disponibilité")</f>
        <v>La haute disponibilité</v>
      </c>
      <c r="C21" s="3"/>
      <c r="D21" s="5" t="str">
        <f aca="false">IFERROR(__xludf.dummyfunction("""COMPUTED_VALUE"""),"Shilo")</f>
        <v>Shilo</v>
      </c>
      <c r="E21" s="5" t="str">
        <f aca="false">IFERROR(__xludf.dummyfunction("""COMPUTED_VALUE"""),"Jeannot")</f>
        <v>Jeannot</v>
      </c>
      <c r="F21" s="6"/>
      <c r="G21" s="6"/>
    </row>
    <row r="22" customFormat="false" ht="13.8" hidden="false" customHeight="false" outlineLevel="0" collapsed="false">
      <c r="A22" s="3" t="n">
        <f aca="false">IFERROR(__xludf.dummyfunction("""COMPUTED_VALUE"""),44706)</f>
        <v>44706</v>
      </c>
      <c r="B22" s="3"/>
      <c r="C22" s="3"/>
      <c r="D22" s="5"/>
      <c r="E22" s="5"/>
      <c r="F22" s="6"/>
      <c r="G22" s="6"/>
    </row>
    <row r="23" customFormat="false" ht="13.8" hidden="false" customHeight="false" outlineLevel="0" collapsed="false">
      <c r="A23" s="3" t="n">
        <f aca="false">IFERROR(__xludf.dummyfunction("""COMPUTED_VALUE"""),44707)</f>
        <v>44707</v>
      </c>
      <c r="B23" s="3" t="str">
        <f aca="false">IFERROR(__xludf.dummyfunction("""COMPUTED_VALUE"""),"Les expression regulières(Regex) : Implementation en Javascript + demo")</f>
        <v>Les expression regulières(Regex) : Implementation en Javascript + demo</v>
      </c>
      <c r="C23" s="3"/>
      <c r="D23" s="5" t="str">
        <f aca="false">IFERROR(__xludf.dummyfunction("""COMPUTED_VALUE"""),"Précieux")</f>
        <v>Précieux</v>
      </c>
      <c r="E23" s="5" t="str">
        <f aca="false">IFERROR(__xludf.dummyfunction("""COMPUTED_VALUE"""),"Bleudy")</f>
        <v>Bleudy</v>
      </c>
      <c r="F23" s="6"/>
      <c r="G23" s="6"/>
    </row>
    <row r="24" customFormat="false" ht="13.8" hidden="false" customHeight="false" outlineLevel="0" collapsed="false">
      <c r="A24" s="3" t="n">
        <f aca="false">IFERROR(__xludf.dummyfunction("""COMPUTED_VALUE"""),44708)</f>
        <v>44708</v>
      </c>
      <c r="B24" s="3" t="str">
        <f aca="false">IFERROR(__xludf.dummyfunction("""COMPUTED_VALUE"""),"L'architecture REST")</f>
        <v>L'architecture REST</v>
      </c>
      <c r="C24" s="3"/>
      <c r="D24" s="5" t="str">
        <f aca="false">IFERROR(__xludf.dummyfunction("""COMPUTED_VALUE"""),"Joël ")</f>
        <v>Joël</v>
      </c>
      <c r="E24" s="5" t="str">
        <f aca="false">IFERROR(__xludf.dummyfunction("""COMPUTED_VALUE"""),"Esaie")</f>
        <v>Esaie</v>
      </c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</sheetData>
  <mergeCells count="1"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56.75"/>
    <col collapsed="false" customWidth="true" hidden="false" outlineLevel="0" max="3" min="3" style="0" width="54.25"/>
    <col collapsed="false" customWidth="true" hidden="false" outlineLevel="0" max="64" min="4" style="0" width="12.66"/>
  </cols>
  <sheetData>
    <row r="1" customFormat="false" ht="15" hidden="false" customHeight="false" outlineLevel="0" collapsed="false">
      <c r="A1" s="12" t="str">
        <f aca="false">IFERROR(__xludf.dummyfunction("IMPORTRANGE(""https://docs.google.com/spreadsheets/d/1reb29GzmqrqkUoUQZusx1VWgzpDA6cDXnoz_MOo_CAU/edit#gid=667045137"", ""Juin!A:G"")"),"Date")</f>
        <v>Date</v>
      </c>
      <c r="B1" s="12" t="str">
        <f aca="false">IFERROR(__xludf.dummyfunction("""COMPUTED_VALUE"""),"Sujet")</f>
        <v>Sujet</v>
      </c>
      <c r="C1" s="12" t="str">
        <f aca="false">IFERROR(__xludf.dummyfunction("""COMPUTED_VALUE"""),"Détails")</f>
        <v>Détails</v>
      </c>
      <c r="D1" s="13" t="str">
        <f aca="false">IFERROR(__xludf.dummyfunction("""COMPUTED_VALUE"""),"Intervenants")</f>
        <v>Intervenants</v>
      </c>
      <c r="E1" s="13"/>
      <c r="F1" s="2"/>
      <c r="G1" s="2"/>
      <c r="H1" s="2"/>
      <c r="I1" s="2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Format="false" ht="14.15" hidden="false" customHeight="false" outlineLevel="0" collapsed="false">
      <c r="A2" s="15" t="n">
        <f aca="false">IFERROR(__xludf.dummyfunction("""COMPUTED_VALUE"""),44711)</f>
        <v>44711</v>
      </c>
      <c r="B2" s="16" t="str">
        <f aca="false">IFERROR(__xludf.dummyfunction("""COMPUTED_VALUE"""),"Cookies et Local storage")</f>
        <v>Cookies et Local storage</v>
      </c>
      <c r="C2" s="16" t="str">
        <f aca="false">IFERROR(__xludf.dummyfunction("""COMPUTED_VALUE""")," Importance et implementation en Javascript + demo ")</f>
        <v>Importance et implementation en Javascript + demo</v>
      </c>
      <c r="D2" s="17" t="str">
        <f aca="false">IFERROR(__xludf.dummyfunction("""COMPUTED_VALUE"""),"osée")</f>
        <v>osée</v>
      </c>
      <c r="E2" s="17" t="str">
        <f aca="false">IFERROR(__xludf.dummyfunction("""COMPUTED_VALUE"""),"Junior")</f>
        <v>Junior</v>
      </c>
      <c r="F2" s="18"/>
      <c r="G2" s="18"/>
      <c r="H2" s="18"/>
      <c r="I2" s="18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64.9" hidden="false" customHeight="false" outlineLevel="0" collapsed="false">
      <c r="A3" s="15" t="n">
        <f aca="false">IFERROR(__xludf.dummyfunction("""COMPUTED_VALUE"""),44712)</f>
        <v>44712</v>
      </c>
      <c r="B3" s="16" t="str">
        <f aca="false">IFERROR(__xludf.dummyfunction("""COMPUTED_VALUE"""),"Maquetter une application ")</f>
        <v>Maquetter une application</v>
      </c>
      <c r="C3" s="16" t="str">
        <f aca="false">IFERROR(__xludf.dummyfunction("""COMPUTED_VALUE"""),"- C'est quoi une maquette ?
- Pourquoi réaliser la maquette d'une application ?
- la différence entre wireframes, maquette de haute-fidélité et prototypes 
- outils qui permettent de maquette une application
")</f>
        <v>- C'est quoi une maquette ?
- Pourquoi réaliser la maquette d'une application ?
- la différence entre wireframes, maquette de haute-fidélité et prototypes 
- outils qui permettent de maquette une application</v>
      </c>
      <c r="D3" s="17" t="str">
        <f aca="false">IFERROR(__xludf.dummyfunction("""COMPUTED_VALUE"""),"Emmanuel")</f>
        <v>Emmanuel</v>
      </c>
      <c r="E3" s="17" t="str">
        <f aca="false">IFERROR(__xludf.dummyfunction("""COMPUTED_VALUE"""),"Samy")</f>
        <v>Samy</v>
      </c>
      <c r="F3" s="18"/>
      <c r="G3" s="18"/>
      <c r="H3" s="18"/>
      <c r="I3" s="1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Format="false" ht="13.8" hidden="false" customHeight="false" outlineLevel="0" collapsed="false">
      <c r="A4" s="19"/>
      <c r="B4" s="19"/>
      <c r="C4" s="19"/>
      <c r="D4" s="19"/>
      <c r="E4" s="19"/>
      <c r="F4" s="18"/>
      <c r="G4" s="18"/>
      <c r="H4" s="18"/>
      <c r="I4" s="1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Format="false" ht="14.15" hidden="false" customHeight="false" outlineLevel="0" collapsed="false">
      <c r="A5" s="15" t="n">
        <f aca="false">IFERROR(__xludf.dummyfunction("""COMPUTED_VALUE"""),44714)</f>
        <v>44714</v>
      </c>
      <c r="B5" s="16" t="str">
        <f aca="false">IFERROR(__xludf.dummyfunction("""COMPUTED_VALUE"""),"Recherche utilisateur")</f>
        <v>Recherche utilisateur</v>
      </c>
      <c r="C5" s="16"/>
      <c r="D5" s="17" t="str">
        <f aca="false">IFERROR(__xludf.dummyfunction("""COMPUTED_VALUE"""),"Pascal")</f>
        <v>Pascal</v>
      </c>
      <c r="E5" s="17" t="str">
        <f aca="false">IFERROR(__xludf.dummyfunction("""COMPUTED_VALUE"""),"Teddy")</f>
        <v>Teddy</v>
      </c>
      <c r="F5" s="18"/>
      <c r="G5" s="18"/>
      <c r="H5" s="18"/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4.15" hidden="false" customHeight="false" outlineLevel="0" collapsed="false">
      <c r="A6" s="15" t="n">
        <f aca="false">IFERROR(__xludf.dummyfunction("""COMPUTED_VALUE"""),44715)</f>
        <v>44715</v>
      </c>
      <c r="B6" s="16" t="str">
        <f aca="false">IFERROR(__xludf.dummyfunction("""COMPUTED_VALUE"""),"Architecture de l'information")</f>
        <v>Architecture de l'information</v>
      </c>
      <c r="C6" s="16"/>
      <c r="D6" s="17" t="str">
        <f aca="false">IFERROR(__xludf.dummyfunction("""COMPUTED_VALUE"""),"Victor")</f>
        <v>Victor</v>
      </c>
      <c r="E6" s="17" t="str">
        <f aca="false">IFERROR(__xludf.dummyfunction("""COMPUTED_VALUE"""),"Amos")</f>
        <v>Amos</v>
      </c>
      <c r="F6" s="18"/>
      <c r="G6" s="18"/>
      <c r="H6" s="18"/>
      <c r="I6" s="1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3.8" hidden="false" customHeight="false" outlineLevel="0" collapsed="false">
      <c r="A7" s="18"/>
      <c r="B7" s="14"/>
      <c r="C7" s="18"/>
      <c r="D7" s="18"/>
      <c r="E7" s="18"/>
      <c r="F7" s="18"/>
      <c r="G7" s="18"/>
      <c r="H7" s="18"/>
      <c r="I7" s="18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26.85" hidden="false" customHeight="false" outlineLevel="0" collapsed="false">
      <c r="A8" s="15" t="n">
        <f aca="false">IFERROR(__xludf.dummyfunction("""COMPUTED_VALUE"""),44718)</f>
        <v>44718</v>
      </c>
      <c r="B8" s="20" t="str">
        <f aca="false">IFERROR(__xludf.dummyfunction("""COMPUTED_VALUE"""),"Les plateformes de développement sans code (no-code plateforms)")</f>
        <v>Les plateformes de développement sans code (no-code plateforms)</v>
      </c>
      <c r="C8" s="20"/>
      <c r="D8" s="17" t="str">
        <f aca="false">IFERROR(__xludf.dummyfunction("""COMPUTED_VALUE"""),"Trigo")</f>
        <v>Trigo</v>
      </c>
      <c r="E8" s="17" t="str">
        <f aca="false">IFERROR(__xludf.dummyfunction("""COMPUTED_VALUE"""),"Blaise")</f>
        <v>Blaise</v>
      </c>
      <c r="F8" s="18"/>
      <c r="G8" s="18"/>
      <c r="H8" s="18"/>
      <c r="I8" s="1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4.15" hidden="false" customHeight="false" outlineLevel="0" collapsed="false">
      <c r="A9" s="15" t="n">
        <f aca="false">IFERROR(__xludf.dummyfunction("""COMPUTED_VALUE"""),44719)</f>
        <v>44719</v>
      </c>
      <c r="B9" s="20" t="str">
        <f aca="false">IFERROR(__xludf.dummyfunction("""COMPUTED_VALUE"""),"Les CMS")</f>
        <v>Les CMS</v>
      </c>
      <c r="C9" s="20"/>
      <c r="D9" s="17" t="str">
        <f aca="false">IFERROR(__xludf.dummyfunction("""COMPUTED_VALUE"""),"Samuel")</f>
        <v>Samuel</v>
      </c>
      <c r="E9" s="17" t="str">
        <f aca="false">IFERROR(__xludf.dummyfunction("""COMPUTED_VALUE"""),"David")</f>
        <v>David</v>
      </c>
      <c r="F9" s="18"/>
      <c r="G9" s="18"/>
      <c r="H9" s="18"/>
      <c r="I9" s="1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3.8" hidden="false" customHeight="false" outlineLevel="0" collapsed="false">
      <c r="A10" s="19"/>
      <c r="B10" s="19"/>
      <c r="C10" s="19"/>
      <c r="D10" s="19"/>
      <c r="E10" s="19"/>
      <c r="F10" s="18"/>
      <c r="G10" s="18"/>
      <c r="H10" s="18"/>
      <c r="I10" s="1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39.55" hidden="false" customHeight="false" outlineLevel="0" collapsed="false">
      <c r="A11" s="15" t="n">
        <f aca="false">IFERROR(__xludf.dummyfunction("""COMPUTED_VALUE"""),44721)</f>
        <v>44721</v>
      </c>
      <c r="B11" s="20" t="str">
        <f aca="false">IFERROR(__xludf.dummyfunction("""COMPUTED_VALUE"""),"Les plugins WordPress ")</f>
        <v>Les plugins WordPress</v>
      </c>
      <c r="C11" s="20" t="str">
        <f aca="false">IFERROR(__xludf.dummyfunction("""COMPUTED_VALUE"""),"- Qu'est-ce qu'un Plugin WP, 
- Où trouver des Plugins, 
- Présentation des meilleures Plugins")</f>
        <v>- Qu'est-ce qu'un Plugin WP, 
- Où trouver des Plugins, 
- Présentation des meilleures Plugins</v>
      </c>
      <c r="D11" s="17" t="str">
        <f aca="false">IFERROR(__xludf.dummyfunction("""COMPUTED_VALUE"""),"Jeannot")</f>
        <v>Jeannot</v>
      </c>
      <c r="E11" s="17" t="str">
        <f aca="false">IFERROR(__xludf.dummyfunction("""COMPUTED_VALUE"""),"Zephy")</f>
        <v>Zephy</v>
      </c>
      <c r="F11" s="18"/>
      <c r="G11" s="18"/>
      <c r="H11" s="18"/>
      <c r="I11" s="1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39.55" hidden="false" customHeight="false" outlineLevel="0" collapsed="false">
      <c r="A12" s="15" t="n">
        <f aca="false">IFERROR(__xludf.dummyfunction("""COMPUTED_VALUE"""),44722)</f>
        <v>44722</v>
      </c>
      <c r="B12" s="20" t="str">
        <f aca="false">IFERROR(__xludf.dummyfunction("""COMPUTED_VALUE"""),"Les themes builder WordPress ")</f>
        <v>Les themes builder WordPress</v>
      </c>
      <c r="C12" s="20" t="str">
        <f aca="false">IFERROR(__xludf.dummyfunction("""COMPUTED_VALUE"""),"- Qu'est-ce qu'un thèmes WP, 
- Où trouver des thèmes,
- Présentation des meilleures thèmes")</f>
        <v>- Qu'est-ce qu'un thèmes WP, 
- Où trouver des thèmes,
- Présentation des meilleures thèmes</v>
      </c>
      <c r="D12" s="17" t="str">
        <f aca="false">IFERROR(__xludf.dummyfunction("""COMPUTED_VALUE"""),"Bleudy")</f>
        <v>Bleudy</v>
      </c>
      <c r="E12" s="17" t="str">
        <f aca="false">IFERROR(__xludf.dummyfunction("""COMPUTED_VALUE"""),"Victor")</f>
        <v>Victor</v>
      </c>
      <c r="F12" s="18"/>
      <c r="G12" s="18"/>
      <c r="H12" s="18"/>
      <c r="I12" s="1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3.8" hidden="false" customHeight="false" outlineLevel="0" collapsed="false">
      <c r="A13" s="18"/>
      <c r="B13" s="18"/>
      <c r="C13" s="21"/>
      <c r="D13" s="21"/>
      <c r="E13" s="21"/>
      <c r="F13" s="18"/>
      <c r="G13" s="18"/>
      <c r="H13" s="18"/>
      <c r="I13" s="1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4.15" hidden="false" customHeight="false" outlineLevel="0" collapsed="false">
      <c r="A14" s="15" t="n">
        <f aca="false">IFERROR(__xludf.dummyfunction("""COMPUTED_VALUE"""),44725)</f>
        <v>44725</v>
      </c>
      <c r="B14" s="22" t="str">
        <f aca="false">IFERROR(__xludf.dummyfunction("""COMPUTED_VALUE"""),"LearnDash")</f>
        <v>LearnDash</v>
      </c>
      <c r="C14" s="20"/>
      <c r="D14" s="17" t="str">
        <f aca="false">IFERROR(__xludf.dummyfunction("""COMPUTED_VALUE"""),"Esaie")</f>
        <v>Esaie</v>
      </c>
      <c r="E14" s="17" t="str">
        <f aca="false">IFERROR(__xludf.dummyfunction("""COMPUTED_VALUE"""),"Gracius")</f>
        <v>Gracius</v>
      </c>
      <c r="F14" s="18"/>
      <c r="G14" s="18"/>
      <c r="H14" s="18"/>
      <c r="I14" s="1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4.15" hidden="false" customHeight="false" outlineLevel="0" collapsed="false">
      <c r="A15" s="15" t="n">
        <f aca="false">IFERROR(__xludf.dummyfunction("""COMPUTED_VALUE"""),44726)</f>
        <v>44726</v>
      </c>
      <c r="B15" s="22" t="str">
        <f aca="false">IFERROR(__xludf.dummyfunction("""COMPUTED_VALUE"""),"woo-commerce ")</f>
        <v>woo-commerce</v>
      </c>
      <c r="C15" s="20"/>
      <c r="D15" s="17" t="str">
        <f aca="false">IFERROR(__xludf.dummyfunction("""COMPUTED_VALUE"""),"Précieux")</f>
        <v>Précieux</v>
      </c>
      <c r="E15" s="17" t="str">
        <f aca="false">IFERROR(__xludf.dummyfunction("""COMPUTED_VALUE"""),"Pathy")</f>
        <v>Pathy</v>
      </c>
      <c r="F15" s="18"/>
      <c r="G15" s="18"/>
      <c r="H15" s="18"/>
      <c r="I15" s="1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3.8" hidden="false" customHeight="false" outlineLevel="0" collapsed="false">
      <c r="A16" s="19"/>
      <c r="B16" s="19"/>
      <c r="C16" s="19"/>
      <c r="D16" s="19"/>
      <c r="E16" s="19"/>
      <c r="F16" s="18"/>
      <c r="G16" s="18"/>
      <c r="H16" s="18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4.15" hidden="false" customHeight="false" outlineLevel="0" collapsed="false">
      <c r="A17" s="15" t="n">
        <f aca="false">IFERROR(__xludf.dummyfunction("""COMPUTED_VALUE"""),44728)</f>
        <v>44728</v>
      </c>
      <c r="B17" s="20" t="str">
        <f aca="false">IFERROR(__xludf.dummyfunction("""COMPUTED_VALUE"""),"Maintenir un site wordpress à jour ?")</f>
        <v>Maintenir un site wordpress à jour ?</v>
      </c>
      <c r="C17" s="20"/>
      <c r="D17" s="17" t="str">
        <f aca="false">IFERROR(__xludf.dummyfunction("""COMPUTED_VALUE"""),"isaac")</f>
        <v>isaac</v>
      </c>
      <c r="E17" s="17" t="str">
        <f aca="false">IFERROR(__xludf.dummyfunction("""COMPUTED_VALUE"""),"Joël ")</f>
        <v>Joël</v>
      </c>
      <c r="F17" s="18"/>
      <c r="G17" s="18"/>
      <c r="H17" s="18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4.15" hidden="false" customHeight="false" outlineLevel="0" collapsed="false">
      <c r="A18" s="15" t="n">
        <f aca="false">IFERROR(__xludf.dummyfunction("""COMPUTED_VALUE"""),44729)</f>
        <v>44729</v>
      </c>
      <c r="B18" s="20" t="str">
        <f aca="false">IFERROR(__xludf.dummyfunction("""COMPUTED_VALUE"""),"Optimiser les performances d'un site WordPress")</f>
        <v>Optimiser les performances d'un site WordPress</v>
      </c>
      <c r="C18" s="20"/>
      <c r="D18" s="17" t="str">
        <f aca="false">IFERROR(__xludf.dummyfunction("""COMPUTED_VALUE"""),"Shilo")</f>
        <v>Shilo</v>
      </c>
      <c r="E18" s="17" t="str">
        <f aca="false">IFERROR(__xludf.dummyfunction("""COMPUTED_VALUE"""),"melki")</f>
        <v>melki</v>
      </c>
      <c r="F18" s="18"/>
      <c r="G18" s="18"/>
      <c r="H18" s="18"/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3.8" hidden="false" customHeight="false" outlineLevel="0" collapsed="false">
      <c r="A19" s="23"/>
      <c r="B19" s="23"/>
      <c r="C19" s="23"/>
      <c r="D19" s="23"/>
      <c r="E19" s="18"/>
      <c r="F19" s="23"/>
      <c r="G19" s="23"/>
      <c r="H19" s="23"/>
      <c r="I19" s="2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4.15" hidden="false" customHeight="false" outlineLevel="0" collapsed="false">
      <c r="A20" s="15" t="n">
        <f aca="false">IFERROR(__xludf.dummyfunction("""COMPUTED_VALUE"""),44732)</f>
        <v>44732</v>
      </c>
      <c r="B20" s="22" t="str">
        <f aca="false">IFERROR(__xludf.dummyfunction("""COMPUTED_VALUE"""),"Améliorer le referencement d'un site WordPress ")</f>
        <v>Améliorer le referencement d'un site WordPress</v>
      </c>
      <c r="C20" s="20"/>
      <c r="D20" s="17" t="str">
        <f aca="false">IFERROR(__xludf.dummyfunction("""COMPUTED_VALUE"""),"Amos")</f>
        <v>Amos</v>
      </c>
      <c r="E20" s="17" t="str">
        <f aca="false">IFERROR(__xludf.dummyfunction("""COMPUTED_VALUE"""),"osée")</f>
        <v>osée</v>
      </c>
      <c r="F20" s="18"/>
      <c r="G20" s="18"/>
      <c r="H20" s="18"/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4.15" hidden="false" customHeight="false" outlineLevel="0" collapsed="false">
      <c r="A21" s="15" t="n">
        <f aca="false">IFERROR(__xludf.dummyfunction("""COMPUTED_VALUE"""),44733)</f>
        <v>44733</v>
      </c>
      <c r="B21" s="22" t="str">
        <f aca="false">IFERROR(__xludf.dummyfunction("""COMPUTED_VALUE"""),"Sécuriser son site WordPress ")</f>
        <v>Sécuriser son site WordPress</v>
      </c>
      <c r="C21" s="20"/>
      <c r="D21" s="17" t="str">
        <f aca="false">IFERROR(__xludf.dummyfunction("""COMPUTED_VALUE"""),"Meschack")</f>
        <v>Meschack</v>
      </c>
      <c r="E21" s="17" t="str">
        <f aca="false">IFERROR(__xludf.dummyfunction("""COMPUTED_VALUE"""),"Emmanuel")</f>
        <v>Emmanuel</v>
      </c>
      <c r="F21" s="18"/>
      <c r="G21" s="18"/>
      <c r="H21" s="18"/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3.8" hidden="false" customHeight="false" outlineLevel="0" collapsed="false">
      <c r="A22" s="19"/>
      <c r="B22" s="19"/>
      <c r="C22" s="19"/>
      <c r="D22" s="19"/>
      <c r="E22" s="19"/>
      <c r="F22" s="18"/>
      <c r="G22" s="18"/>
      <c r="H22" s="18"/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4.15" hidden="false" customHeight="false" outlineLevel="0" collapsed="false">
      <c r="A23" s="15" t="n">
        <f aca="false">IFERROR(__xludf.dummyfunction("""COMPUTED_VALUE"""),44735)</f>
        <v>44735</v>
      </c>
      <c r="B23" s="22" t="str">
        <f aca="false">IFERROR(__xludf.dummyfunction("""COMPUTED_VALUE"""),"Google Tag Manager")</f>
        <v>Google Tag Manager</v>
      </c>
      <c r="C23" s="20"/>
      <c r="D23" s="17" t="str">
        <f aca="false">IFERROR(__xludf.dummyfunction("""COMPUTED_VALUE"""),"Teddy")</f>
        <v>Teddy</v>
      </c>
      <c r="E23" s="17" t="str">
        <f aca="false">IFERROR(__xludf.dummyfunction("""COMPUTED_VALUE"""),"Eugene")</f>
        <v>Eugene</v>
      </c>
      <c r="F23" s="18"/>
      <c r="G23" s="18"/>
      <c r="H23" s="18"/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4.15" hidden="false" customHeight="false" outlineLevel="0" collapsed="false">
      <c r="A24" s="15" t="n">
        <f aca="false">IFERROR(__xludf.dummyfunction("""COMPUTED_VALUE"""),44736)</f>
        <v>44736</v>
      </c>
      <c r="B24" s="20" t="str">
        <f aca="false">IFERROR(__xludf.dummyfunction("""COMPUTED_VALUE"""),"les outils d'automatisation des taches")</f>
        <v>les outils d'automatisation des taches</v>
      </c>
      <c r="C24" s="20"/>
      <c r="D24" s="17" t="str">
        <f aca="false">IFERROR(__xludf.dummyfunction("""COMPUTED_VALUE"""),"Samuel")</f>
        <v>Samuel</v>
      </c>
      <c r="E24" s="17" t="str">
        <f aca="false">IFERROR(__xludf.dummyfunction("""COMPUTED_VALUE"""),"isaac")</f>
        <v>isaac</v>
      </c>
      <c r="F24" s="18"/>
      <c r="G24" s="18"/>
      <c r="H24" s="18"/>
      <c r="I24" s="1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3.8" hidden="false" customHeight="false" outlineLevel="0" collapsed="false">
      <c r="A25" s="23"/>
      <c r="B25" s="14"/>
      <c r="C25" s="23"/>
      <c r="D25" s="23"/>
      <c r="E25" s="23"/>
      <c r="F25" s="23"/>
      <c r="G25" s="23"/>
      <c r="H25" s="23"/>
      <c r="I25" s="2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26.85" hidden="false" customHeight="false" outlineLevel="0" collapsed="false">
      <c r="A26" s="15" t="n">
        <f aca="false">IFERROR(__xludf.dummyfunction("""COMPUTED_VALUE"""),44739)</f>
        <v>44739</v>
      </c>
      <c r="B26" s="20" t="str">
        <f aca="false">IFERROR(__xludf.dummyfunction("""COMPUTED_VALUE"""),"Qu'est-ce qu'est La RGPD (Protection des données personnelles)?")</f>
        <v>Qu'est-ce qu'est La RGPD (Protection des données personnelles)?</v>
      </c>
      <c r="C26" s="20"/>
      <c r="D26" s="17" t="str">
        <f aca="false">IFERROR(__xludf.dummyfunction("""COMPUTED_VALUE"""),"Jared")</f>
        <v>Jared</v>
      </c>
      <c r="E26" s="17" t="str">
        <f aca="false">IFERROR(__xludf.dummyfunction("""COMPUTED_VALUE"""),"Blaise")</f>
        <v>Blaise</v>
      </c>
      <c r="F26" s="18"/>
      <c r="G26" s="18"/>
      <c r="H26" s="18"/>
      <c r="I26" s="1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4.15" hidden="false" customHeight="false" outlineLevel="0" collapsed="false">
      <c r="A27" s="15" t="n">
        <f aca="false">IFERROR(__xludf.dummyfunction("""COMPUTED_VALUE"""),44740)</f>
        <v>44740</v>
      </c>
      <c r="B27" s="20" t="str">
        <f aca="false">IFERROR(__xludf.dummyfunction("""COMPUTED_VALUE"""),"OWASP")</f>
        <v>OWASP</v>
      </c>
      <c r="C27" s="20"/>
      <c r="D27" s="17" t="str">
        <f aca="false">IFERROR(__xludf.dummyfunction("""COMPUTED_VALUE"""),"Zephy")</f>
        <v>Zephy</v>
      </c>
      <c r="E27" s="17" t="str">
        <f aca="false">IFERROR(__xludf.dummyfunction("""COMPUTED_VALUE"""),"Junior")</f>
        <v>Junior</v>
      </c>
      <c r="F27" s="18"/>
      <c r="G27" s="18"/>
      <c r="H27" s="18"/>
      <c r="I27" s="1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3.8" hidden="false" customHeight="false" outlineLevel="0" collapsed="false">
      <c r="A28" s="19"/>
      <c r="B28" s="19"/>
      <c r="C28" s="19"/>
      <c r="D28" s="19"/>
      <c r="E28" s="19"/>
      <c r="F28" s="18"/>
      <c r="G28" s="18"/>
      <c r="H28" s="18"/>
      <c r="I28" s="18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3.8" hidden="false" customHeight="false" outlineLevel="0" collapsed="false">
      <c r="A29" s="19" t="n">
        <f aca="false">IFERROR(__xludf.dummyfunction("""COMPUTED_VALUE"""),44742)</f>
        <v>44742</v>
      </c>
      <c r="B29" s="19"/>
      <c r="C29" s="19"/>
      <c r="D29" s="19"/>
      <c r="E29" s="19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4.15" hidden="false" customHeight="false" outlineLevel="0" collapsed="false">
      <c r="A30" s="15" t="n">
        <f aca="false">IFERROR(__xludf.dummyfunction("""COMPUTED_VALUE"""),44743)</f>
        <v>44743</v>
      </c>
      <c r="B30" s="20" t="str">
        <f aca="false">IFERROR(__xludf.dummyfunction("""COMPUTED_VALUE"""),"Les CMS Headless")</f>
        <v>Les CMS Headless</v>
      </c>
      <c r="C30" s="20"/>
      <c r="D30" s="17" t="str">
        <f aca="false">IFERROR(__xludf.dummyfunction("""COMPUTED_VALUE"""),"David")</f>
        <v>David</v>
      </c>
      <c r="E30" s="17" t="str">
        <f aca="false">IFERROR(__xludf.dummyfunction("""COMPUTED_VALUE"""),"Samy")</f>
        <v>Samy</v>
      </c>
      <c r="F30" s="18"/>
      <c r="G30" s="18"/>
      <c r="H30" s="18"/>
      <c r="I30" s="1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3.8" hidden="false" customHeight="false" outlineLevel="0" collapsed="false">
      <c r="A31" s="23"/>
      <c r="B31" s="14"/>
      <c r="C31" s="23"/>
      <c r="D31" s="23"/>
      <c r="E31" s="18"/>
      <c r="F31" s="23"/>
      <c r="G31" s="23"/>
      <c r="H31" s="23"/>
      <c r="I31" s="2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3.8" hidden="false" customHeight="false" outlineLevel="0" collapsed="false">
      <c r="A32" s="23"/>
      <c r="B32" s="23"/>
      <c r="C32" s="23"/>
      <c r="D32" s="23"/>
      <c r="E32" s="18"/>
      <c r="F32" s="23"/>
      <c r="G32" s="23"/>
      <c r="H32" s="23"/>
      <c r="I32" s="2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3.8" hidden="false" customHeight="false" outlineLevel="0" collapsed="false">
      <c r="A33" s="23"/>
      <c r="B33" s="23"/>
      <c r="C33" s="23"/>
      <c r="D33" s="23"/>
      <c r="E33" s="18"/>
      <c r="F33" s="23"/>
      <c r="G33" s="23"/>
      <c r="H33" s="23"/>
      <c r="I33" s="2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3.8" hidden="false" customHeight="false" outlineLevel="0" collapsed="false">
      <c r="A34" s="23"/>
      <c r="B34" s="23"/>
      <c r="C34" s="23"/>
      <c r="D34" s="23"/>
      <c r="E34" s="18"/>
      <c r="F34" s="23"/>
      <c r="G34" s="23"/>
      <c r="H34" s="23"/>
      <c r="I34" s="2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3.8" hidden="false" customHeight="false" outlineLevel="0" collapsed="false">
      <c r="A35" s="23"/>
      <c r="B35" s="23"/>
      <c r="C35" s="23"/>
      <c r="D35" s="23"/>
      <c r="E35" s="18"/>
      <c r="F35" s="23"/>
      <c r="G35" s="23"/>
      <c r="H35" s="2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3.8" hidden="false" customHeight="false" outlineLevel="0" collapsed="false">
      <c r="A36" s="23"/>
      <c r="B36" s="23"/>
      <c r="C36" s="23"/>
      <c r="D36" s="23"/>
      <c r="E36" s="18"/>
      <c r="F36" s="23"/>
      <c r="G36" s="23"/>
      <c r="H36" s="2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3.8" hidden="false" customHeight="false" outlineLevel="0" collapsed="false">
      <c r="A37" s="23"/>
      <c r="B37" s="23"/>
      <c r="C37" s="23"/>
      <c r="D37" s="23"/>
      <c r="E37" s="18"/>
      <c r="F37" s="23"/>
      <c r="G37" s="23"/>
      <c r="H37" s="2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3.8" hidden="false" customHeight="false" outlineLevel="0" collapsed="false">
      <c r="A38" s="23"/>
      <c r="B38" s="23"/>
      <c r="C38" s="23"/>
      <c r="D38" s="23"/>
      <c r="E38" s="18"/>
      <c r="F38" s="23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3.8" hidden="false" customHeight="false" outlineLevel="0" collapsed="false">
      <c r="A39" s="23"/>
      <c r="B39" s="23"/>
      <c r="C39" s="23"/>
      <c r="D39" s="23"/>
      <c r="E39" s="18"/>
      <c r="F39" s="23"/>
      <c r="G39" s="23"/>
      <c r="H39" s="2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3.8" hidden="false" customHeight="false" outlineLevel="0" collapsed="false">
      <c r="A40" s="23"/>
      <c r="B40" s="23"/>
      <c r="C40" s="23"/>
      <c r="D40" s="23"/>
      <c r="E40" s="18"/>
      <c r="F40" s="23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3.8" hidden="false" customHeight="false" outlineLevel="0" collapsed="false">
      <c r="A41" s="23"/>
      <c r="B41" s="23"/>
      <c r="C41" s="23"/>
      <c r="D41" s="23"/>
      <c r="E41" s="18"/>
      <c r="F41" s="23"/>
      <c r="G41" s="23"/>
      <c r="H41" s="2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3.8" hidden="false" customHeight="false" outlineLevel="0" collapsed="false">
      <c r="A42" s="23"/>
      <c r="B42" s="23"/>
      <c r="C42" s="23"/>
      <c r="D42" s="23"/>
      <c r="E42" s="18"/>
      <c r="F42" s="23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3.8" hidden="false" customHeight="false" outlineLevel="0" collapsed="false">
      <c r="A43" s="23"/>
      <c r="B43" s="23"/>
      <c r="C43" s="23"/>
      <c r="D43" s="23"/>
      <c r="E43" s="18"/>
      <c r="F43" s="23"/>
      <c r="G43" s="23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3.8" hidden="false" customHeight="false" outlineLevel="0" collapsed="false">
      <c r="A44" s="23"/>
      <c r="B44" s="23"/>
      <c r="C44" s="23"/>
      <c r="D44" s="23"/>
      <c r="E44" s="18"/>
      <c r="F44" s="23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3.8" hidden="false" customHeight="false" outlineLevel="0" collapsed="false">
      <c r="A45" s="23"/>
      <c r="B45" s="23"/>
      <c r="C45" s="23"/>
      <c r="D45" s="23"/>
      <c r="E45" s="18"/>
      <c r="F45" s="23"/>
      <c r="G45" s="23"/>
      <c r="H45" s="2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3.8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3.8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3.8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3.8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3.8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3.8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3.8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3.8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3.8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3.8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3.8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3.8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3.8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3.8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3.8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3.8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3.8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3.8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3.8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3.8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3.8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3.8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3.8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3.8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3.8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3.8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3.8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3.8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3.8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3.8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3.8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3.8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3.8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3.8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3.8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3.8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3.8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3.8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3.8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3.8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3.8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3.8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3.8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3.8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3.8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3.8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3.8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3.8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3.8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3.8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3.8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3.8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3.8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3.8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3.8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3.8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3.8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3.8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3.8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3.8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3.8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3.8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3.8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3.8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3.8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3.8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3.8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3.8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3.8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3.8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3.8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3.8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3.8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3.8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3.8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3.8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3.8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3.8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3.8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3.8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3.8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3.8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3.8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3.8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3.8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3.8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3.8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3.8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3.8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3.8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3.8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3.8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3.8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3.8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3.8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3.8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3.8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3.8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3.8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3.8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3.8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3.8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3.8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3.8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3.8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3.8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3.8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3.8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3.8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3.8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3.8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3.8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3.8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3.8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3.8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3.8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3.8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3.8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3.8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3.8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3.8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3.8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3.8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3.8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3.8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3.8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3.8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3.8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3.8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3.8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3.8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3.8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3.8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3.8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3.8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3.8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3.8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3.8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3.8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3.8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3.8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3.8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3.8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3.8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3.8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3.8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3.8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3.8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3.8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3.8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3.8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3.8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3.8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3.8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3.8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3.8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3.8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3.8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3.8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3.8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3.8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3.8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3.8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3.8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3.8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3.8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3.8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3.8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3.8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3.8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3.8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3.8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3.8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3.8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3.8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3.8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3.8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3.8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3.8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3.8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3.8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3.8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3.8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3.8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3.8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3.8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3.8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3.8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3.8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3.8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3.8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3.8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3.8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3.8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3.8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3.8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3.8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3.8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3.8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3.8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3.8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3.8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3.8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3.8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3.8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3.8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3.8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3.8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3.8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3.8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3.8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3.8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3.8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3.8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3.8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3.8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3.8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3.8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3.8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3.8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3.8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3.8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3.8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3.8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3.8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3.8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3.8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3.8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3.8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3.8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3.8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3.8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3.8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3.8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3.8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3.8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3.8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3.8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3.8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3.8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3.8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3.8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3.8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3.8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3.8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3.8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3.8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3.8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3.8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3.8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3.8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3.8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3.8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3.8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3.8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3.8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3.8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3.8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3.8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3.8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3.8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3.8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3.8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3.8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3.8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3.8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3.8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3.8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3.8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3.8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3.8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3.8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3.8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3.8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3.8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3.8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3.8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3.8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3.8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3.8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3.8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3.8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3.8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3.8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3.8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3.8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3.8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3.8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3.8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3.8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3.8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3.8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3.8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3.8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3.8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3.8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3.8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3.8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3.8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3.8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3.8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3.8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3.8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3.8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3.8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3.8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3.8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3.8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3.8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3.8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3.8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3.8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3.8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3.8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3.8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3.8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3.8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3.8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3.8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3.8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3.8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3.8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3.8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3.8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3.8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3.8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3.8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3.8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3.8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3.8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3.8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3.8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3.8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3.8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3.8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3.8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3.8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3.8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3.8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3.8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3.8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3.8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3.8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3.8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3.8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3.8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3.8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3.8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3.8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3.8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3.8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3.8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3.8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3.8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3.8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3.8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3.8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3.8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3.8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3.8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3.8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3.8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3.8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3.8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3.8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3.8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3.8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3.8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3.8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3.8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3.8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3.8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3.8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3.8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3.8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3.8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3.8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3.8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3.8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3.8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3.8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3.8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3.8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3.8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3.8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3.8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3.8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3.8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3.8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3.8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3.8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3.8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3.8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3.8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3.8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3.8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3.8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3.8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3.8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3.8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3.8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3.8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3.8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3.8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3.8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3.8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3.8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3.8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3.8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3.8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3.8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3.8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3.8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3.8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3.8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3.8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3.8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3.8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3.8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3.8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3.8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3.8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3.8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3.8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3.8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3.8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3.8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3.8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3.8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3.8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3.8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3.8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3.8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3.8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3.8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3.8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3.8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3.8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3.8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3.8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3.8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3.8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3.8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3.8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3.8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3.8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3.8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3.8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3.8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3.8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3.8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3.8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3.8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3.8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3.8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3.8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3.8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3.8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3.8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3.8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3.8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3.8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3.8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3.8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3.8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3.8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3.8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3.8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3.8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3.8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3.8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3.8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3.8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3.8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3.8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3.8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3.8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3.8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3.8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3.8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3.8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3.8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3.8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3.8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3.8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3.8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3.8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3.8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3.8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3.8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3.8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3.8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3.8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3.8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3.8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3.8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3.8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3.8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3.8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3.8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Format="false" ht="13.8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Format="false" ht="13.8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Format="false" ht="13.8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Format="false" ht="13.8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Format="false" ht="13.8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Format="false" ht="13.8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Format="false" ht="13.8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Format="false" ht="13.8" hidden="false" customHeight="fals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Format="false" ht="13.8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Format="false" ht="13.8" hidden="false" customHeight="fals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9">
    <mergeCell ref="D1:E1"/>
    <mergeCell ref="F1:I1"/>
    <mergeCell ref="A4:E4"/>
    <mergeCell ref="A10:E10"/>
    <mergeCell ref="C13:E13"/>
    <mergeCell ref="A16:E16"/>
    <mergeCell ref="A22:E22"/>
    <mergeCell ref="A28:E28"/>
    <mergeCell ref="A29:E2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"/>
    <col collapsed="false" customWidth="true" hidden="false" outlineLevel="0" max="3" min="3" style="0" width="19.88"/>
    <col collapsed="false" customWidth="true" hidden="false" outlineLevel="0" max="4" min="4" style="0" width="40.5"/>
    <col collapsed="false" customWidth="true" hidden="false" outlineLevel="0" max="5" min="5" style="0" width="19.88"/>
    <col collapsed="false" customWidth="true" hidden="false" outlineLevel="0" max="64" min="6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IFERROR(__xludf.dummyfunction("IMPORTRANGE(""https://docs.google.com/spreadsheets/d/1reb29GzmqrqkUoUQZusx1VWgzpDA6cDXnoz_MOo_CAU/edit#gid=667045137"", ""Juillet!A:G"")"),"Date")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IFERROR(__xludf.dummyfunction("""COMPUTED_VALUE"""),44746)</f>
        <v>44746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images responsives")</f>
        <v>Les images responsives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IFERROR(__xludf.dummyfunction("""COMPUTED_VALUE"""),"Samuel")</f>
        <v>Samuel</v>
      </c>
    </row>
    <row r="3" customFormat="false" ht="13.8" hidden="false" customHeight="false" outlineLevel="0" collapsed="false">
      <c r="A3" s="9" t="n">
        <f aca="false">IFERROR(__xludf.dummyfunction("""COMPUTED_VALUE"""),44747)</f>
        <v>44747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IFERROR(__xludf.dummyfunction("""COMPUTED_VALUE"""),"Comment faire des requêtes HTTP avec JavaScript ?")</f>
        <v>Comment faire des requêtes HTTP avec JavaScript ?</v>
      </c>
      <c r="E3" s="6"/>
      <c r="F3" s="6" t="str">
        <f aca="false">IFERROR(__xludf.dummyfunction("""COMPUTED_VALUE"""),"Zephy")</f>
        <v>Zephy</v>
      </c>
      <c r="G3" s="6" t="str">
        <f aca="false">IFERROR(__xludf.dummyfunction("""COMPUTED_VALUE"""),"Trigo")</f>
        <v>Trigo</v>
      </c>
    </row>
    <row r="4" customFormat="false" ht="13.8" hidden="false" customHeight="false" outlineLevel="0" collapsed="false">
      <c r="A4" s="9" t="n">
        <f aca="false">IFERROR(__xludf.dummyfunction("""COMPUTED_VALUE"""),44748)</f>
        <v>44748</v>
      </c>
      <c r="B4" s="6" t="str">
        <f aca="false">IFERROR(__xludf.dummyfunction("""COMPUTED_VALUE"""),"Atelier Soft Skills")</f>
        <v>Atelier Soft Skills</v>
      </c>
      <c r="C4" s="6" t="str">
        <f aca="false">IFERROR(__xludf.dummyfunction("""COMPUTED_VALUE"""),"9H00")</f>
        <v>9H00</v>
      </c>
      <c r="D4" s="6"/>
      <c r="E4" s="6"/>
      <c r="F4" s="6"/>
      <c r="G4" s="6"/>
    </row>
    <row r="5" customFormat="false" ht="13.8" hidden="false" customHeight="false" outlineLevel="0" collapsed="false">
      <c r="A5" s="9" t="n">
        <f aca="false">IFERROR(__xludf.dummyfunction("""COMPUTED_VALUE"""),44749)</f>
        <v>44749</v>
      </c>
      <c r="B5" s="6" t="str">
        <f aca="false">IFERROR(__xludf.dummyfunction("""COMPUTED_VALUE"""),"Veille")</f>
        <v>Veille</v>
      </c>
      <c r="C5" s="6"/>
      <c r="D5" s="6" t="str">
        <f aca="false">IFERROR(__xludf.dummyfunction("""COMPUTED_VALUE"""),"Cors")</f>
        <v>Cors</v>
      </c>
      <c r="E5" s="6"/>
      <c r="F5" s="6" t="str">
        <f aca="false">IFERROR(__xludf.dummyfunction("""COMPUTED_VALUE"""),"osée")</f>
        <v>osée</v>
      </c>
      <c r="G5" s="6" t="str">
        <f aca="false">IFERROR(__xludf.dummyfunction("""COMPUTED_VALUE"""),"Victor")</f>
        <v>Victor</v>
      </c>
    </row>
    <row r="6" customFormat="false" ht="13.8" hidden="false" customHeight="false" outlineLevel="0" collapsed="false">
      <c r="A6" s="9" t="n">
        <f aca="false">IFERROR(__xludf.dummyfunction("""COMPUTED_VALUE"""),44750)</f>
        <v>44750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promesses en javascript ")</f>
        <v>Les promesses en javascript</v>
      </c>
      <c r="E6" s="6"/>
      <c r="F6" s="6" t="str">
        <f aca="false">IFERROR(__xludf.dummyfunction("""COMPUTED_VALUE"""),"Pascal")</f>
        <v>Pascal</v>
      </c>
      <c r="G6" s="6" t="str">
        <f aca="false">IFERROR(__xludf.dummyfunction("""COMPUTED_VALUE"""),"melki")</f>
        <v>melki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9" t="n">
        <f aca="false">IFERROR(__xludf.dummyfunction("""COMPUTED_VALUE"""),44753)</f>
        <v>44753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IFERROR(__xludf.dummyfunction("""COMPUTED_VALUE"""),"Les préprocesseurs CSS")</f>
        <v>Les préprocesseurs CSS</v>
      </c>
      <c r="E8" s="6"/>
      <c r="F8" s="6" t="str">
        <f aca="false">IFERROR(__xludf.dummyfunction("""COMPUTED_VALUE"""),"Junior")</f>
        <v>Junior</v>
      </c>
      <c r="G8" s="6" t="str">
        <f aca="false">IFERROR(__xludf.dummyfunction("""COMPUTED_VALUE"""),"Samy")</f>
        <v>Samy</v>
      </c>
    </row>
    <row r="9" customFormat="false" ht="13.8" hidden="false" customHeight="false" outlineLevel="0" collapsed="false">
      <c r="A9" s="9" t="n">
        <f aca="false">IFERROR(__xludf.dummyfunction("""COMPUTED_VALUE"""),44754)</f>
        <v>44754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IFERROR(__xludf.dummyfunction("""COMPUTED_VALUE"""),"Les convensions BEM	")</f>
        <v>Les convensions BEM</v>
      </c>
      <c r="E9" s="6"/>
      <c r="F9" s="6" t="str">
        <f aca="false">IFERROR(__xludf.dummyfunction("""COMPUTED_VALUE"""),"Gracius")</f>
        <v>Gracius</v>
      </c>
      <c r="G9" s="6" t="str">
        <f aca="false">IFERROR(__xludf.dummyfunction("""COMPUTED_VALUE"""),"Précieux")</f>
        <v>Précieux</v>
      </c>
    </row>
    <row r="10" customFormat="false" ht="13.8" hidden="false" customHeight="false" outlineLevel="0" collapsed="false">
      <c r="A10" s="9" t="n">
        <f aca="false">IFERROR(__xludf.dummyfunction("""COMPUTED_VALUE"""),44755)</f>
        <v>44755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9" t="n">
        <f aca="false">IFERROR(__xludf.dummyfunction("""COMPUTED_VALUE"""),44756)</f>
        <v>44756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IFERROR(__xludf.dummyfunction("""COMPUTED_VALUE"""),"Le Big Data")</f>
        <v>Le Big Data</v>
      </c>
      <c r="E11" s="6"/>
      <c r="F11" s="6" t="str">
        <f aca="false">IFERROR(__xludf.dummyfunction("""COMPUTED_VALUE"""),"Meschack")</f>
        <v>Meschack</v>
      </c>
      <c r="G11" s="6" t="str">
        <f aca="false">IFERROR(__xludf.dummyfunction("""COMPUTED_VALUE"""),"David")</f>
        <v>David</v>
      </c>
    </row>
    <row r="12" customFormat="false" ht="13.8" hidden="false" customHeight="false" outlineLevel="0" collapsed="false">
      <c r="A12" s="9" t="n">
        <f aca="false">IFERROR(__xludf.dummyfunction("""COMPUTED_VALUE"""),44757)</f>
        <v>44757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IFERROR(__xludf.dummyfunction("""COMPUTED_VALUE"""),"La cyber sécurité ")</f>
        <v>La cyber sécurité</v>
      </c>
      <c r="E12" s="6"/>
      <c r="F12" s="6" t="str">
        <f aca="false">IFERROR(__xludf.dummyfunction("""COMPUTED_VALUE"""),"Esaie")</f>
        <v>Esaie</v>
      </c>
      <c r="G12" s="6" t="str">
        <f aca="false">IFERROR(__xludf.dummyfunction("""COMPUTED_VALUE"""),"Eugene")</f>
        <v>Eugene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9" t="n">
        <f aca="false">IFERROR(__xludf.dummyfunction("""COMPUTED_VALUE"""),44760)</f>
        <v>44760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IFERROR(__xludf.dummyfunction("""COMPUTED_VALUE"""),"La réalité augmentée et la réalité virtuelle ")</f>
        <v>La réalité augmentée et la réalité virtuelle</v>
      </c>
      <c r="E14" s="6"/>
      <c r="F14" s="6" t="str">
        <f aca="false">IFERROR(__xludf.dummyfunction("""COMPUTED_VALUE"""),"Jeannot")</f>
        <v>Jeannot</v>
      </c>
      <c r="G14" s="6" t="str">
        <f aca="false">IFERROR(__xludf.dummyfunction("""COMPUTED_VALUE"""),"Emmanuel")</f>
        <v>Emmanuel</v>
      </c>
    </row>
    <row r="15" customFormat="false" ht="13.8" hidden="false" customHeight="false" outlineLevel="0" collapsed="false">
      <c r="A15" s="9" t="n">
        <f aca="false">IFERROR(__xludf.dummyfunction("""COMPUTED_VALUE"""),44761)</f>
        <v>44761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IFERROR(__xludf.dummyfunction("""COMPUTED_VALUE"""),"Le web 3.0")</f>
        <v>Le web 3.0</v>
      </c>
      <c r="E15" s="6"/>
      <c r="F15" s="6" t="str">
        <f aca="false">IFERROR(__xludf.dummyfunction("""COMPUTED_VALUE"""),"Jared")</f>
        <v>Jared</v>
      </c>
      <c r="G15" s="6" t="str">
        <f aca="false">IFERROR(__xludf.dummyfunction("""COMPUTED_VALUE"""),"Blaise")</f>
        <v>Blaise</v>
      </c>
    </row>
    <row r="16" customFormat="false" ht="13.8" hidden="false" customHeight="false" outlineLevel="0" collapsed="false">
      <c r="A16" s="9" t="n">
        <f aca="false">IFERROR(__xludf.dummyfunction("""COMPUTED_VALUE"""),44762)</f>
        <v>44762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9" t="n">
        <f aca="false">IFERROR(__xludf.dummyfunction("""COMPUTED_VALUE"""),44763)</f>
        <v>44763</v>
      </c>
      <c r="B17" s="6" t="str">
        <f aca="false">IFERROR(__xludf.dummyfunction("""COMPUTED_VALUE"""),"Veille")</f>
        <v>Veille</v>
      </c>
      <c r="C17" s="6"/>
      <c r="D17" s="6" t="str">
        <f aca="false">IFERROR(__xludf.dummyfunction("""COMPUTED_VALUE"""),"La blockchain")</f>
        <v>La blockchain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IFERROR(__xludf.dummyfunction("""COMPUTED_VALUE"""),"Joël ")</f>
        <v>Joël</v>
      </c>
    </row>
    <row r="18" customFormat="false" ht="13.8" hidden="false" customHeight="false" outlineLevel="0" collapsed="false">
      <c r="A18" s="9" t="n">
        <f aca="false">IFERROR(__xludf.dummyfunction("""COMPUTED_VALUE"""),44764)</f>
        <v>44764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IFERROR(__xludf.dummyfunction("""COMPUTED_VALUE"""),"Les NFTs")</f>
        <v>Les NFTs</v>
      </c>
      <c r="E18" s="6"/>
      <c r="F18" s="6" t="str">
        <f aca="false">IFERROR(__xludf.dummyfunction("""COMPUTED_VALUE"""),"Shilo")</f>
        <v>Shilo</v>
      </c>
      <c r="G18" s="6" t="str">
        <f aca="false">IFERROR(__xludf.dummyfunction("""COMPUTED_VALUE"""),"isaac")</f>
        <v>isaac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9" t="n">
        <f aca="false">IFERROR(__xludf.dummyfunction("""COMPUTED_VALUE"""),44767)</f>
        <v>44767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IFERROR(__xludf.dummyfunction("""COMPUTED_VALUE"""),"La Biotech")</f>
        <v>La Biotech</v>
      </c>
      <c r="E20" s="6"/>
      <c r="F20" s="6" t="str">
        <f aca="false">IFERROR(__xludf.dummyfunction("""COMPUTED_VALUE"""),"Pathy")</f>
        <v>Pathy</v>
      </c>
      <c r="G20" s="6" t="str">
        <f aca="false">IFERROR(__xludf.dummyfunction("""COMPUTED_VALUE"""),"Bleudy")</f>
        <v>Bleudy</v>
      </c>
    </row>
    <row r="21" customFormat="false" ht="13.8" hidden="false" customHeight="false" outlineLevel="0" collapsed="false">
      <c r="A21" s="9" t="n">
        <f aca="false">IFERROR(__xludf.dummyfunction("""COMPUTED_VALUE"""),44768)</f>
        <v>44768</v>
      </c>
      <c r="B21" s="6" t="str">
        <f aca="false">IFERROR(__xludf.dummyfunction("""COMPUTED_VALUE"""),"Veille")</f>
        <v>Veille</v>
      </c>
      <c r="C21" s="6" t="str">
        <f aca="false">IFERROR(__xludf.dummyfunction("""COMPUTED_VALUE"""),"9H01")</f>
        <v>9H01</v>
      </c>
      <c r="D21" s="6" t="str">
        <f aca="false">IFERROR(__xludf.dummyfunction("""COMPUTED_VALUE"""),"La Fintech")</f>
        <v>La Fintech</v>
      </c>
      <c r="E21" s="6"/>
      <c r="F21" s="6" t="str">
        <f aca="false">IFERROR(__xludf.dummyfunction("""COMPUTED_VALUE"""),"Junior")</f>
        <v>Junior</v>
      </c>
      <c r="G21" s="6" t="str">
        <f aca="false">IFERROR(__xludf.dummyfunction("""COMPUTED_VALUE"""),"Victor")</f>
        <v>Victor</v>
      </c>
    </row>
    <row r="22" customFormat="false" ht="13.8" hidden="false" customHeight="false" outlineLevel="0" collapsed="false">
      <c r="A22" s="9" t="n">
        <f aca="false">IFERROR(__xludf.dummyfunction("""COMPUTED_VALUE"""),44769)</f>
        <v>44769</v>
      </c>
      <c r="B22" s="6" t="str">
        <f aca="false">IFERROR(__xludf.dummyfunction("""COMPUTED_VALUE"""),"Atelier Soft Skills")</f>
        <v>Atelier Soft Skills</v>
      </c>
      <c r="C22" s="6" t="str">
        <f aca="false">IFERROR(__xludf.dummyfunction("""COMPUTED_VALUE"""),"9H02")</f>
        <v>9H02</v>
      </c>
      <c r="D22" s="6"/>
      <c r="E22" s="6"/>
      <c r="F22" s="6"/>
      <c r="G22" s="6"/>
    </row>
    <row r="23" customFormat="false" ht="13.8" hidden="false" customHeight="false" outlineLevel="0" collapsed="false">
      <c r="A23" s="9" t="n">
        <f aca="false">IFERROR(__xludf.dummyfunction("""COMPUTED_VALUE"""),44770)</f>
        <v>44770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IFERROR(__xludf.dummyfunction("""COMPUTED_VALUE"""),"9H03")</f>
        <v>9H03</v>
      </c>
      <c r="D23" s="6" t="str">
        <f aca="false">IFERROR(__xludf.dummyfunction("""COMPUTED_VALUE"""),"L'impact de la tech dans l'environnement")</f>
        <v>L'impact de la tech dans l'environnement</v>
      </c>
      <c r="E23" s="6"/>
      <c r="F23" s="6" t="str">
        <f aca="false">IFERROR(__xludf.dummyfunction("""COMPUTED_VALUE"""),"Pascal")</f>
        <v>Pascal</v>
      </c>
      <c r="G23" s="6" t="str">
        <f aca="false">IFERROR(__xludf.dummyfunction("""COMPUTED_VALUE"""),"Samy")</f>
        <v>Samy</v>
      </c>
    </row>
    <row r="24" customFormat="false" ht="13.8" hidden="false" customHeight="false" outlineLevel="0" collapsed="false">
      <c r="A24" s="9" t="n">
        <f aca="false">IFERROR(__xludf.dummyfunction("""COMPUTED_VALUE"""),44771)</f>
        <v>44771</v>
      </c>
      <c r="B24" s="6" t="str">
        <f aca="false">IFERROR(__xludf.dummyfunction("""COMPUTED_VALUE"""),"Veille")</f>
        <v>Veille</v>
      </c>
      <c r="C24" s="6" t="str">
        <f aca="false">IFERROR(__xludf.dummyfunction("""COMPUTED_VALUE"""),"9H04")</f>
        <v>9H04</v>
      </c>
      <c r="D24" s="6" t="str">
        <f aca="false">IFERROR(__xludf.dummyfunction("""COMPUTED_VALUE"""),"Fonctionnement et utilité du USSD (avec un focus en RDC)")</f>
        <v>Fonctionnement et utilité du USSD (avec un focus en RDC)</v>
      </c>
      <c r="E24" s="6"/>
      <c r="F24" s="6" t="str">
        <f aca="false">IFERROR(__xludf.dummyfunction("""COMPUTED_VALUE"""),"osée")</f>
        <v>osée</v>
      </c>
      <c r="G24" s="6" t="str">
        <f aca="false">IFERROR(__xludf.dummyfunction("""COMPUTED_VALUE"""),"Trigo")</f>
        <v>Trigo</v>
      </c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8.51"/>
    <col collapsed="false" customWidth="true" hidden="false" outlineLevel="0" max="4" min="4" style="0" width="24.63"/>
    <col collapsed="false" customWidth="true" hidden="false" outlineLevel="0" max="5" min="5" style="0" width="29.75"/>
    <col collapsed="false" customWidth="true" hidden="false" outlineLevel="0" max="6" min="6" style="0" width="17"/>
    <col collapsed="false" customWidth="true" hidden="false" outlineLevel="0" max="7" min="7" style="0" width="21.25"/>
    <col collapsed="false" customWidth="true" hidden="false" outlineLevel="0" max="64" min="8" style="0" width="12.66"/>
  </cols>
  <sheetData>
    <row r="1" customFormat="false" ht="13.8" hidden="false" customHeight="false" outlineLevel="0" collapsed="false">
      <c r="A1" s="6" t="str">
        <f aca="false">IFERROR(__xludf.dummyfunction("IMPORTRANGE(""https://docs.google.com/spreadsheets/d/1reb29GzmqrqkUoUQZusx1VWgzpDA6cDXnoz_MOo_CAU/edit#gid=1345708369"", ""Août!A:G"")"),"Date")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9" t="n">
        <f aca="false">IFERROR(__xludf.dummyfunction("""COMPUTED_VALUE"""),44775)</f>
        <v>44775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IFERROR(__xludf.dummyfunction("""COMPUTED_VALUE"""),"Les Single Page Applications")</f>
        <v>Les Single Page Applications</v>
      </c>
      <c r="E2" s="6"/>
      <c r="F2" s="6" t="str">
        <f aca="false">IFERROR(__xludf.dummyfunction("""COMPUTED_VALUE"""),"Samy")</f>
        <v>Samy</v>
      </c>
      <c r="G2" s="6" t="str">
        <f aca="false">IFERROR(__xludf.dummyfunction("""COMPUTED_VALUE"""),"Gracius")</f>
        <v>Gracius</v>
      </c>
    </row>
    <row r="3" customFormat="false" ht="13.8" hidden="false" customHeight="false" outlineLevel="0" collapsed="false">
      <c r="A3" s="9" t="n">
        <f aca="false">IFERROR(__xludf.dummyfunction("""COMPUTED_VALUE"""),44776)</f>
        <v>44776</v>
      </c>
      <c r="B3" s="6" t="str">
        <f aca="false">IFERROR(__xludf.dummyfunction("""COMPUTED_VALUE"""),"Atelier Soft Skills")</f>
        <v>Atelier Soft Skills</v>
      </c>
      <c r="C3" s="6" t="str">
        <f aca="false">IFERROR(__xludf.dummyfunction("""COMPUTED_VALUE"""),"9H00")</f>
        <v>9H00</v>
      </c>
      <c r="D3" s="6"/>
      <c r="E3" s="6"/>
      <c r="F3" s="6"/>
      <c r="G3" s="6"/>
    </row>
    <row r="4" customFormat="false" ht="77.6" hidden="false" customHeight="false" outlineLevel="0" collapsed="false">
      <c r="A4" s="9" t="n">
        <f aca="false">IFERROR(__xludf.dummyfunction("""COMPUTED_VALUE"""),44777)</f>
        <v>44777</v>
      </c>
      <c r="B4" s="6" t="str">
        <f aca="false">IFERROR(__xludf.dummyfunction("""COMPUTED_VALUE"""),"Veille")</f>
        <v>Veille</v>
      </c>
      <c r="C4" s="6" t="str">
        <f aca="false">IFERROR(__xludf.dummyfunction("""COMPUTED_VALUE"""),"9H00")</f>
        <v>9H00</v>
      </c>
      <c r="D4" s="6" t="str">
        <f aca="false">IFERROR(__xludf.dummyfunction("""COMPUTED_VALUE"""),"React ")</f>
        <v>React</v>
      </c>
      <c r="E4" s="6" t="str">
        <f aca="false">IFERROR(__xludf.dummyfunction("""COMPUTED_VALUE"""),"- C'est quoi react ?
- Pourquoi l'utiliser ?
- CRA
- JSX
- Composants 
- Props")</f>
        <v>- C'est quoi react ?
- Pourquoi l'utiliser ?
- CRA
- JSX
- Composants 
- Props</v>
      </c>
      <c r="F4" s="6" t="str">
        <f aca="false">IFERROR(__xludf.dummyfunction("""COMPUTED_VALUE"""),"osée")</f>
        <v>osée</v>
      </c>
      <c r="G4" s="6" t="str">
        <f aca="false">IFERROR(__xludf.dummyfunction("""COMPUTED_VALUE"""),"isaac")</f>
        <v>isaac</v>
      </c>
    </row>
    <row r="5" customFormat="false" ht="13.8" hidden="false" customHeight="false" outlineLevel="0" collapsed="false">
      <c r="A5" s="9" t="n">
        <f aca="false">IFERROR(__xludf.dummyfunction("""COMPUTED_VALUE"""),44778)</f>
        <v>44778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IFERROR(__xludf.dummyfunction("""COMPUTED_VALUE"""),"Les composants en react ")</f>
        <v>Les composants en react</v>
      </c>
      <c r="E5" s="6"/>
      <c r="F5" s="6" t="str">
        <f aca="false">IFERROR(__xludf.dummyfunction("""COMPUTED_VALUE"""),"Junior")</f>
        <v>Junior</v>
      </c>
      <c r="G5" s="6" t="str">
        <f aca="false">IFERROR(__xludf.dummyfunction("""COMPUTED_VALUE"""),"Joël ")</f>
        <v>Joël</v>
      </c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</row>
    <row r="7" customFormat="false" ht="13.8" hidden="false" customHeight="false" outlineLevel="0" collapsed="false">
      <c r="A7" s="9" t="n">
        <f aca="false">IFERROR(__xludf.dummyfunction("""COMPUTED_VALUE"""),44781)</f>
        <v>44781</v>
      </c>
      <c r="B7" s="6" t="str">
        <f aca="false">IFERROR(__xludf.dummyfunction("""COMPUTED_VALUE"""),"Veille")</f>
        <v>Veille</v>
      </c>
      <c r="C7" s="6" t="str">
        <f aca="false">IFERROR(__xludf.dummyfunction("""COMPUTED_VALUE"""),"9H00")</f>
        <v>9H00</v>
      </c>
      <c r="D7" s="6" t="str">
        <f aca="false">IFERROR(__xludf.dummyfunction("""COMPUTED_VALUE"""),"React Router")</f>
        <v>React Router</v>
      </c>
      <c r="E7" s="6"/>
      <c r="F7" s="6" t="str">
        <f aca="false">IFERROR(__xludf.dummyfunction("""COMPUTED_VALUE"""),"Teddy")</f>
        <v>Teddy</v>
      </c>
      <c r="G7" s="6" t="str">
        <f aca="false">IFERROR(__xludf.dummyfunction("""COMPUTED_VALUE"""),"Emmanuel")</f>
        <v>Emmanuel</v>
      </c>
    </row>
    <row r="8" customFormat="false" ht="13.8" hidden="false" customHeight="false" outlineLevel="0" collapsed="false">
      <c r="A8" s="9" t="n">
        <f aca="false">IFERROR(__xludf.dummyfunction("""COMPUTED_VALUE"""),44782)</f>
        <v>44782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IFERROR(__xludf.dummyfunction("""COMPUTED_VALUE"""),"Le cycle de vie des composants React")</f>
        <v>Le cycle de vie des composants React</v>
      </c>
      <c r="E8" s="6"/>
      <c r="F8" s="6" t="str">
        <f aca="false">IFERROR(__xludf.dummyfunction("""COMPUTED_VALUE"""),"Zephy")</f>
        <v>Zephy</v>
      </c>
      <c r="G8" s="6" t="str">
        <f aca="false">IFERROR(__xludf.dummyfunction("""COMPUTED_VALUE"""),"Joël ")</f>
        <v>Joël</v>
      </c>
    </row>
    <row r="9" customFormat="false" ht="13.8" hidden="false" customHeight="false" outlineLevel="0" collapsed="false">
      <c r="A9" s="9" t="n">
        <f aca="false">IFERROR(__xludf.dummyfunction("""COMPUTED_VALUE"""),44783)</f>
        <v>44783</v>
      </c>
      <c r="B9" s="6" t="str">
        <f aca="false">IFERROR(__xludf.dummyfunction("""COMPUTED_VALUE"""),"Atelier Soft Skills")</f>
        <v>Atelier Soft Skills</v>
      </c>
      <c r="C9" s="6" t="str">
        <f aca="false">IFERROR(__xludf.dummyfunction("""COMPUTED_VALUE"""),"9H00")</f>
        <v>9H00</v>
      </c>
      <c r="D9" s="6"/>
      <c r="E9" s="6"/>
      <c r="F9" s="6"/>
      <c r="G9" s="6"/>
    </row>
    <row r="10" customFormat="false" ht="13.8" hidden="false" customHeight="false" outlineLevel="0" collapsed="false">
      <c r="A10" s="9" t="n">
        <f aca="false">IFERROR(__xludf.dummyfunction("""COMPUTED_VALUE"""),44784)</f>
        <v>44784</v>
      </c>
      <c r="B10" s="6" t="str">
        <f aca="false">IFERROR(__xludf.dummyfunction("""COMPUTED_VALUE"""),"Veille")</f>
        <v>Veille</v>
      </c>
      <c r="C10" s="6" t="str">
        <f aca="false">IFERROR(__xludf.dummyfunction("""COMPUTED_VALUE"""),"9H00")</f>
        <v>9H00</v>
      </c>
      <c r="D10" s="6" t="str">
        <f aca="false">IFERROR(__xludf.dummyfunction("""COMPUTED_VALUE"""),"React Hooks : Use useRef")</f>
        <v>React Hooks : Use useRef</v>
      </c>
      <c r="E10" s="6"/>
      <c r="F10" s="6" t="str">
        <f aca="false">IFERROR(__xludf.dummyfunction("""COMPUTED_VALUE"""),"Pascal")</f>
        <v>Pascal</v>
      </c>
      <c r="G10" s="6" t="str">
        <f aca="false">IFERROR(__xludf.dummyfunction("""COMPUTED_VALUE"""),"Meschack")</f>
        <v>Meschack</v>
      </c>
    </row>
    <row r="11" customFormat="false" ht="13.8" hidden="false" customHeight="false" outlineLevel="0" collapsed="false">
      <c r="A11" s="9" t="n">
        <f aca="false">IFERROR(__xludf.dummyfunction("""COMPUTED_VALUE"""),44785)</f>
        <v>44785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IFERROR(__xludf.dummyfunction("""COMPUTED_VALUE"""),"React Hooks : Use useCallback et useMemo")</f>
        <v>React Hooks : Use useCallback et useMemo</v>
      </c>
      <c r="E11" s="6"/>
      <c r="F11" s="6" t="str">
        <f aca="false">IFERROR(__xludf.dummyfunction("""COMPUTED_VALUE"""),"David")</f>
        <v>David</v>
      </c>
      <c r="G11" s="6" t="str">
        <f aca="false">IFERROR(__xludf.dummyfunction("""COMPUTED_VALUE"""),"melki")</f>
        <v>melki</v>
      </c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</row>
    <row r="13" customFormat="false" ht="13.8" hidden="false" customHeight="false" outlineLevel="0" collapsed="false">
      <c r="A13" s="9" t="n">
        <f aca="false">IFERROR(__xludf.dummyfunction("""COMPUTED_VALUE"""),44788)</f>
        <v>44788</v>
      </c>
      <c r="B13" s="6" t="str">
        <f aca="false">IFERROR(__xludf.dummyfunction("""COMPUTED_VALUE"""),"Veille")</f>
        <v>Veille</v>
      </c>
      <c r="C13" s="6" t="str">
        <f aca="false">IFERROR(__xludf.dummyfunction("""COMPUTED_VALUE"""),"9H00")</f>
        <v>9H00</v>
      </c>
      <c r="D13" s="6" t="str">
        <f aca="false">IFERROR(__xludf.dummyfunction("""COMPUTED_VALUE"""),"Les tests Statiques (présentation + démo)")</f>
        <v>Les tests Statiques (présentation + démo)</v>
      </c>
      <c r="E13" s="6"/>
      <c r="F13" s="6" t="str">
        <f aca="false">IFERROR(__xludf.dummyfunction("""COMPUTED_VALUE"""),"Victor")</f>
        <v>Victor</v>
      </c>
      <c r="G13" s="6" t="str">
        <f aca="false">IFERROR(__xludf.dummyfunction("""COMPUTED_VALUE"""),"Jeannot")</f>
        <v>Jeannot</v>
      </c>
    </row>
    <row r="14" customFormat="false" ht="13.8" hidden="false" customHeight="false" outlineLevel="0" collapsed="false">
      <c r="A14" s="9" t="n">
        <f aca="false">IFERROR(__xludf.dummyfunction("""COMPUTED_VALUE"""),44789)</f>
        <v>44789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IFERROR(__xludf.dummyfunction("""COMPUTED_VALUE"""),"Les tests unitaires  (présentation + démo)")</f>
        <v>Les tests unitaires  (présentation + démo)</v>
      </c>
      <c r="E14" s="6"/>
      <c r="F14" s="6" t="str">
        <f aca="false">IFERROR(__xludf.dummyfunction("""COMPUTED_VALUE"""),"Gracius")</f>
        <v>Gracius</v>
      </c>
      <c r="G14" s="6" t="str">
        <f aca="false">IFERROR(__xludf.dummyfunction("""COMPUTED_VALUE"""),"Blaise")</f>
        <v>Blaise</v>
      </c>
    </row>
    <row r="15" customFormat="false" ht="13.8" hidden="false" customHeight="false" outlineLevel="0" collapsed="false">
      <c r="A15" s="9" t="n">
        <f aca="false">IFERROR(__xludf.dummyfunction("""COMPUTED_VALUE"""),44790)</f>
        <v>44790</v>
      </c>
      <c r="B15" s="6" t="str">
        <f aca="false">IFERROR(__xludf.dummyfunction("""COMPUTED_VALUE"""),"Atelier Soft Skills")</f>
        <v>Atelier Soft Skills</v>
      </c>
      <c r="C15" s="6" t="str">
        <f aca="false">IFERROR(__xludf.dummyfunction("""COMPUTED_VALUE"""),"9H00")</f>
        <v>9H00</v>
      </c>
      <c r="D15" s="6"/>
      <c r="E15" s="6"/>
      <c r="F15" s="6"/>
      <c r="G15" s="6"/>
    </row>
    <row r="16" customFormat="false" ht="13.8" hidden="false" customHeight="false" outlineLevel="0" collapsed="false">
      <c r="A16" s="9" t="n">
        <f aca="false">IFERROR(__xludf.dummyfunction("""COMPUTED_VALUE"""),44791)</f>
        <v>44791</v>
      </c>
      <c r="B16" s="6" t="str">
        <f aca="false">IFERROR(__xludf.dummyfunction("""COMPUTED_VALUE"""),"Veille")</f>
        <v>Veille</v>
      </c>
      <c r="C16" s="6" t="str">
        <f aca="false">IFERROR(__xludf.dummyfunction("""COMPUTED_VALUE"""),"9H00")</f>
        <v>9H00</v>
      </c>
      <c r="D16" s="6" t="str">
        <f aca="false">IFERROR(__xludf.dummyfunction("""COMPUTED_VALUE"""),"React Testing Library  (présentation + démo)")</f>
        <v>React Testing Library  (présentation + démo)</v>
      </c>
      <c r="E16" s="6"/>
      <c r="F16" s="6" t="str">
        <f aca="false">IFERROR(__xludf.dummyfunction("""COMPUTED_VALUE"""),"osée")</f>
        <v>osée</v>
      </c>
      <c r="G16" s="6" t="str">
        <f aca="false">IFERROR(__xludf.dummyfunction("""COMPUTED_VALUE"""),"Amos")</f>
        <v>Amos</v>
      </c>
    </row>
    <row r="17" customFormat="false" ht="13.8" hidden="false" customHeight="false" outlineLevel="0" collapsed="false">
      <c r="A17" s="9" t="n">
        <f aca="false">IFERROR(__xludf.dummyfunction("""COMPUTED_VALUE"""),44792)</f>
        <v>44792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IFERROR(__xludf.dummyfunction("""COMPUTED_VALUE"""),"End to end  tests with cypress (présentation + démo)")</f>
        <v>End to end  tests with cypress (présentation + démo)</v>
      </c>
      <c r="E17" s="6"/>
      <c r="F17" s="6" t="str">
        <f aca="false">IFERROR(__xludf.dummyfunction("""COMPUTED_VALUE"""),"Samuel")</f>
        <v>Samuel</v>
      </c>
      <c r="G17" s="6" t="str">
        <f aca="false">IFERROR(__xludf.dummyfunction("""COMPUTED_VALUE"""),"Pathy")</f>
        <v>Pathy</v>
      </c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</row>
    <row r="19" customFormat="false" ht="13.8" hidden="false" customHeight="false" outlineLevel="0" collapsed="false">
      <c r="A19" s="9" t="n">
        <f aca="false">IFERROR(__xludf.dummyfunction("""COMPUTED_VALUE"""),44795)</f>
        <v>44795</v>
      </c>
      <c r="B19" s="6" t="str">
        <f aca="false">IFERROR(__xludf.dummyfunction("""COMPUTED_VALUE"""),"Veille")</f>
        <v>Veille</v>
      </c>
      <c r="C19" s="6" t="str">
        <f aca="false">IFERROR(__xludf.dummyfunction("""COMPUTED_VALUE"""),"9H00")</f>
        <v>9H00</v>
      </c>
      <c r="D19" s="6" t="str">
        <f aca="false">IFERROR(__xludf.dummyfunction("""COMPUTED_VALUE"""),"Test-driven development")</f>
        <v>Test-driven development</v>
      </c>
      <c r="E19" s="6"/>
      <c r="F19" s="6" t="str">
        <f aca="false">IFERROR(__xludf.dummyfunction("""COMPUTED_VALUE"""),"Jared")</f>
        <v>Jared</v>
      </c>
      <c r="G19" s="6" t="str">
        <f aca="false">IFERROR(__xludf.dummyfunction("""COMPUTED_VALUE"""),"Trigo")</f>
        <v>Trigo</v>
      </c>
    </row>
    <row r="20" customFormat="false" ht="13.8" hidden="false" customHeight="false" outlineLevel="0" collapsed="false">
      <c r="A20" s="9" t="n">
        <f aca="false">IFERROR(__xludf.dummyfunction("""COMPUTED_VALUE"""),44796)</f>
        <v>44796</v>
      </c>
      <c r="B20" s="6" t="str">
        <f aca="false">IFERROR(__xludf.dummyfunction("""COMPUTED_VALUE"""),"Veille")</f>
        <v>Veille</v>
      </c>
      <c r="C20" s="6" t="str">
        <f aca="false">IFERROR(__xludf.dummyfunction("""COMPUTED_VALUE"""),"9H00")</f>
        <v>9H00</v>
      </c>
      <c r="D20" s="6" t="str">
        <f aca="false">IFERROR(__xludf.dummyfunction("""COMPUTED_VALUE"""),"Behavior-driven development")</f>
        <v>Behavior-driven development</v>
      </c>
      <c r="E20" s="6"/>
      <c r="F20" s="6" t="str">
        <f aca="false">IFERROR(__xludf.dummyfunction("""COMPUTED_VALUE"""),"Shilo")</f>
        <v>Shilo</v>
      </c>
      <c r="G20" s="6" t="str">
        <f aca="false">IFERROR(__xludf.dummyfunction("""COMPUTED_VALUE"""),"Esaie")</f>
        <v>Esaie</v>
      </c>
    </row>
    <row r="21" customFormat="false" ht="13.8" hidden="false" customHeight="false" outlineLevel="0" collapsed="false">
      <c r="A21" s="9" t="n">
        <f aca="false">IFERROR(__xludf.dummyfunction("""COMPUTED_VALUE"""),44797)</f>
        <v>44797</v>
      </c>
      <c r="B21" s="6" t="str">
        <f aca="false">IFERROR(__xludf.dummyfunction("""COMPUTED_VALUE"""),"Atelier Soft Skills")</f>
        <v>Atelier Soft Skills</v>
      </c>
      <c r="C21" s="6" t="str">
        <f aca="false">IFERROR(__xludf.dummyfunction("""COMPUTED_VALUE"""),"9H00")</f>
        <v>9H00</v>
      </c>
      <c r="D21" s="6"/>
      <c r="E21" s="6"/>
      <c r="F21" s="6"/>
      <c r="G21" s="6"/>
    </row>
    <row r="22" customFormat="false" ht="13.8" hidden="false" customHeight="false" outlineLevel="0" collapsed="false">
      <c r="A22" s="9" t="n">
        <f aca="false">IFERROR(__xludf.dummyfunction("""COMPUTED_VALUE"""),44798)</f>
        <v>44798</v>
      </c>
      <c r="B22" s="6" t="str">
        <f aca="false">IFERROR(__xludf.dummyfunction("""COMPUTED_VALUE"""),"Veille")</f>
        <v>Veille</v>
      </c>
      <c r="C22" s="6" t="str">
        <f aca="false">IFERROR(__xludf.dummyfunction("""COMPUTED_VALUE"""),"9H00")</f>
        <v>9H00</v>
      </c>
      <c r="D22" s="6" t="str">
        <f aca="false">IFERROR(__xludf.dummyfunction("""COMPUTED_VALUE"""),"Component-Driven Development With Story Book")</f>
        <v>Component-Driven Development With Story Book</v>
      </c>
      <c r="E22" s="6"/>
      <c r="F22" s="6" t="str">
        <f aca="false">IFERROR(__xludf.dummyfunction("""COMPUTED_VALUE"""),"Précieux")</f>
        <v>Précieux</v>
      </c>
      <c r="G22" s="6" t="str">
        <f aca="false">IFERROR(__xludf.dummyfunction("""COMPUTED_VALUE"""),"Bleudy")</f>
        <v>Bleudy</v>
      </c>
    </row>
    <row r="23" customFormat="false" ht="13.8" hidden="false" customHeight="false" outlineLevel="0" collapsed="false">
      <c r="A23" s="9" t="n">
        <f aca="false">IFERROR(__xludf.dummyfunction("""COMPUTED_VALUE"""),44799)</f>
        <v>44799</v>
      </c>
      <c r="B23" s="6" t="str">
        <f aca="false">IFERROR(__xludf.dummyfunction("""COMPUTED_VALUE"""),"Veille")</f>
        <v>Veille</v>
      </c>
      <c r="C23" s="6" t="str">
        <f aca="false">IFERROR(__xludf.dummyfunction("""COMPUTED_VALUE"""),"9H00")</f>
        <v>9H00</v>
      </c>
      <c r="D23" s="6" t="str">
        <f aca="false">IFERROR(__xludf.dummyfunction("""COMPUTED_VALUE"""),"CD/CI")</f>
        <v>CD/CI</v>
      </c>
      <c r="E23" s="6"/>
      <c r="F23" s="6" t="str">
        <f aca="false">IFERROR(__xludf.dummyfunction("""COMPUTED_VALUE"""),"Samuel")</f>
        <v>Samuel</v>
      </c>
      <c r="G23" s="6" t="str">
        <f aca="false">IFERROR(__xludf.dummyfunction("""COMPUTED_VALUE"""),"isaac")</f>
        <v>isaac</v>
      </c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9" t="n">
        <f aca="false">IFERROR(__xludf.dummyfunction("""COMPUTED_VALUE"""),44802)</f>
        <v>44802</v>
      </c>
      <c r="B25" s="6" t="str">
        <f aca="false">IFERROR(__xludf.dummyfunction("""COMPUTED_VALUE"""),"Veille")</f>
        <v>Veille</v>
      </c>
      <c r="C25" s="6" t="str">
        <f aca="false">IFERROR(__xludf.dummyfunction("""COMPUTED_VALUE"""),"9H00")</f>
        <v>9H00</v>
      </c>
      <c r="D25" s="6" t="str">
        <f aca="false">IFERROR(__xludf.dummyfunction("""COMPUTED_VALUE"""),"React error boundaries")</f>
        <v>React error boundaries</v>
      </c>
      <c r="E25" s="6"/>
      <c r="F25" s="6" t="str">
        <f aca="false">IFERROR(__xludf.dummyfunction("""COMPUTED_VALUE"""),"Eugene")</f>
        <v>Eugene</v>
      </c>
      <c r="G25" s="6" t="str">
        <f aca="false">IFERROR(__xludf.dummyfunction("""COMPUTED_VALUE"""),"Blaise")</f>
        <v>Blaise</v>
      </c>
    </row>
    <row r="26" customFormat="false" ht="13.8" hidden="false" customHeight="false" outlineLevel="0" collapsed="false">
      <c r="A26" s="9" t="n">
        <f aca="false">IFERROR(__xludf.dummyfunction("""COMPUTED_VALUE"""),44803)</f>
        <v>44803</v>
      </c>
      <c r="B26" s="6" t="str">
        <f aca="false">IFERROR(__xludf.dummyfunction("""COMPUTED_VALUE"""),"Veille")</f>
        <v>Veille</v>
      </c>
      <c r="C26" s="6" t="str">
        <f aca="false">IFERROR(__xludf.dummyfunction("""COMPUTED_VALUE"""),"9H00")</f>
        <v>9H00</v>
      </c>
      <c r="D26" s="6" t="str">
        <f aca="false">IFERROR(__xludf.dummyfunction("""COMPUTED_VALUE"""),"React component design patterns")</f>
        <v>React component design patterns</v>
      </c>
      <c r="E26" s="6"/>
      <c r="F26" s="6" t="str">
        <f aca="false">IFERROR(__xludf.dummyfunction("""COMPUTED_VALUE"""),"melki")</f>
        <v>melki</v>
      </c>
      <c r="G26" s="6" t="str">
        <f aca="false">IFERROR(__xludf.dummyfunction("""COMPUTED_VALUE"""),"Trigo")</f>
        <v>Trigo</v>
      </c>
    </row>
    <row r="27" customFormat="false" ht="13.8" hidden="false" customHeight="false" outlineLevel="0" collapsed="false">
      <c r="A27" s="9" t="n">
        <f aca="false">IFERROR(__xludf.dummyfunction("""COMPUTED_VALUE"""),44804)</f>
        <v>44804</v>
      </c>
      <c r="B27" s="6" t="str">
        <f aca="false">IFERROR(__xludf.dummyfunction("""COMPUTED_VALUE"""),"Atelier Soft Skills")</f>
        <v>Atelier Soft Skills</v>
      </c>
      <c r="C27" s="6" t="str">
        <f aca="false">IFERROR(__xludf.dummyfunction("""COMPUTED_VALUE"""),"9H00")</f>
        <v>9H00</v>
      </c>
      <c r="D27" s="6"/>
      <c r="E27" s="6"/>
      <c r="F27" s="6"/>
      <c r="G27" s="6"/>
    </row>
    <row r="28" customFormat="false" ht="13.8" hidden="false" customHeight="false" outlineLevel="0" collapsed="false">
      <c r="A28" s="9" t="n">
        <f aca="false">IFERROR(__xludf.dummyfunction("""COMPUTED_VALUE"""),44805)</f>
        <v>44805</v>
      </c>
      <c r="B28" s="6" t="str">
        <f aca="false">IFERROR(__xludf.dummyfunction("""COMPUTED_VALUE"""),"Veille")</f>
        <v>Veille</v>
      </c>
      <c r="C28" s="6" t="str">
        <f aca="false">IFERROR(__xludf.dummyfunction("""COMPUTED_VALUE"""),"9H00")</f>
        <v>9H00</v>
      </c>
      <c r="D28" s="6" t="str">
        <f aca="false">IFERROR(__xludf.dummyfunction("""COMPUTED_VALUE"""),"State management in react")</f>
        <v>State management in react</v>
      </c>
      <c r="E28" s="6"/>
      <c r="F28" s="6" t="str">
        <f aca="false">IFERROR(__xludf.dummyfunction("""COMPUTED_VALUE"""),"Amos")</f>
        <v>Amos</v>
      </c>
      <c r="G28" s="6" t="str">
        <f aca="false">IFERROR(__xludf.dummyfunction("""COMPUTED_VALUE"""),"Samy")</f>
        <v>Samy</v>
      </c>
    </row>
    <row r="29" customFormat="false" ht="13.8" hidden="false" customHeight="false" outlineLevel="0" collapsed="false">
      <c r="A29" s="9" t="n">
        <f aca="false">IFERROR(__xludf.dummyfunction("""COMPUTED_VALUE"""),44806)</f>
        <v>44806</v>
      </c>
      <c r="B29" s="6" t="str">
        <f aca="false">IFERROR(__xludf.dummyfunction("""COMPUTED_VALUE"""),"Veille")</f>
        <v>Veille</v>
      </c>
      <c r="C29" s="6" t="str">
        <f aca="false">IFERROR(__xludf.dummyfunction("""COMPUTED_VALUE"""),"9H00")</f>
        <v>9H00</v>
      </c>
      <c r="D29" s="6" t="str">
        <f aca="false">IFERROR(__xludf.dummyfunction("""COMPUTED_VALUE"""),"Redux ")</f>
        <v>Redux</v>
      </c>
      <c r="E29" s="6"/>
      <c r="F29" s="6" t="str">
        <f aca="false">IFERROR(__xludf.dummyfunction("""COMPUTED_VALUE"""),"Pascal")</f>
        <v>Pascal</v>
      </c>
      <c r="G29" s="6" t="str">
        <f aca="false">IFERROR(__xludf.dummyfunction("""COMPUTED_VALUE"""),"Junior")</f>
        <v>Junior</v>
      </c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4" min="1" style="0" width="12.66"/>
    <col collapsed="false" customWidth="true" hidden="false" outlineLevel="0" max="5" min="5" style="0" width="48.5"/>
    <col collapsed="false" customWidth="true" hidden="false" outlineLevel="0" max="64" min="6" style="0" width="12.66"/>
  </cols>
  <sheetData>
    <row r="1" customFormat="false" ht="26.85" hidden="false" customHeight="false" outlineLevel="0" collapsed="false">
      <c r="A1" s="24" t="str">
        <f aca="false">IFERROR(__xludf.dummyfunction("IMPORTRANGE(""https://docs.google.com/spreadsheets/d/1reb29GzmqrqkUoUQZusx1VWgzpDA6cDXnoz_MOo_CAU/edit#gid=1345708369"", ""Septembre!A:G"")"),"Date")</f>
        <v>Date</v>
      </c>
      <c r="B1" s="25" t="str">
        <f aca="false">IFERROR(__xludf.dummyfunction("""COMPUTED_VALUE"""),"Activité ")</f>
        <v>Activité</v>
      </c>
      <c r="C1" s="25" t="str">
        <f aca="false">IFERROR(__xludf.dummyfunction("""COMPUTED_VALUE"""),"Heure")</f>
        <v>Heure</v>
      </c>
      <c r="D1" s="25" t="str">
        <f aca="false">IFERROR(__xludf.dummyfunction("""COMPUTED_VALUE"""),"Sujet")</f>
        <v>Sujet</v>
      </c>
      <c r="E1" s="25" t="str">
        <f aca="false">IFERROR(__xludf.dummyfunction("""COMPUTED_VALUE"""),"Détails")</f>
        <v>Détails</v>
      </c>
      <c r="F1" s="25" t="str">
        <f aca="false">IFERROR(__xludf.dummyfunction("""COMPUTED_VALUE"""),"Intervenants 1")</f>
        <v>Intervenants 1</v>
      </c>
      <c r="G1" s="25" t="str">
        <f aca="false">IFERROR(__xludf.dummyfunction("""COMPUTED_VALUE"""),"Intervenants 2")</f>
        <v>Intervenants 2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52.2" hidden="false" customHeight="false" outlineLevel="0" collapsed="false">
      <c r="A2" s="26" t="n">
        <f aca="false">IFERROR(__xludf.dummyfunction("""COMPUTED_VALUE"""),44809)</f>
        <v>44809</v>
      </c>
      <c r="B2" s="25" t="str">
        <f aca="false">IFERROR(__xludf.dummyfunction("""COMPUTED_VALUE"""),"Veille")</f>
        <v>Veille</v>
      </c>
      <c r="C2" s="25" t="str">
        <f aca="false">IFERROR(__xludf.dummyfunction("""COMPUTED_VALUE"""),"9H00")</f>
        <v>9H00</v>
      </c>
      <c r="D2" s="25" t="str">
        <f aca="false">IFERROR(__xludf.dummyfunction("""COMPUTED_VALUE"""),"Les bases des données")</f>
        <v>Les bases des données</v>
      </c>
      <c r="E2" s="25" t="str">
        <f aca="false">IFERROR(__xludf.dummyfunction("""COMPUTED_VALUE"""),"- C'est quoi une base de données ?
- C'est quoi un SGBD ?
- Types de SGBD C'est quoi le langage SQL
- Quelques SGBDs")</f>
        <v>- C'est quoi une base de données ?
- C'est quoi un SGBD ?
- Types de SGBD C'est quoi le langage SQL
- Quelques SGBDs</v>
      </c>
      <c r="F2" s="25" t="str">
        <f aca="false">IFERROR(__xludf.dummyfunction("""COMPUTED_VALUE"""),"Trigo")</f>
        <v>Trigo</v>
      </c>
      <c r="G2" s="25" t="str">
        <f aca="false">IFERROR(__xludf.dummyfunction("""COMPUTED_VALUE"""),"melki")</f>
        <v>melki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64.9" hidden="false" customHeight="false" outlineLevel="0" collapsed="false">
      <c r="A3" s="26" t="n">
        <f aca="false">IFERROR(__xludf.dummyfunction("""COMPUTED_VALUE"""),44810)</f>
        <v>44810</v>
      </c>
      <c r="B3" s="25" t="str">
        <f aca="false">IFERROR(__xludf.dummyfunction("""COMPUTED_VALUE"""),"Veille")</f>
        <v>Veille</v>
      </c>
      <c r="C3" s="25" t="str">
        <f aca="false">IFERROR(__xludf.dummyfunction("""COMPUTED_VALUE"""),"9H00")</f>
        <v>9H00</v>
      </c>
      <c r="D3" s="25" t="str">
        <f aca="false">IFERROR(__xludf.dummyfunction("""COMPUTED_VALUE"""),"SQL : Langage de définition de données")</f>
        <v>SQL : Langage de définition de données</v>
      </c>
      <c r="E3" s="25" t="str">
        <f aca="false">IFERROR(__xludf.dummyfunction("""COMPUTED_VALUE"""),"- C'est quoi le LDD ?
- Create
- Drop
- Alter 
- Truncate")</f>
        <v>- C'est quoi le LDD ?
- Create
- Drop
- Alter 
- Truncate</v>
      </c>
      <c r="F3" s="25" t="str">
        <f aca="false">IFERROR(__xludf.dummyfunction("""COMPUTED_VALUE"""),"Esaie")</f>
        <v>Esaie</v>
      </c>
      <c r="G3" s="25" t="str">
        <f aca="false">IFERROR(__xludf.dummyfunction("""COMPUTED_VALUE"""),"Samy")</f>
        <v>Samy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26.85" hidden="false" customHeight="false" outlineLevel="0" collapsed="false">
      <c r="A4" s="26" t="n">
        <f aca="false">IFERROR(__xludf.dummyfunction("""COMPUTED_VALUE"""),44811)</f>
        <v>44811</v>
      </c>
      <c r="B4" s="25" t="str">
        <f aca="false">IFERROR(__xludf.dummyfunction("""COMPUTED_VALUE"""),"Atelier Soft Skills")</f>
        <v>Atelier Soft Skills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52.2" hidden="false" customHeight="false" outlineLevel="0" collapsed="false">
      <c r="A5" s="26" t="n">
        <f aca="false">IFERROR(__xludf.dummyfunction("""COMPUTED_VALUE"""),44812)</f>
        <v>44812</v>
      </c>
      <c r="B5" s="25" t="str">
        <f aca="false">IFERROR(__xludf.dummyfunction("""COMPUTED_VALUE"""),"Veille")</f>
        <v>Veille</v>
      </c>
      <c r="C5" s="25" t="str">
        <f aca="false">IFERROR(__xludf.dummyfunction("""COMPUTED_VALUE"""),"9H00")</f>
        <v>9H00</v>
      </c>
      <c r="D5" s="25" t="str">
        <f aca="false">IFERROR(__xludf.dummyfunction("""COMPUTED_VALUE"""),"SQL : Langage de manipulation de données")</f>
        <v>SQL : Langage de manipulation de données</v>
      </c>
      <c r="E5" s="25" t="str">
        <f aca="false">IFERROR(__xludf.dummyfunction("""COMPUTED_VALUE"""),"- C'est qui le LMD ?
- Insert 
- Update
- Delete")</f>
        <v>- C'est qui le LMD ?
- Insert 
- Update
- Delete</v>
      </c>
      <c r="F5" s="25" t="str">
        <f aca="false">IFERROR(__xludf.dummyfunction("""COMPUTED_VALUE"""),"Amos")</f>
        <v>Amos</v>
      </c>
      <c r="G5" s="25" t="str">
        <f aca="false">IFERROR(__xludf.dummyfunction("""COMPUTED_VALUE"""),"Jared")</f>
        <v>Jared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52.2" hidden="false" customHeight="false" outlineLevel="0" collapsed="false">
      <c r="A6" s="26" t="n">
        <f aca="false">IFERROR(__xludf.dummyfunction("""COMPUTED_VALUE"""),44813)</f>
        <v>44813</v>
      </c>
      <c r="B6" s="25" t="str">
        <f aca="false">IFERROR(__xludf.dummyfunction("""COMPUTED_VALUE"""),"Veille")</f>
        <v>Veille</v>
      </c>
      <c r="C6" s="25" t="str">
        <f aca="false">IFERROR(__xludf.dummyfunction("""COMPUTED_VALUE"""),"9H00")</f>
        <v>9H00</v>
      </c>
      <c r="D6" s="25" t="str">
        <f aca="false">IFERROR(__xludf.dummyfunction("""COMPUTED_VALUE"""),"SQL: Les jointures ")</f>
        <v>SQL: Les jointures</v>
      </c>
      <c r="E6" s="25" t="str">
        <f aca="false">IFERROR(__xludf.dummyfunction("""COMPUTED_VALUE"""),"- C'est quoi une jointure ?
- Pourquoi utilisé une jointures ?
- Types des jointures (INNER JOIN, LEFT JOIN, RIGHT JOIN, FULL JOIN)")</f>
        <v>- C'est quoi une jointure ?
- Pourquoi utilisé une jointures ?
- Types des jointures (INNER JOIN, LEFT JOIN, RIGHT JOIN, FULL JOIN)</v>
      </c>
      <c r="F6" s="25" t="str">
        <f aca="false">IFERROR(__xludf.dummyfunction("""COMPUTED_VALUE"""),"Teddy")</f>
        <v>Teddy</v>
      </c>
      <c r="G6" s="25" t="str">
        <f aca="false">IFERROR(__xludf.dummyfunction("""COMPUTED_VALUE"""),"Pascal")</f>
        <v>Pascal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3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39.55" hidden="false" customHeight="false" outlineLevel="0" collapsed="false">
      <c r="A8" s="26" t="n">
        <f aca="false">IFERROR(__xludf.dummyfunction("""COMPUTED_VALUE"""),44816)</f>
        <v>44816</v>
      </c>
      <c r="B8" s="25" t="str">
        <f aca="false">IFERROR(__xludf.dummyfunction("""COMPUTED_VALUE"""),"Veille")</f>
        <v>Veille</v>
      </c>
      <c r="C8" s="25" t="str">
        <f aca="false">IFERROR(__xludf.dummyfunction("""COMPUTED_VALUE"""),"9H00")</f>
        <v>9H00</v>
      </c>
      <c r="D8" s="25" t="str">
        <f aca="false">IFERROR(__xludf.dummyfunction("""COMPUTED_VALUE"""),"UML : Diagramme de classes")</f>
        <v>UML : Diagramme de classes</v>
      </c>
      <c r="E8" s="25"/>
      <c r="F8" s="25" t="str">
        <f aca="false">IFERROR(__xludf.dummyfunction("""COMPUTED_VALUE"""),"Zephy")</f>
        <v>Zephy</v>
      </c>
      <c r="G8" s="25" t="str">
        <f aca="false">IFERROR(__xludf.dummyfunction("""COMPUTED_VALUE"""),"Eugene")</f>
        <v>Eugene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39.55" hidden="false" customHeight="false" outlineLevel="0" collapsed="false">
      <c r="A9" s="26" t="n">
        <f aca="false">IFERROR(__xludf.dummyfunction("""COMPUTED_VALUE"""),44817)</f>
        <v>44817</v>
      </c>
      <c r="B9" s="25" t="str">
        <f aca="false">IFERROR(__xludf.dummyfunction("""COMPUTED_VALUE"""),"Veille")</f>
        <v>Veille</v>
      </c>
      <c r="C9" s="25" t="str">
        <f aca="false">IFERROR(__xludf.dummyfunction("""COMPUTED_VALUE"""),"9H00")</f>
        <v>9H00</v>
      </c>
      <c r="D9" s="25" t="str">
        <f aca="false">IFERROR(__xludf.dummyfunction("""COMPUTED_VALUE"""),"Le modèle conceptuel des données")</f>
        <v>Le modèle conceptuel des données</v>
      </c>
      <c r="E9" s="25"/>
      <c r="F9" s="25" t="str">
        <f aca="false">IFERROR(__xludf.dummyfunction("""COMPUTED_VALUE"""),"Shilo")</f>
        <v>Shilo</v>
      </c>
      <c r="G9" s="25" t="str">
        <f aca="false">IFERROR(__xludf.dummyfunction("""COMPUTED_VALUE"""),"Junior")</f>
        <v>Junior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85" hidden="false" customHeight="false" outlineLevel="0" collapsed="false">
      <c r="A10" s="26" t="n">
        <f aca="false">IFERROR(__xludf.dummyfunction("""COMPUTED_VALUE"""),44818)</f>
        <v>44818</v>
      </c>
      <c r="B10" s="25" t="str">
        <f aca="false">IFERROR(__xludf.dummyfunction("""COMPUTED_VALUE"""),"Atelier Soft Skills")</f>
        <v>Atelier Soft Skills</v>
      </c>
      <c r="C10" s="25" t="str">
        <f aca="false">IFERROR(__xludf.dummyfunction("""COMPUTED_VALUE"""),"9H00")</f>
        <v>9H00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39.55" hidden="false" customHeight="false" outlineLevel="0" collapsed="false">
      <c r="A11" s="26" t="n">
        <f aca="false">IFERROR(__xludf.dummyfunction("""COMPUTED_VALUE"""),44819)</f>
        <v>44819</v>
      </c>
      <c r="B11" s="25" t="str">
        <f aca="false">IFERROR(__xludf.dummyfunction("""COMPUTED_VALUE"""),"Veille")</f>
        <v>Veille</v>
      </c>
      <c r="C11" s="25" t="str">
        <f aca="false">IFERROR(__xludf.dummyfunction("""COMPUTED_VALUE"""),"9H00")</f>
        <v>9H00</v>
      </c>
      <c r="D11" s="25" t="str">
        <f aca="false">IFERROR(__xludf.dummyfunction("""COMPUTED_VALUE"""),"Le modèle Logique des données")</f>
        <v>Le modèle Logique des données</v>
      </c>
      <c r="E11" s="25"/>
      <c r="F11" s="25" t="str">
        <f aca="false">IFERROR(__xludf.dummyfunction("""COMPUTED_VALUE"""),"Blaise")</f>
        <v>Blaise</v>
      </c>
      <c r="G11" s="25" t="str">
        <f aca="false">IFERROR(__xludf.dummyfunction("""COMPUTED_VALUE"""),"isaac")</f>
        <v>isaac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26.85" hidden="false" customHeight="false" outlineLevel="0" collapsed="false">
      <c r="A12" s="26" t="n">
        <f aca="false">IFERROR(__xludf.dummyfunction("""COMPUTED_VALUE"""),44820)</f>
        <v>44820</v>
      </c>
      <c r="B12" s="25" t="str">
        <f aca="false">IFERROR(__xludf.dummyfunction("""COMPUTED_VALUE"""),"Veille")</f>
        <v>Veille</v>
      </c>
      <c r="C12" s="25" t="str">
        <f aca="false">IFERROR(__xludf.dummyfunction("""COMPUTED_VALUE"""),"9H00")</f>
        <v>9H00</v>
      </c>
      <c r="D12" s="25" t="str">
        <f aca="false">IFERROR(__xludf.dummyfunction("""COMPUTED_VALUE"""),"Les formes normales")</f>
        <v>Les formes normales</v>
      </c>
      <c r="E12" s="25"/>
      <c r="F12" s="25" t="str">
        <f aca="false">IFERROR(__xludf.dummyfunction("""COMPUTED_VALUE"""),"Emmanuel")</f>
        <v>Emmanuel</v>
      </c>
      <c r="G12" s="25" t="str">
        <f aca="false">IFERROR(__xludf.dummyfunction("""COMPUTED_VALUE"""),"Victor")</f>
        <v>Victor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3.8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77.6" hidden="false" customHeight="false" outlineLevel="0" collapsed="false">
      <c r="A14" s="26" t="n">
        <f aca="false">IFERROR(__xludf.dummyfunction("""COMPUTED_VALUE"""),44823)</f>
        <v>44823</v>
      </c>
      <c r="B14" s="25" t="str">
        <f aca="false">IFERROR(__xludf.dummyfunction("""COMPUTED_VALUE"""),"Veille")</f>
        <v>Veille</v>
      </c>
      <c r="C14" s="25" t="str">
        <f aca="false">IFERROR(__xludf.dummyfunction("""COMPUTED_VALUE"""),"9H00")</f>
        <v>9H00</v>
      </c>
      <c r="D14" s="25" t="str">
        <f aca="false">IFERROR(__xludf.dummyfunction("""COMPUTED_VALUE"""),"Optimiser une base des données relationnelles avec les indexes")</f>
        <v>Optimiser une base des données relationnelles avec les indexes</v>
      </c>
      <c r="E14" s="25"/>
      <c r="F14" s="25" t="str">
        <f aca="false">IFERROR(__xludf.dummyfunction("""COMPUTED_VALUE"""),"David")</f>
        <v>David</v>
      </c>
      <c r="G14" s="25" t="str">
        <f aca="false">IFERROR(__xludf.dummyfunction("""COMPUTED_VALUE"""),"Précieux")</f>
        <v>Précieux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26.85" hidden="false" customHeight="false" outlineLevel="0" collapsed="false">
      <c r="A15" s="26" t="n">
        <f aca="false">IFERROR(__xludf.dummyfunction("""COMPUTED_VALUE"""),44824)</f>
        <v>44824</v>
      </c>
      <c r="B15" s="25" t="str">
        <f aca="false">IFERROR(__xludf.dummyfunction("""COMPUTED_VALUE"""),"Veille")</f>
        <v>Veille</v>
      </c>
      <c r="C15" s="25" t="str">
        <f aca="false">IFERROR(__xludf.dummyfunction("""COMPUTED_VALUE"""),"9H00")</f>
        <v>9H00</v>
      </c>
      <c r="D15" s="25" t="str">
        <f aca="false">IFERROR(__xludf.dummyfunction("""COMPUTED_VALUE"""),"Les fonctions MySQL")</f>
        <v>Les fonctions MySQL</v>
      </c>
      <c r="E15" s="25"/>
      <c r="F15" s="25" t="str">
        <f aca="false">IFERROR(__xludf.dummyfunction("""COMPUTED_VALUE"""),"Pathy")</f>
        <v>Pathy</v>
      </c>
      <c r="G15" s="25" t="str">
        <f aca="false">IFERROR(__xludf.dummyfunction("""COMPUTED_VALUE"""),"Joël ")</f>
        <v>Joël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26.85" hidden="false" customHeight="false" outlineLevel="0" collapsed="false">
      <c r="A16" s="26" t="n">
        <f aca="false">IFERROR(__xludf.dummyfunction("""COMPUTED_VALUE"""),44825)</f>
        <v>44825</v>
      </c>
      <c r="B16" s="25" t="str">
        <f aca="false">IFERROR(__xludf.dummyfunction("""COMPUTED_VALUE"""),"Atelier Soft Skills")</f>
        <v>Atelier Soft Skills</v>
      </c>
      <c r="C16" s="25" t="str">
        <f aca="false">IFERROR(__xludf.dummyfunction("""COMPUTED_VALUE"""),"9H00")</f>
        <v>9H00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39.55" hidden="false" customHeight="false" outlineLevel="0" collapsed="false">
      <c r="A17" s="26" t="n">
        <f aca="false">IFERROR(__xludf.dummyfunction("""COMPUTED_VALUE"""),44826)</f>
        <v>44826</v>
      </c>
      <c r="B17" s="25" t="str">
        <f aca="false">IFERROR(__xludf.dummyfunction("""COMPUTED_VALUE"""),"Veille")</f>
        <v>Veille</v>
      </c>
      <c r="C17" s="25" t="str">
        <f aca="false">IFERROR(__xludf.dummyfunction("""COMPUTED_VALUE"""),"9H00")</f>
        <v>9H00</v>
      </c>
      <c r="D17" s="25" t="str">
        <f aca="false">IFERROR(__xludf.dummyfunction("""COMPUTED_VALUE"""),"Les procédures Stockés")</f>
        <v>Les procédures Stockés</v>
      </c>
      <c r="E17" s="25"/>
      <c r="F17" s="25" t="str">
        <f aca="false">IFERROR(__xludf.dummyfunction("""COMPUTED_VALUE"""),"Amos")</f>
        <v>Amos</v>
      </c>
      <c r="G17" s="25" t="str">
        <f aca="false">IFERROR(__xludf.dummyfunction("""COMPUTED_VALUE"""),"Gracius")</f>
        <v>Gracius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26.85" hidden="false" customHeight="false" outlineLevel="0" collapsed="false">
      <c r="A18" s="26" t="n">
        <f aca="false">IFERROR(__xludf.dummyfunction("""COMPUTED_VALUE"""),44827)</f>
        <v>44827</v>
      </c>
      <c r="B18" s="25" t="str">
        <f aca="false">IFERROR(__xludf.dummyfunction("""COMPUTED_VALUE"""),"Veille")</f>
        <v>Veille</v>
      </c>
      <c r="C18" s="25" t="str">
        <f aca="false">IFERROR(__xludf.dummyfunction("""COMPUTED_VALUE"""),"9H00")</f>
        <v>9H00</v>
      </c>
      <c r="D18" s="25" t="str">
        <f aca="false">IFERROR(__xludf.dummyfunction("""COMPUTED_VALUE"""),"Les transactions")</f>
        <v>Les transactions</v>
      </c>
      <c r="E18" s="25"/>
      <c r="F18" s="25" t="str">
        <f aca="false">IFERROR(__xludf.dummyfunction("""COMPUTED_VALUE"""),"Bleudy")</f>
        <v>Bleudy</v>
      </c>
      <c r="G18" s="25" t="str">
        <f aca="false">IFERROR(__xludf.dummyfunction("""COMPUTED_VALUE"""),"Samuel")</f>
        <v>Samuel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3.8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64.9" hidden="false" customHeight="false" outlineLevel="0" collapsed="false">
      <c r="A20" s="26" t="n">
        <f aca="false">IFERROR(__xludf.dummyfunction("""COMPUTED_VALUE"""),44830)</f>
        <v>44830</v>
      </c>
      <c r="B20" s="25" t="str">
        <f aca="false">IFERROR(__xludf.dummyfunction("""COMPUTED_VALUE"""),"Veille")</f>
        <v>Veille</v>
      </c>
      <c r="C20" s="25" t="str">
        <f aca="false">IFERROR(__xludf.dummyfunction("""COMPUTED_VALUE"""),"9H00")</f>
        <v>9H00</v>
      </c>
      <c r="D20" s="25" t="str">
        <f aca="false">IFERROR(__xludf.dummyfunction("""COMPUTED_VALUE"""),"Gestion des comptes utilisateurs et leurs droits sur MySQL")</f>
        <v>Gestion des comptes utilisateurs et leurs droits sur MySQL</v>
      </c>
      <c r="E20" s="25"/>
      <c r="F20" s="25" t="str">
        <f aca="false">IFERROR(__xludf.dummyfunction("""COMPUTED_VALUE"""),"Eugene")</f>
        <v>Eugene</v>
      </c>
      <c r="G20" s="25" t="str">
        <f aca="false">IFERROR(__xludf.dummyfunction("""COMPUTED_VALUE"""),"Trigo")</f>
        <v>Trigo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39.55" hidden="false" customHeight="false" outlineLevel="0" collapsed="false">
      <c r="A21" s="26" t="n">
        <f aca="false">IFERROR(__xludf.dummyfunction("""COMPUTED_VALUE"""),44831)</f>
        <v>44831</v>
      </c>
      <c r="B21" s="25" t="str">
        <f aca="false">IFERROR(__xludf.dummyfunction("""COMPUTED_VALUE"""),"Veille")</f>
        <v>Veille</v>
      </c>
      <c r="C21" s="25" t="str">
        <f aca="false">IFERROR(__xludf.dummyfunction("""COMPUTED_VALUE"""),"9H00")</f>
        <v>9H00</v>
      </c>
      <c r="D21" s="25" t="str">
        <f aca="false">IFERROR(__xludf.dummyfunction("""COMPUTED_VALUE"""),"Les bases de données NoSQL")</f>
        <v>Les bases de données NoSQL</v>
      </c>
      <c r="E21" s="25"/>
      <c r="F21" s="25" t="str">
        <f aca="false">IFERROR(__xludf.dummyfunction("""COMPUTED_VALUE"""),"Gracius")</f>
        <v>Gracius</v>
      </c>
      <c r="G21" s="25" t="str">
        <f aca="false">IFERROR(__xludf.dummyfunction("""COMPUTED_VALUE"""),"Esaie")</f>
        <v>Esaie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26.85" hidden="false" customHeight="false" outlineLevel="0" collapsed="false">
      <c r="A22" s="26" t="n">
        <f aca="false">IFERROR(__xludf.dummyfunction("""COMPUTED_VALUE"""),44832)</f>
        <v>44832</v>
      </c>
      <c r="B22" s="25" t="str">
        <f aca="false">IFERROR(__xludf.dummyfunction("""COMPUTED_VALUE"""),"Atelier Soft Skills")</f>
        <v>Atelier Soft Skills</v>
      </c>
      <c r="C22" s="25" t="str">
        <f aca="false">IFERROR(__xludf.dummyfunction("""COMPUTED_VALUE"""),"9H00")</f>
        <v>9H00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90.25" hidden="false" customHeight="false" outlineLevel="0" collapsed="false">
      <c r="A23" s="26" t="n">
        <f aca="false">IFERROR(__xludf.dummyfunction("""COMPUTED_VALUE"""),44833)</f>
        <v>44833</v>
      </c>
      <c r="B23" s="25" t="str">
        <f aca="false">IFERROR(__xludf.dummyfunction("""COMPUTED_VALUE"""),"Veille")</f>
        <v>Veille</v>
      </c>
      <c r="C23" s="25" t="str">
        <f aca="false">IFERROR(__xludf.dummyfunction("""COMPUTED_VALUE"""),"9H00")</f>
        <v>9H00</v>
      </c>
      <c r="D23" s="25" t="str">
        <f aca="false">IFERROR(__xludf.dummyfunction("""COMPUTED_VALUE"""),"Modélisation d'une base des données NoSQL (mongoDb) : Bonnes pratiques")</f>
        <v>Modélisation d'une base des données NoSQL (mongoDb) : Bonnes pratiques</v>
      </c>
      <c r="E23" s="25"/>
      <c r="F23" s="25" t="str">
        <f aca="false">IFERROR(__xludf.dummyfunction("""COMPUTED_VALUE"""),"Teddy")</f>
        <v>Teddy</v>
      </c>
      <c r="G23" s="25" t="str">
        <f aca="false">IFERROR(__xludf.dummyfunction("""COMPUTED_VALUE"""),"Pathy")</f>
        <v>Pathy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26.85" hidden="false" customHeight="false" outlineLevel="0" collapsed="false">
      <c r="A24" s="26" t="n">
        <f aca="false">IFERROR(__xludf.dummyfunction("""COMPUTED_VALUE"""),44834)</f>
        <v>44834</v>
      </c>
      <c r="B24" s="25" t="str">
        <f aca="false">IFERROR(__xludf.dummyfunction("""COMPUTED_VALUE"""),"Veille")</f>
        <v>Veille</v>
      </c>
      <c r="C24" s="25" t="str">
        <f aca="false">IFERROR(__xludf.dummyfunction("""COMPUTED_VALUE"""),"9H00")</f>
        <v>9H00</v>
      </c>
      <c r="D24" s="25" t="str">
        <f aca="false">IFERROR(__xludf.dummyfunction("""COMPUTED_VALUE"""),"Node JS")</f>
        <v>Node JS</v>
      </c>
      <c r="E24" s="25"/>
      <c r="F24" s="25" t="str">
        <f aca="false">IFERROR(__xludf.dummyfunction("""COMPUTED_VALUE"""),"osée")</f>
        <v>osée</v>
      </c>
      <c r="G24" s="25" t="str">
        <f aca="false">IFERROR(__xludf.dummyfunction("""COMPUTED_VALUE"""),"melki")</f>
        <v>melki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3.8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3.8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3.8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3.8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3.8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3.8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3.8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3.8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3.8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3.8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3.8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3.8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3.8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3.8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3.8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3.8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3.8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3.8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3.8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3.8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3.8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3.8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3.8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3.8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3.8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3.8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3.8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3.8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3.8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3.8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3.8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8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8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8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8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8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8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8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8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8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8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8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8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8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8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8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8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8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8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8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8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8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8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8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8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8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8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8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8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8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8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8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8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8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8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8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8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8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8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8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8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8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8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8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8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8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8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8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8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8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8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8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8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8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8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8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8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8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8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8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8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8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8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8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8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8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8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8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8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8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8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8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8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8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8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8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8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8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8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8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8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8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8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8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8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8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8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8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8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8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8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8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8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8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8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8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8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8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8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8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8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8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8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8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8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8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8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8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8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8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8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8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8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8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8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8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8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8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8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8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8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8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8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8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8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8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8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8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8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8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8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8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8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8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8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8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8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8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8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8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8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8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8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8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8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8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8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8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8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8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8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8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8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8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8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8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8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8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8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8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8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8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8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8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8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8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8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8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8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8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8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8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8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8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8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8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8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8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8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8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8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8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8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8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8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8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8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8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8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8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8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8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8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8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8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8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8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8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8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8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8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8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8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8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8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8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8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8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8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8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8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8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8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8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8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8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8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8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8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8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8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8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8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8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8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8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8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8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8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8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8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8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8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8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8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8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8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8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8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8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8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8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8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8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8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8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8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8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8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8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8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8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8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8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8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8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8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8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8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8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8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8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8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8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8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8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8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8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8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8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8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8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8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8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8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8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8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8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8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8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8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8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8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8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8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8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8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8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8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8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8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8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8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8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8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8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8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8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8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8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8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8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8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8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8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8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8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8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8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8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8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8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8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8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8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8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8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8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8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8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8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8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8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8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8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8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8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8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8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8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8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8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8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8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8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8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8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8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8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8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8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8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8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8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8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8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8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8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8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8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8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8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8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8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8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8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8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8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8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8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8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8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8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8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8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8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8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8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8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8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8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8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8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8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8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8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8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8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8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8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8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8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8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8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8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8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8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8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8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8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8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8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8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8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8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8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8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8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8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8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8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8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8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8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8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8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8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8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8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8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8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8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8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8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8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8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8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8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8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8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8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8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8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8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8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8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8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8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8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8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8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8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8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8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8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8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8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8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8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8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8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8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8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8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8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8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8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8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8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8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8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8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8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8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8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8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8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8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8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8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8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8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8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8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8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8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8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8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8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8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8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8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8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8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8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8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8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8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8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8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8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8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8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8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8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8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8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8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8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8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8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8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8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8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8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8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8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8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8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8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8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8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8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8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8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8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8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8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8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8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8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8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8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8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8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8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8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8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8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8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8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8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8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8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8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8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8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8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8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8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8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8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8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8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8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8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8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8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8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8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8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8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8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8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8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8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8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8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8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8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8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8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8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8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8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8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8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8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8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8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8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8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8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8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8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8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8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8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8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8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8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8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8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8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8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8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8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8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8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8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8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8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8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8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8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8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8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8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8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8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8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8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8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8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8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8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8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8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8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8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8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8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8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8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8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8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8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8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8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8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8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8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8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8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8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8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8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8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8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8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8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8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8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8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8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8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8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8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8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8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8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8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8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8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8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8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8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8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8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8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8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8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8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8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8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8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8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8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8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8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8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8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8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8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8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8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8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8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8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8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8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8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8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8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8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8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8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8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8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8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8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8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8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8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8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8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8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8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8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8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8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8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8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8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8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8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8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8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8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8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8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8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8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8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8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8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8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8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8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8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8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8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8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8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8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8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8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8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8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8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8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8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8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8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8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8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8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8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8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8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8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8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8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8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8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8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8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8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8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8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8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8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8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8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8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8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8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8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8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8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8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8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8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8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8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8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8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8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8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8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8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8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8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8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8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8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8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8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8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8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8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8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8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8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8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8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8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8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8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8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8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8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8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8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8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8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8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8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8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8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8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8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8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8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8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8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8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8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8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8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8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8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8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8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8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8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8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8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8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8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8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8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8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8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8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8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8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8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8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8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8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8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8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8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8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8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8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8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8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8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8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8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8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8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8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8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8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8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8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8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8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8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8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8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8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8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8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8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8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8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8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8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8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8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8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8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8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8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8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8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8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8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8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8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8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8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8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8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8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8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8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8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8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8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8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8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8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8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8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8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8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8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8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8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8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8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8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8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8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8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8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8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8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8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8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8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8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8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8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8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8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8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8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8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8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8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8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8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8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8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8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8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8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8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8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8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8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8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8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8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8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8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8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8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8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8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8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8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8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3.8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3.8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3.8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3.8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3.8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3.8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3.8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3.8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3.8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3.8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3.8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5"/>
    <col collapsed="false" customWidth="true" hidden="false" outlineLevel="0" max="3" min="3" style="0" width="12.66"/>
    <col collapsed="false" customWidth="true" hidden="false" outlineLevel="0" max="4" min="4" style="0" width="56.01"/>
    <col collapsed="false" customWidth="true" hidden="false" outlineLevel="0" max="5" min="5" style="0" width="12.66"/>
    <col collapsed="false" customWidth="true" hidden="false" outlineLevel="0" max="64" min="7" style="0" width="12.66"/>
  </cols>
  <sheetData>
    <row r="1" customFormat="false" ht="13.8" hidden="false" customHeight="false" outlineLevel="0" collapsed="false">
      <c r="A1" s="27" t="str">
        <f aca="false">IFERROR(__xludf.dummyfunction("IMPORTRANGE(""https://docs.google.com/spreadsheets/d/1reb29GzmqrqkUoUQZusx1VWgzpDA6cDXnoz_MOo_CAU/edit#gid=1345708369"", ""Octobre!A:G"")"),"Date")</f>
        <v>Date</v>
      </c>
      <c r="B1" s="6" t="str">
        <f aca="false">IFERROR(__xludf.dummyfunction("""COMPUTED_VALUE"""),"Activité ")</f>
        <v>Activité</v>
      </c>
      <c r="C1" s="6" t="str">
        <f aca="false">IFERROR(__xludf.dummyfunction("""COMPUTED_VALUE"""),"Heure")</f>
        <v>Heure</v>
      </c>
      <c r="D1" s="6" t="str">
        <f aca="false">IFERROR(__xludf.dummyfunction("""COMPUTED_VALUE"""),"Sujet")</f>
        <v>Sujet</v>
      </c>
      <c r="E1" s="6" t="str">
        <f aca="false">IFERROR(__xludf.dummyfunction("""COMPUTED_VALUE"""),"Détails")</f>
        <v>Détails</v>
      </c>
      <c r="F1" s="6" t="str">
        <f aca="false">IFERROR(__xludf.dummyfunction("""COMPUTED_VALUE"""),"Intervenants 1")</f>
        <v>Intervenants 1</v>
      </c>
      <c r="G1" s="6" t="str">
        <f aca="false">IFERROR(__xludf.dummyfunction("""COMPUTED_VALUE"""),"Intervenants 2")</f>
        <v>Intervenants 2</v>
      </c>
    </row>
    <row r="2" customFormat="false" ht="13.8" hidden="false" customHeight="false" outlineLevel="0" collapsed="false">
      <c r="A2" s="28" t="n">
        <f aca="false">IFERROR(__xludf.dummyfunction("""COMPUTED_VALUE"""),44837)</f>
        <v>44837</v>
      </c>
      <c r="B2" s="6" t="str">
        <f aca="false">IFERROR(__xludf.dummyfunction("""COMPUTED_VALUE"""),"Veille")</f>
        <v>Veille</v>
      </c>
      <c r="C2" s="6" t="str">
        <f aca="false">IFERROR(__xludf.dummyfunction("""COMPUTED_VALUE"""),"9H00")</f>
        <v>9H00</v>
      </c>
      <c r="D2" s="6" t="str">
        <f aca="false">IFERROR(__xludf.dummyfunction("""COMPUTED_VALUE"""),"Explication et demonstration détaillée des modules FS et OS dans Node.js")</f>
        <v>Explication et demonstration détaillée des modules FS et OS dans Node.js</v>
      </c>
      <c r="E2" s="6"/>
      <c r="F2" s="6" t="str">
        <f aca="false">IFERROR(__xludf.dummyfunction("""COMPUTED_VALUE"""),"Amos")</f>
        <v>Amos</v>
      </c>
      <c r="G2" s="6" t="str">
        <f aca="false">IFERROR(__xludf.dummyfunction("""COMPUTED_VALUE"""),"Jared")</f>
        <v>Jared</v>
      </c>
    </row>
    <row r="3" customFormat="false" ht="13.8" hidden="false" customHeight="false" outlineLevel="0" collapsed="false">
      <c r="A3" s="28" t="n">
        <f aca="false">IFERROR(__xludf.dummyfunction("""COMPUTED_VALUE"""),44838)</f>
        <v>44838</v>
      </c>
      <c r="B3" s="6" t="str">
        <f aca="false">IFERROR(__xludf.dummyfunction("""COMPUTED_VALUE"""),"Veille")</f>
        <v>Veille</v>
      </c>
      <c r="C3" s="6" t="str">
        <f aca="false">IFERROR(__xludf.dummyfunction("""COMPUTED_VALUE"""),"9H00")</f>
        <v>9H00</v>
      </c>
      <c r="D3" s="6" t="str">
        <f aca="false">IFERROR(__xludf.dummyfunction("""COMPUTED_VALUE"""),"Mise en place d'une API Rest avec ExpressJS")</f>
        <v>Mise en place d'une API Rest avec ExpressJS</v>
      </c>
      <c r="E3" s="6"/>
      <c r="F3" s="6" t="str">
        <f aca="false">IFERROR(__xludf.dummyfunction("""COMPUTED_VALUE"""),"Jeannot")</f>
        <v>Jeannot</v>
      </c>
      <c r="G3" s="6" t="str">
        <f aca="false">IFERROR(__xludf.dummyfunction("""COMPUTED_VALUE"""),"Précieux")</f>
        <v>Précieux</v>
      </c>
    </row>
    <row r="4" customFormat="false" ht="13.8" hidden="false" customHeight="false" outlineLevel="0" collapsed="false">
      <c r="A4" s="28" t="n">
        <f aca="false">IFERROR(__xludf.dummyfunction("""COMPUTED_VALUE"""),44839)</f>
        <v>44839</v>
      </c>
      <c r="B4" s="6" t="str">
        <f aca="false">IFERROR(__xludf.dummyfunction("""COMPUTED_VALUE"""),"Atelier Soft Skills")</f>
        <v>Atelier Soft Skills</v>
      </c>
      <c r="C4" s="6"/>
      <c r="D4" s="6"/>
      <c r="E4" s="6"/>
      <c r="F4" s="6"/>
      <c r="G4" s="6"/>
    </row>
    <row r="5" customFormat="false" ht="13.8" hidden="false" customHeight="false" outlineLevel="0" collapsed="false">
      <c r="A5" s="28" t="n">
        <f aca="false">IFERROR(__xludf.dummyfunction("""COMPUTED_VALUE"""),44840)</f>
        <v>44840</v>
      </c>
      <c r="B5" s="6" t="str">
        <f aca="false">IFERROR(__xludf.dummyfunction("""COMPUTED_VALUE"""),"Veille")</f>
        <v>Veille</v>
      </c>
      <c r="C5" s="6" t="str">
        <f aca="false">IFERROR(__xludf.dummyfunction("""COMPUTED_VALUE"""),"9H00")</f>
        <v>9H00</v>
      </c>
      <c r="D5" s="6" t="str">
        <f aca="false">IFERROR(__xludf.dummyfunction("""COMPUTED_VALUE"""),"Moteurs de rendus en JavaScript et leur intégration dans Node.js")</f>
        <v>Moteurs de rendus en JavaScript et leur intégration dans Node.js</v>
      </c>
      <c r="E5" s="6"/>
      <c r="F5" s="6" t="str">
        <f aca="false">IFERROR(__xludf.dummyfunction("""COMPUTED_VALUE"""),"Meschack")</f>
        <v>Meschack</v>
      </c>
      <c r="G5" s="6" t="str">
        <f aca="false">IFERROR(__xludf.dummyfunction("""COMPUTED_VALUE"""),"Bleudy")</f>
        <v>Bleudy</v>
      </c>
    </row>
    <row r="6" customFormat="false" ht="13.8" hidden="false" customHeight="false" outlineLevel="0" collapsed="false">
      <c r="A6" s="28" t="n">
        <f aca="false">IFERROR(__xludf.dummyfunction("""COMPUTED_VALUE"""),44841)</f>
        <v>44841</v>
      </c>
      <c r="B6" s="6" t="str">
        <f aca="false">IFERROR(__xludf.dummyfunction("""COMPUTED_VALUE"""),"Veille")</f>
        <v>Veille</v>
      </c>
      <c r="C6" s="6" t="str">
        <f aca="false">IFERROR(__xludf.dummyfunction("""COMPUTED_VALUE"""),"9H00")</f>
        <v>9H00</v>
      </c>
      <c r="D6" s="6" t="str">
        <f aca="false">IFERROR(__xludf.dummyfunction("""COMPUTED_VALUE"""),"Les validations côté serveur")</f>
        <v>Les validations côté serveur</v>
      </c>
      <c r="E6" s="6"/>
      <c r="F6" s="6" t="str">
        <f aca="false">IFERROR(__xludf.dummyfunction("""COMPUTED_VALUE"""),"Emmanuel")</f>
        <v>Emmanuel</v>
      </c>
      <c r="G6" s="6" t="str">
        <f aca="false">IFERROR(__xludf.dummyfunction("""COMPUTED_VALUE"""),"isaac")</f>
        <v>isaac</v>
      </c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</row>
    <row r="8" customFormat="false" ht="13.8" hidden="false" customHeight="false" outlineLevel="0" collapsed="false">
      <c r="A8" s="28" t="n">
        <f aca="false">IFERROR(__xludf.dummyfunction("""COMPUTED_VALUE"""),44844)</f>
        <v>44844</v>
      </c>
      <c r="B8" s="6" t="str">
        <f aca="false">IFERROR(__xludf.dummyfunction("""COMPUTED_VALUE"""),"Veille")</f>
        <v>Veille</v>
      </c>
      <c r="C8" s="6" t="str">
        <f aca="false">IFERROR(__xludf.dummyfunction("""COMPUTED_VALUE"""),"9H00")</f>
        <v>9H00</v>
      </c>
      <c r="D8" s="6" t="str">
        <f aca="false">IFERROR(__xludf.dummyfunction("""COMPUTED_VALUE"""),"Organiser un projet Node avec Architecture MVC")</f>
        <v>Organiser un projet Node avec Architecture MVC</v>
      </c>
      <c r="E8" s="6"/>
      <c r="F8" s="6" t="str">
        <f aca="false">IFERROR(__xludf.dummyfunction("""COMPUTED_VALUE"""),"Joël ")</f>
        <v>Joël</v>
      </c>
      <c r="G8" s="6" t="str">
        <f aca="false">IFERROR(__xludf.dummyfunction("""COMPUTED_VALUE"""),"Shilo")</f>
        <v>Shilo</v>
      </c>
    </row>
    <row r="9" customFormat="false" ht="13.8" hidden="false" customHeight="false" outlineLevel="0" collapsed="false">
      <c r="A9" s="28" t="n">
        <f aca="false">IFERROR(__xludf.dummyfunction("""COMPUTED_VALUE"""),44845)</f>
        <v>44845</v>
      </c>
      <c r="B9" s="6" t="str">
        <f aca="false">IFERROR(__xludf.dummyfunction("""COMPUTED_VALUE"""),"Veille")</f>
        <v>Veille</v>
      </c>
      <c r="C9" s="6" t="str">
        <f aca="false">IFERROR(__xludf.dummyfunction("""COMPUTED_VALUE"""),"9H00")</f>
        <v>9H00</v>
      </c>
      <c r="D9" s="6" t="str">
        <f aca="false">IFERROR(__xludf.dummyfunction("""COMPUTED_VALUE"""),"Présentation des ORM (Demo avec Sequelize ou Prisma)")</f>
        <v>Présentation des ORM (Demo avec Sequelize ou Prisma)</v>
      </c>
      <c r="E9" s="6"/>
      <c r="F9" s="6" t="str">
        <f aca="false">IFERROR(__xludf.dummyfunction("""COMPUTED_VALUE"""),"Eugene")</f>
        <v>Eugene</v>
      </c>
      <c r="G9" s="6" t="str">
        <f aca="false">IFERROR(__xludf.dummyfunction("""COMPUTED_VALUE"""),"Pathy")</f>
        <v>Pathy</v>
      </c>
    </row>
    <row r="10" customFormat="false" ht="13.8" hidden="false" customHeight="false" outlineLevel="0" collapsed="false">
      <c r="A10" s="28" t="n">
        <f aca="false">IFERROR(__xludf.dummyfunction("""COMPUTED_VALUE"""),44846)</f>
        <v>44846</v>
      </c>
      <c r="B10" s="6" t="str">
        <f aca="false">IFERROR(__xludf.dummyfunction("""COMPUTED_VALUE"""),"Atelier Soft Skills")</f>
        <v>Atelier Soft Skills</v>
      </c>
      <c r="C10" s="6" t="str">
        <f aca="false">IFERROR(__xludf.dummyfunction("""COMPUTED_VALUE"""),"9H00")</f>
        <v>9H00</v>
      </c>
      <c r="D10" s="6"/>
      <c r="E10" s="6"/>
      <c r="F10" s="6"/>
      <c r="G10" s="6"/>
    </row>
    <row r="11" customFormat="false" ht="13.8" hidden="false" customHeight="false" outlineLevel="0" collapsed="false">
      <c r="A11" s="28" t="n">
        <f aca="false">IFERROR(__xludf.dummyfunction("""COMPUTED_VALUE"""),44847)</f>
        <v>44847</v>
      </c>
      <c r="B11" s="6" t="str">
        <f aca="false">IFERROR(__xludf.dummyfunction("""COMPUTED_VALUE"""),"Veille")</f>
        <v>Veille</v>
      </c>
      <c r="C11" s="6" t="str">
        <f aca="false">IFERROR(__xludf.dummyfunction("""COMPUTED_VALUE"""),"9H00")</f>
        <v>9H00</v>
      </c>
      <c r="D11" s="6" t="str">
        <f aca="false">IFERROR(__xludf.dummyfunction("""COMPUTED_VALUE"""),"ORM vs ODM (Présentation de Mongoose)")</f>
        <v>ORM vs ODM (Présentation de Mongoose)</v>
      </c>
      <c r="E11" s="6"/>
      <c r="F11" s="6" t="str">
        <f aca="false">IFERROR(__xludf.dummyfunction("""COMPUTED_VALUE"""),"Zephy")</f>
        <v>Zephy</v>
      </c>
      <c r="G11" s="6" t="str">
        <f aca="false">IFERROR(__xludf.dummyfunction("""COMPUTED_VALUE"""),"Blaise")</f>
        <v>Blaise</v>
      </c>
    </row>
    <row r="12" customFormat="false" ht="13.8" hidden="false" customHeight="false" outlineLevel="0" collapsed="false">
      <c r="A12" s="28" t="n">
        <f aca="false">IFERROR(__xludf.dummyfunction("""COMPUTED_VALUE"""),44848)</f>
        <v>44848</v>
      </c>
      <c r="B12" s="6" t="str">
        <f aca="false">IFERROR(__xludf.dummyfunction("""COMPUTED_VALUE"""),"Veille")</f>
        <v>Veille</v>
      </c>
      <c r="C12" s="6" t="str">
        <f aca="false">IFERROR(__xludf.dummyfunction("""COMPUTED_VALUE"""),"9H00")</f>
        <v>9H00</v>
      </c>
      <c r="D12" s="6" t="str">
        <f aca="false">IFERROR(__xludf.dummyfunction("""COMPUTED_VALUE"""),"Cloudinary")</f>
        <v>Cloudinary</v>
      </c>
      <c r="E12" s="6"/>
      <c r="F12" s="6" t="str">
        <f aca="false">IFERROR(__xludf.dummyfunction("""COMPUTED_VALUE"""),"David")</f>
        <v>David</v>
      </c>
      <c r="G12" s="6" t="str">
        <f aca="false">IFERROR(__xludf.dummyfunction("""COMPUTED_VALUE"""),"Gracius")</f>
        <v>Gracius</v>
      </c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</row>
    <row r="14" customFormat="false" ht="13.8" hidden="false" customHeight="false" outlineLevel="0" collapsed="false">
      <c r="A14" s="28" t="n">
        <f aca="false">IFERROR(__xludf.dummyfunction("""COMPUTED_VALUE"""),44851)</f>
        <v>44851</v>
      </c>
      <c r="B14" s="6" t="str">
        <f aca="false">IFERROR(__xludf.dummyfunction("""COMPUTED_VALUE"""),"Veille")</f>
        <v>Veille</v>
      </c>
      <c r="C14" s="6" t="str">
        <f aca="false">IFERROR(__xludf.dummyfunction("""COMPUTED_VALUE"""),"9H00")</f>
        <v>9H00</v>
      </c>
      <c r="D14" s="6" t="str">
        <f aca="false">IFERROR(__xludf.dummyfunction("""COMPUTED_VALUE"""),"Authentification avec Passport")</f>
        <v>Authentification avec Passport</v>
      </c>
      <c r="E14" s="6"/>
      <c r="F14" s="6" t="str">
        <f aca="false">IFERROR(__xludf.dummyfunction("""COMPUTED_VALUE"""),"Victor")</f>
        <v>Victor</v>
      </c>
      <c r="G14" s="6" t="str">
        <f aca="false">IFERROR(__xludf.dummyfunction("""COMPUTED_VALUE"""),"melki")</f>
        <v>melki</v>
      </c>
    </row>
    <row r="15" customFormat="false" ht="13.8" hidden="false" customHeight="false" outlineLevel="0" collapsed="false">
      <c r="A15" s="28" t="n">
        <f aca="false">IFERROR(__xludf.dummyfunction("""COMPUTED_VALUE"""),44852)</f>
        <v>44852</v>
      </c>
      <c r="B15" s="6" t="str">
        <f aca="false">IFERROR(__xludf.dummyfunction("""COMPUTED_VALUE"""),"Veille")</f>
        <v>Veille</v>
      </c>
      <c r="C15" s="6" t="str">
        <f aca="false">IFERROR(__xludf.dummyfunction("""COMPUTED_VALUE"""),"9H00")</f>
        <v>9H00</v>
      </c>
      <c r="D15" s="6" t="str">
        <f aca="false">IFERROR(__xludf.dummyfunction("""COMPUTED_VALUE"""),"Autorisation JWT")</f>
        <v>Autorisation JWT</v>
      </c>
      <c r="E15" s="6"/>
      <c r="F15" s="6" t="str">
        <f aca="false">IFERROR(__xludf.dummyfunction("""COMPUTED_VALUE"""),"Esaie")</f>
        <v>Esaie</v>
      </c>
      <c r="G15" s="6" t="str">
        <f aca="false">IFERROR(__xludf.dummyfunction("""COMPUTED_VALUE"""),"Pascal")</f>
        <v>Pascal</v>
      </c>
    </row>
    <row r="16" customFormat="false" ht="13.8" hidden="false" customHeight="false" outlineLevel="0" collapsed="false">
      <c r="A16" s="28" t="n">
        <f aca="false">IFERROR(__xludf.dummyfunction("""COMPUTED_VALUE"""),44853)</f>
        <v>44853</v>
      </c>
      <c r="B16" s="6" t="str">
        <f aca="false">IFERROR(__xludf.dummyfunction("""COMPUTED_VALUE"""),"Atelier Soft Skills")</f>
        <v>Atelier Soft Skills</v>
      </c>
      <c r="C16" s="6" t="str">
        <f aca="false">IFERROR(__xludf.dummyfunction("""COMPUTED_VALUE"""),"9H00")</f>
        <v>9H00</v>
      </c>
      <c r="D16" s="6"/>
      <c r="E16" s="6"/>
      <c r="F16" s="6"/>
      <c r="G16" s="6"/>
    </row>
    <row r="17" customFormat="false" ht="13.8" hidden="false" customHeight="false" outlineLevel="0" collapsed="false">
      <c r="A17" s="28" t="n">
        <f aca="false">IFERROR(__xludf.dummyfunction("""COMPUTED_VALUE"""),44854)</f>
        <v>44854</v>
      </c>
      <c r="B17" s="6" t="str">
        <f aca="false">IFERROR(__xludf.dummyfunction("""COMPUTED_VALUE"""),"Veille")</f>
        <v>Veille</v>
      </c>
      <c r="C17" s="6" t="str">
        <f aca="false">IFERROR(__xludf.dummyfunction("""COMPUTED_VALUE"""),"9H00")</f>
        <v>9H00</v>
      </c>
      <c r="D17" s="6" t="str">
        <f aca="false">IFERROR(__xludf.dummyfunction("""COMPUTED_VALUE"""),"Mise en place une API GraphQL")</f>
        <v>Mise en place une API GraphQL</v>
      </c>
      <c r="E17" s="6"/>
      <c r="F17" s="6" t="str">
        <f aca="false">IFERROR(__xludf.dummyfunction("""COMPUTED_VALUE"""),"Teddy")</f>
        <v>Teddy</v>
      </c>
      <c r="G17" s="6" t="str">
        <f aca="false">IFERROR(__xludf.dummyfunction("""COMPUTED_VALUE"""),"osée")</f>
        <v>osée</v>
      </c>
    </row>
    <row r="18" customFormat="false" ht="13.8" hidden="false" customHeight="false" outlineLevel="0" collapsed="false">
      <c r="A18" s="28" t="n">
        <f aca="false">IFERROR(__xludf.dummyfunction("""COMPUTED_VALUE"""),44855)</f>
        <v>44855</v>
      </c>
      <c r="B18" s="6" t="str">
        <f aca="false">IFERROR(__xludf.dummyfunction("""COMPUTED_VALUE"""),"Veille")</f>
        <v>Veille</v>
      </c>
      <c r="C18" s="6" t="str">
        <f aca="false">IFERROR(__xludf.dummyfunction("""COMPUTED_VALUE"""),"9H00")</f>
        <v>9H00</v>
      </c>
      <c r="D18" s="6" t="str">
        <f aca="false">IFERROR(__xludf.dummyfunction("""COMPUTED_VALUE"""),"Cloud Computing")</f>
        <v>Cloud Computing</v>
      </c>
      <c r="E18" s="6"/>
      <c r="F18" s="6" t="str">
        <f aca="false">IFERROR(__xludf.dummyfunction("""COMPUTED_VALUE"""),"Samy")</f>
        <v>Samy</v>
      </c>
      <c r="G18" s="6" t="str">
        <f aca="false">IFERROR(__xludf.dummyfunction("""COMPUTED_VALUE"""),"Samuel")</f>
        <v>Samuel</v>
      </c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fr-BE</dc:language>
  <cp:lastModifiedBy/>
  <dcterms:modified xsi:type="dcterms:W3CDTF">2023-04-18T23:14:32Z</dcterms:modified>
  <cp:revision>18</cp:revision>
  <dc:subject/>
  <dc:title/>
</cp:coreProperties>
</file>