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il" sheetId="1" state="visible" r:id="rId2"/>
    <sheet name="Mai" sheetId="2" state="visible" r:id="rId3"/>
    <sheet name="Juin" sheetId="3" state="visible" r:id="rId4"/>
    <sheet name="Juillet" sheetId="4" state="visible" r:id="rId5"/>
    <sheet name="Août" sheetId="5" state="visible" r:id="rId6"/>
    <sheet name="Septembre" sheetId="6" state="visible" r:id="rId7"/>
    <sheet name="Octobr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<sst xmlns="http://schemas.openxmlformats.org/spreadsheetml/2006/main" count="42" uniqueCount="29">
  <si>
    <t xml:space="preserve">first_name</t>
  </si>
  <si>
    <t xml:space="preserve">name</t>
  </si>
  <si>
    <t xml:space="preserve">email</t>
  </si>
  <si>
    <t xml:space="preserve">Aldy</t>
  </si>
  <si>
    <t xml:space="preserve">Ndinga</t>
  </si>
  <si>
    <t xml:space="preserve">mudibuprecieux@gmail.com</t>
  </si>
  <si>
    <t xml:space="preserve">Merdi</t>
  </si>
  <si>
    <t xml:space="preserve">Mukendi</t>
  </si>
  <si>
    <t xml:space="preserve">Joelle</t>
  </si>
  <si>
    <t xml:space="preserve">mayamba</t>
  </si>
  <si>
    <t xml:space="preserve">Marie</t>
  </si>
  <si>
    <t xml:space="preserve">Hempe</t>
  </si>
  <si>
    <t xml:space="preserve">Hénoc</t>
  </si>
  <si>
    <t xml:space="preserve">Lisaka</t>
  </si>
  <si>
    <t xml:space="preserve">Josué</t>
  </si>
  <si>
    <t xml:space="preserve">Tanpwo</t>
  </si>
  <si>
    <t xml:space="preserve">Vangu</t>
  </si>
  <si>
    <t xml:space="preserve">Fordi</t>
  </si>
  <si>
    <t xml:space="preserve">kalombo</t>
  </si>
  <si>
    <t xml:space="preserve">Erick</t>
  </si>
  <si>
    <t xml:space="preserve">tshisumpa</t>
  </si>
  <si>
    <t xml:space="preserve">Archange</t>
  </si>
  <si>
    <t xml:space="preserve">Ruge</t>
  </si>
  <si>
    <t xml:space="preserve">Grace</t>
  </si>
  <si>
    <t xml:space="preserve">Ndunga</t>
  </si>
  <si>
    <t xml:space="preserve">Anne</t>
  </si>
  <si>
    <t xml:space="preserve">Nsapu</t>
  </si>
  <si>
    <t xml:space="preserve">Christefid</t>
  </si>
  <si>
    <t xml:space="preserve">Iseloko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</si>
</sst>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yy"/>
    <numFmt numFmtId="166" formatCode="General"/>
    <numFmt numFmtId="167" formatCode="ddd&quot;, &quot;mm\ d&quot;, &quot;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Inconsolat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9EAD3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76A5A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2" min="2" style="0" width="51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3" t="s">
        <v>3</v>
      </c>
      <c r="B2" s="4" t="s">
        <v>4</v>
      </c>
      <c r="C2" s="4" t="s">
        <v>5</v>
      </c>
      <c r="D2" s="5"/>
      <c r="E2" s="5"/>
      <c r="F2" s="5"/>
      <c r="G2" s="6"/>
    </row>
    <row r="3" customFormat="false" ht="13.8" hidden="false" customHeight="false" outlineLevel="0" collapsed="false">
      <c r="A3" s="7" t="s">
        <v>6</v>
      </c>
      <c r="B3" s="7" t="s">
        <v>7</v>
      </c>
      <c r="C3" s="4" t="s">
        <v>5</v>
      </c>
      <c r="D3" s="7"/>
      <c r="E3" s="7"/>
      <c r="F3" s="7"/>
      <c r="G3" s="6"/>
    </row>
    <row r="4" customFormat="false" ht="13.8" hidden="false" customHeight="false" outlineLevel="0" collapsed="false">
      <c r="A4" s="3" t="s">
        <v>8</v>
      </c>
      <c r="B4" s="4" t="s">
        <v>9</v>
      </c>
      <c r="C4" s="4" t="s">
        <v>5</v>
      </c>
      <c r="D4" s="5"/>
      <c r="E4" s="5"/>
      <c r="F4" s="5"/>
      <c r="G4" s="6"/>
    </row>
    <row r="5" customFormat="false" ht="12.8" hidden="false" customHeight="true" outlineLevel="0" collapsed="false">
      <c r="A5" s="3" t="s">
        <v>10</v>
      </c>
      <c r="B5" s="4" t="s">
        <v>11</v>
      </c>
      <c r="C5" s="4" t="s">
        <v>5</v>
      </c>
      <c r="D5" s="5"/>
      <c r="E5" s="5"/>
      <c r="F5" s="5"/>
      <c r="G5" s="6"/>
    </row>
    <row r="6" customFormat="false" ht="13.8" hidden="false" customHeight="false" outlineLevel="0" collapsed="false">
      <c r="A6" s="3" t="s">
        <v>12</v>
      </c>
      <c r="B6" s="4" t="s">
        <v>13</v>
      </c>
      <c r="C6" s="4" t="s">
        <v>5</v>
      </c>
      <c r="D6" s="5"/>
      <c r="E6" s="5"/>
      <c r="F6" s="5"/>
      <c r="G6" s="6"/>
    </row>
    <row r="7" customFormat="false" ht="12.8" hidden="false" customHeight="true" outlineLevel="0" collapsed="false">
      <c r="A7" s="0" t="s">
        <v>14</v>
      </c>
      <c r="B7" s="0" t="s">
        <v>15</v>
      </c>
      <c r="C7" s="4" t="s">
        <v>5</v>
      </c>
    </row>
    <row r="8" customFormat="false" ht="13.8" hidden="false" customHeight="false" outlineLevel="0" collapsed="false">
      <c r="A8" s="3" t="s">
        <v>10</v>
      </c>
      <c r="B8" s="4" t="s">
        <v>16</v>
      </c>
      <c r="C8" s="4" t="s">
        <v>5</v>
      </c>
      <c r="D8" s="5"/>
      <c r="E8" s="5"/>
      <c r="F8" s="5"/>
      <c r="G8" s="6"/>
    </row>
    <row r="9" customFormat="false" ht="13.8" hidden="false" customHeight="false" outlineLevel="0" collapsed="false">
      <c r="A9" s="8" t="s">
        <v>17</v>
      </c>
      <c r="B9" s="8" t="s">
        <v>18</v>
      </c>
      <c r="C9" s="4" t="s">
        <v>5</v>
      </c>
      <c r="D9" s="8"/>
      <c r="E9" s="8"/>
      <c r="F9" s="8"/>
      <c r="G9" s="6"/>
    </row>
    <row r="10" customFormat="false" ht="13.8" hidden="false" customHeight="false" outlineLevel="0" collapsed="false">
      <c r="A10" s="3" t="s">
        <v>19</v>
      </c>
      <c r="B10" s="4" t="s">
        <v>20</v>
      </c>
      <c r="C10" s="4" t="s">
        <v>5</v>
      </c>
      <c r="D10" s="5"/>
      <c r="E10" s="5"/>
      <c r="F10" s="5"/>
      <c r="G10" s="6"/>
    </row>
    <row r="11" customFormat="false" ht="13.8" hidden="false" customHeight="false" outlineLevel="0" collapsed="false">
      <c r="A11" s="3" t="s">
        <v>21</v>
      </c>
      <c r="B11" s="4" t="s">
        <v>22</v>
      </c>
      <c r="C11" s="4" t="s">
        <v>5</v>
      </c>
      <c r="D11" s="5"/>
      <c r="E11" s="5"/>
      <c r="F11" s="5"/>
      <c r="G11" s="6"/>
    </row>
    <row r="12" customFormat="false" ht="13.8" hidden="false" customHeight="false" outlineLevel="0" collapsed="false">
      <c r="A12" s="3" t="s">
        <v>23</v>
      </c>
      <c r="B12" s="4" t="s">
        <v>24</v>
      </c>
      <c r="C12" s="4" t="s">
        <v>5</v>
      </c>
      <c r="D12" s="5"/>
      <c r="E12" s="5"/>
      <c r="F12" s="5"/>
      <c r="G12" s="6"/>
    </row>
    <row r="13" customFormat="false" ht="13.8" hidden="false" customHeight="false" outlineLevel="0" collapsed="false">
      <c r="A13" s="3" t="s">
        <v>25</v>
      </c>
      <c r="B13" s="4" t="s">
        <v>26</v>
      </c>
      <c r="C13" s="4" t="s">
        <v>5</v>
      </c>
      <c r="D13" s="5"/>
      <c r="E13" s="5"/>
      <c r="F13" s="5"/>
      <c r="G13" s="6"/>
    </row>
    <row r="14" customFormat="false" ht="13.8" hidden="false" customHeight="false" outlineLevel="0" collapsed="false">
      <c r="A14" s="3" t="s">
        <v>27</v>
      </c>
      <c r="B14" s="4" t="s">
        <v>28</v>
      </c>
      <c r="C14" s="4" t="s">
        <v>5</v>
      </c>
      <c r="D14" s="5"/>
      <c r="E14" s="5"/>
      <c r="F14" s="5"/>
      <c r="G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</row>
    <row r="16" customFormat="false" ht="13.8" hidden="false" customHeight="false" outlineLevel="0" collapsed="false">
      <c r="A16" s="9"/>
      <c r="B16" s="6"/>
      <c r="C16" s="6"/>
      <c r="D16" s="6"/>
      <c r="E16" s="6"/>
      <c r="F16" s="6"/>
      <c r="G16" s="6"/>
    </row>
    <row r="17" customFormat="false" ht="13.8" hidden="false" customHeight="false" outlineLevel="0" collapsed="false">
      <c r="A17" s="9"/>
      <c r="B17" s="6"/>
      <c r="C17" s="6"/>
      <c r="D17" s="6"/>
      <c r="E17" s="6"/>
      <c r="F17" s="6"/>
      <c r="G17" s="6"/>
    </row>
    <row r="18" customFormat="false" ht="13.8" hidden="false" customHeight="false" outlineLevel="0" collapsed="false">
      <c r="A18" s="9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</sheetData>
  <mergeCells count="1">
    <mergeCell ref="D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64" min="3" style="0" width="12.66"/>
  </cols>
  <sheetData>
    <row r="1" customFormat="false" ht="13.8" hidden="false" customHeight="false" outlineLevel="0" collapsed="false">
      <c r="A1" s="10" t="str">
        <f aca="false">IFERROR(__xludf.dummyfunction("IMPORTRANGE(""https://docs.google.com/spreadsheets/d/1reb29GzmqrqkUoUQZusx1VWgzpDA6cDXnoz_MOo_CAU/edit#gid=637367612"", ""Mai!A:G"")"),"Date")</f>
        <v>Date</v>
      </c>
      <c r="B1" s="1" t="str">
        <f aca="false">IFERROR(__xludf.dummyfunction("""COMPUTED_VALUE"""),"Sujet")</f>
        <v>Sujet</v>
      </c>
      <c r="C1" s="1" t="str">
        <f aca="false">IFERROR(__xludf.dummyfunction("""COMPUTED_VALUE"""),"Détails")</f>
        <v>Détails</v>
      </c>
      <c r="D1" s="11" t="str">
        <f aca="false">IFERROR(__xludf.dummyfunction("""COMPUTED_VALUE"""),"Intervenants")</f>
        <v>Intervenants</v>
      </c>
      <c r="E1" s="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3.8" hidden="false" customHeight="false" outlineLevel="0" collapsed="false">
      <c r="A2" s="3" t="n">
        <f aca="false">IFERROR(__xludf.dummyfunction("""COMPUTED_VALUE"""),44683)</f>
        <v>44683</v>
      </c>
      <c r="B2" s="3" t="str">
        <f aca="false">IFERROR(__xludf.dummyfunction("""COMPUTED_VALUE"""),"La domotique ")</f>
        <v>La domotique</v>
      </c>
      <c r="C2" s="3"/>
      <c r="D2" s="5" t="str">
        <f aca="false">IFERROR(__xludf.dummyfunction("""COMPUTED_VALUE"""),"Samuel")</f>
        <v>Samuel</v>
      </c>
      <c r="E2" s="5" t="str">
        <f aca="false">IFERROR(__xludf.dummyfunction("""COMPUTED_VALUE"""),"Jared")</f>
        <v>Jared</v>
      </c>
      <c r="F2" s="6"/>
      <c r="G2" s="6"/>
    </row>
    <row r="3" customFormat="false" ht="13.8" hidden="false" customHeight="false" outlineLevel="0" collapsed="false">
      <c r="A3" s="3" t="n">
        <f aca="false">IFERROR(__xludf.dummyfunction("""COMPUTED_VALUE"""),44684)</f>
        <v>44684</v>
      </c>
      <c r="B3" s="3" t="str">
        <f aca="false">IFERROR(__xludf.dummyfunction("""COMPUTED_VALUE"""),"Comment faire une recherche précise sur google ? (Trucs et astuces)")</f>
        <v>Comment faire une recherche précise sur google ? (Trucs et astuces)</v>
      </c>
      <c r="C3" s="3"/>
      <c r="D3" s="5" t="str">
        <f aca="false">IFERROR(__xludf.dummyfunction("""COMPUTED_VALUE"""),"melki")</f>
        <v>melki</v>
      </c>
      <c r="E3" s="5" t="str">
        <f aca="false">IFERROR(__xludf.dummyfunction("""COMPUTED_VALUE"""),"Précieux")</f>
        <v>Précieux</v>
      </c>
      <c r="F3" s="6"/>
      <c r="G3" s="6"/>
    </row>
    <row r="4" customFormat="false" ht="13.8" hidden="false" customHeight="false" outlineLevel="0" collapsed="false">
      <c r="A4" s="3" t="n">
        <f aca="false">IFERROR(__xludf.dummyfunction("""COMPUTED_VALUE"""),44685)</f>
        <v>44685</v>
      </c>
      <c r="B4" s="3" t="str">
        <f aca="false">IFERROR(__xludf.dummyfunction("""COMPUTED_VALUE"""),"La Revue de code (Code Review)")</f>
        <v>La Revue de code (Code Review)</v>
      </c>
      <c r="C4" s="3"/>
      <c r="D4" s="5" t="str">
        <f aca="false">IFERROR(__xludf.dummyfunction("""COMPUTED_VALUE"""),"osée")</f>
        <v>osée</v>
      </c>
      <c r="E4" s="5" t="str">
        <f aca="false">IFERROR(__xludf.dummyfunction("""COMPUTED_VALUE"""),"Victor")</f>
        <v>Victor</v>
      </c>
      <c r="F4" s="6"/>
      <c r="G4" s="6"/>
    </row>
    <row r="5" customFormat="false" ht="13.8" hidden="false" customHeight="false" outlineLevel="0" collapsed="false">
      <c r="A5" s="3" t="n">
        <f aca="false">IFERROR(__xludf.dummyfunction("""COMPUTED_VALUE"""),44686)</f>
        <v>44686</v>
      </c>
      <c r="B5" s="3" t="str">
        <f aca="false">IFERROR(__xludf.dummyfunction("""COMPUTED_VALUE"""),"Augmenter sa productivité avec les raccourcis Emmet ")</f>
        <v>Augmenter sa productivité avec les raccourcis Emmet</v>
      </c>
      <c r="C5" s="3"/>
      <c r="D5" s="5" t="str">
        <f aca="false">IFERROR(__xludf.dummyfunction("""COMPUTED_VALUE"""),"Pascal")</f>
        <v>Pascal</v>
      </c>
      <c r="E5" s="5" t="str">
        <f aca="false">IFERROR(__xludf.dummyfunction("""COMPUTED_VALUE"""),"Junior")</f>
        <v>Junior</v>
      </c>
      <c r="F5" s="6"/>
      <c r="G5" s="6"/>
    </row>
    <row r="6" customFormat="false" ht="13.8" hidden="false" customHeight="false" outlineLevel="0" collapsed="false">
      <c r="A6" s="3" t="n">
        <f aca="false">IFERROR(__xludf.dummyfunction("""COMPUTED_VALUE"""),44687)</f>
        <v>44687</v>
      </c>
      <c r="B6" s="3" t="str">
        <f aca="false">IFERROR(__xludf.dummyfunction("""COMPUTED_VALUE"""),"Qu'est-ce que l'open source (Il faudra aussi parler des differentes licence) ?")</f>
        <v>Qu'est-ce que l'open source (Il faudra aussi parler des differentes licence) ?</v>
      </c>
      <c r="C6" s="3"/>
      <c r="D6" s="5" t="str">
        <f aca="false">IFERROR(__xludf.dummyfunction("""COMPUTED_VALUE"""),"Shilo")</f>
        <v>Shilo</v>
      </c>
      <c r="E6" s="5" t="str">
        <f aca="false">IFERROR(__xludf.dummyfunction("""COMPUTED_VALUE"""),"Jeannot")</f>
        <v>Jeannot</v>
      </c>
      <c r="F6" s="6"/>
      <c r="G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3" t="n">
        <f aca="false">IFERROR(__xludf.dummyfunction("""COMPUTED_VALUE"""),44690)</f>
        <v>44690</v>
      </c>
      <c r="B8" s="3" t="str">
        <f aca="false">IFERROR(__xludf.dummyfunction("""COMPUTED_VALUE"""),"Qu'est-ce que le référencement (SEO, SEA, SEM)")</f>
        <v>Qu'est-ce que le référencement (SEO, SEA, SEM)</v>
      </c>
      <c r="C8" s="3"/>
      <c r="D8" s="5" t="str">
        <f aca="false">IFERROR(__xludf.dummyfunction("""COMPUTED_VALUE"""),"Teddy")</f>
        <v>Teddy</v>
      </c>
      <c r="E8" s="5" t="str">
        <f aca="false">IFERROR(__xludf.dummyfunction("""COMPUTED_VALUE"""),"Bleudy")</f>
        <v>Bleudy</v>
      </c>
      <c r="F8" s="6"/>
      <c r="G8" s="6"/>
    </row>
    <row r="9" customFormat="false" ht="13.8" hidden="false" customHeight="false" outlineLevel="0" collapsed="false">
      <c r="A9" s="3" t="n">
        <f aca="false">IFERROR(__xludf.dummyfunction("""COMPUTED_VALUE"""),44691)</f>
        <v>44691</v>
      </c>
      <c r="B9" s="3" t="str">
        <f aca="false">IFERROR(__xludf.dummyfunction("""COMPUTED_VALUE"""),"Accessibilité d'un site internet")</f>
        <v>Accessibilité d'un site internet</v>
      </c>
      <c r="C9" s="3"/>
      <c r="D9" s="5" t="str">
        <f aca="false">IFERROR(__xludf.dummyfunction("""COMPUTED_VALUE"""),"Gracius")</f>
        <v>Gracius</v>
      </c>
      <c r="E9" s="5" t="str">
        <f aca="false">IFERROR(__xludf.dummyfunction("""COMPUTED_VALUE"""),"Samy")</f>
        <v>Samy</v>
      </c>
      <c r="F9" s="6"/>
      <c r="G9" s="6"/>
    </row>
    <row r="10" customFormat="false" ht="13.8" hidden="false" customHeight="false" outlineLevel="0" collapsed="false">
      <c r="A10" s="3" t="n">
        <f aca="false">IFERROR(__xludf.dummyfunction("""COMPUTED_VALUE"""),44692)</f>
        <v>44692</v>
      </c>
      <c r="B10" s="3"/>
      <c r="C10" s="3"/>
      <c r="D10" s="5"/>
      <c r="E10" s="5"/>
      <c r="F10" s="6"/>
      <c r="G10" s="6"/>
    </row>
    <row r="11" customFormat="false" ht="13.8" hidden="false" customHeight="false" outlineLevel="0" collapsed="false">
      <c r="A11" s="3" t="n">
        <f aca="false">IFERROR(__xludf.dummyfunction("""COMPUTED_VALUE"""),44693)</f>
        <v>44693</v>
      </c>
      <c r="B11" s="3" t="str">
        <f aca="false">IFERROR(__xludf.dummyfunction("""COMPUTED_VALUE"""),"Manipulation du DOM avec JQuery ")</f>
        <v>Manipulation du DOM avec JQuery</v>
      </c>
      <c r="C11" s="3"/>
      <c r="D11" s="5" t="str">
        <f aca="false">IFERROR(__xludf.dummyfunction("""COMPUTED_VALUE"""),"David")</f>
        <v>David</v>
      </c>
      <c r="E11" s="5" t="str">
        <f aca="false">IFERROR(__xludf.dummyfunction("""COMPUTED_VALUE"""),"Eugene")</f>
        <v>Eugene</v>
      </c>
      <c r="F11" s="6"/>
      <c r="G11" s="6"/>
    </row>
    <row r="12" customFormat="false" ht="13.8" hidden="false" customHeight="false" outlineLevel="0" collapsed="false">
      <c r="A12" s="3" t="n">
        <f aca="false">IFERROR(__xludf.dummyfunction("""COMPUTED_VALUE"""),44694)</f>
        <v>44694</v>
      </c>
      <c r="B12" s="3" t="str">
        <f aca="false">IFERROR(__xludf.dummyfunction("""COMPUTED_VALUE"""),"Validation coté client avec JavaScript")</f>
        <v>Validation coté client avec JavaScript</v>
      </c>
      <c r="C12" s="3"/>
      <c r="D12" s="5" t="str">
        <f aca="false">IFERROR(__xludf.dummyfunction("""COMPUTED_VALUE"""),"Pathy")</f>
        <v>Pathy</v>
      </c>
      <c r="E12" s="5" t="str">
        <f aca="false">IFERROR(__xludf.dummyfunction("""COMPUTED_VALUE"""),"Meschack")</f>
        <v>Meschack</v>
      </c>
      <c r="F12" s="6"/>
      <c r="G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3" t="n">
        <f aca="false">IFERROR(__xludf.dummyfunction("""COMPUTED_VALUE"""),44697)</f>
        <v>44697</v>
      </c>
      <c r="B14" s="3" t="str">
        <f aca="false">IFERROR(__xludf.dummyfunction("""COMPUTED_VALUE"""),"Bootstrap")</f>
        <v>Bootstrap</v>
      </c>
      <c r="C14" s="3"/>
      <c r="D14" s="5" t="str">
        <f aca="false">IFERROR(__xludf.dummyfunction("""COMPUTED_VALUE"""),"Trigo")</f>
        <v>Trigo</v>
      </c>
      <c r="E14" s="5" t="str">
        <f aca="false">IFERROR(__xludf.dummyfunction("""COMPUTED_VALUE"""),"Amos")</f>
        <v>Amos</v>
      </c>
      <c r="F14" s="6"/>
      <c r="G14" s="6"/>
    </row>
    <row r="15" customFormat="false" ht="13.8" hidden="false" customHeight="false" outlineLevel="0" collapsed="false">
      <c r="A15" s="3" t="n">
        <f aca="false">IFERROR(__xludf.dummyfunction("""COMPUTED_VALUE"""),44698)</f>
        <v>44698</v>
      </c>
      <c r="B15" s="3"/>
      <c r="C15" s="3"/>
      <c r="D15" s="5"/>
      <c r="E15" s="5"/>
      <c r="F15" s="6"/>
      <c r="G15" s="6"/>
    </row>
    <row r="16" customFormat="false" ht="13.8" hidden="false" customHeight="false" outlineLevel="0" collapsed="false">
      <c r="A16" s="3" t="n">
        <f aca="false">IFERROR(__xludf.dummyfunction("""COMPUTED_VALUE"""),44699)</f>
        <v>44699</v>
      </c>
      <c r="B16" s="3"/>
      <c r="C16" s="3"/>
      <c r="D16" s="5"/>
      <c r="E16" s="5"/>
      <c r="F16" s="6"/>
      <c r="G16" s="6"/>
    </row>
    <row r="17" customFormat="false" ht="13.8" hidden="false" customHeight="false" outlineLevel="0" collapsed="false">
      <c r="A17" s="3" t="n">
        <f aca="false">IFERROR(__xludf.dummyfunction("""COMPUTED_VALUE"""),44700)</f>
        <v>44700</v>
      </c>
      <c r="B17" s="3" t="str">
        <f aca="false">IFERROR(__xludf.dummyfunction("""COMPUTED_VALUE"""),"Bulma")</f>
        <v>Bulma</v>
      </c>
      <c r="C17" s="3"/>
      <c r="D17" s="5" t="str">
        <f aca="false">IFERROR(__xludf.dummyfunction("""COMPUTED_VALUE"""),"Emmanuel")</f>
        <v>Emmanuel</v>
      </c>
      <c r="E17" s="5" t="str">
        <f aca="false">IFERROR(__xludf.dummyfunction("""COMPUTED_VALUE"""),"Blaise")</f>
        <v>Blaise</v>
      </c>
      <c r="F17" s="6"/>
      <c r="G17" s="6"/>
    </row>
    <row r="18" customFormat="false" ht="13.8" hidden="false" customHeight="false" outlineLevel="0" collapsed="false">
      <c r="A18" s="3" t="n">
        <f aca="false">IFERROR(__xludf.dummyfunction("""COMPUTED_VALUE"""),44701)</f>
        <v>44701</v>
      </c>
      <c r="B18" s="3" t="str">
        <f aca="false">IFERROR(__xludf.dummyfunction("""COMPUTED_VALUE"""),"Tailwind CSS")</f>
        <v>Tailwind CSS</v>
      </c>
      <c r="C18" s="3"/>
      <c r="D18" s="5" t="str">
        <f aca="false">IFERROR(__xludf.dummyfunction("""COMPUTED_VALUE"""),"isaac")</f>
        <v>isaac</v>
      </c>
      <c r="E18" s="5" t="str">
        <f aca="false">IFERROR(__xludf.dummyfunction("""COMPUTED_VALUE"""),"Zephy")</f>
        <v>Zephy</v>
      </c>
      <c r="F18" s="6"/>
      <c r="G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3" t="n">
        <f aca="false">IFERROR(__xludf.dummyfunction("""COMPUTED_VALUE"""),44704)</f>
        <v>44704</v>
      </c>
      <c r="B20" s="3" t="str">
        <f aca="false">IFERROR(__xludf.dummyfunction("""COMPUTED_VALUE"""),"Le VPN et Le Proxy ")</f>
        <v>Le VPN et Le Proxy</v>
      </c>
      <c r="C20" s="3"/>
      <c r="D20" s="5" t="str">
        <f aca="false">IFERROR(__xludf.dummyfunction("""COMPUTED_VALUE"""),"Junior")</f>
        <v>Junior</v>
      </c>
      <c r="E20" s="5" t="str">
        <f aca="false">IFERROR(__xludf.dummyfunction("""COMPUTED_VALUE"""),"Teddy")</f>
        <v>Teddy</v>
      </c>
      <c r="F20" s="6"/>
      <c r="G20" s="6"/>
    </row>
    <row r="21" customFormat="false" ht="13.8" hidden="false" customHeight="false" outlineLevel="0" collapsed="false">
      <c r="A21" s="3" t="n">
        <f aca="false">IFERROR(__xludf.dummyfunction("""COMPUTED_VALUE"""),44705)</f>
        <v>44705</v>
      </c>
      <c r="B21" s="3" t="str">
        <f aca="false">IFERROR(__xludf.dummyfunction("""COMPUTED_VALUE"""),"La haute disponibilité")</f>
        <v>La haute disponibilité</v>
      </c>
      <c r="C21" s="3"/>
      <c r="D21" s="5" t="str">
        <f aca="false">IFERROR(__xludf.dummyfunction("""COMPUTED_VALUE"""),"Shilo")</f>
        <v>Shilo</v>
      </c>
      <c r="E21" s="5" t="str">
        <f aca="false">IFERROR(__xludf.dummyfunction("""COMPUTED_VALUE"""),"Jeannot")</f>
        <v>Jeannot</v>
      </c>
      <c r="F21" s="6"/>
      <c r="G21" s="6"/>
    </row>
    <row r="22" customFormat="false" ht="13.8" hidden="false" customHeight="false" outlineLevel="0" collapsed="false">
      <c r="A22" s="3" t="n">
        <f aca="false">IFERROR(__xludf.dummyfunction("""COMPUTED_VALUE"""),44706)</f>
        <v>44706</v>
      </c>
      <c r="B22" s="3"/>
      <c r="C22" s="3"/>
      <c r="D22" s="5"/>
      <c r="E22" s="5"/>
      <c r="F22" s="6"/>
      <c r="G22" s="6"/>
    </row>
    <row r="23" customFormat="false" ht="13.8" hidden="false" customHeight="false" outlineLevel="0" collapsed="false">
      <c r="A23" s="3" t="n">
        <f aca="false">IFERROR(__xludf.dummyfunction("""COMPUTED_VALUE"""),44707)</f>
        <v>44707</v>
      </c>
      <c r="B23" s="3" t="str">
        <f aca="false">IFERROR(__xludf.dummyfunction("""COMPUTED_VALUE"""),"Les expression regulières(Regex) : Implementation en Javascript + demo")</f>
        <v>Les expression regulières(Regex) : Implementation en Javascript + demo</v>
      </c>
      <c r="C23" s="3"/>
      <c r="D23" s="5" t="str">
        <f aca="false">IFERROR(__xludf.dummyfunction("""COMPUTED_VALUE"""),"Précieux")</f>
        <v>Précieux</v>
      </c>
      <c r="E23" s="5" t="str">
        <f aca="false">IFERROR(__xludf.dummyfunction("""COMPUTED_VALUE"""),"Bleudy")</f>
        <v>Bleudy</v>
      </c>
      <c r="F23" s="6"/>
      <c r="G23" s="6"/>
    </row>
    <row r="24" customFormat="false" ht="13.8" hidden="false" customHeight="false" outlineLevel="0" collapsed="false">
      <c r="A24" s="3" t="n">
        <f aca="false">IFERROR(__xludf.dummyfunction("""COMPUTED_VALUE"""),44708)</f>
        <v>44708</v>
      </c>
      <c r="B24" s="3" t="str">
        <f aca="false">IFERROR(__xludf.dummyfunction("""COMPUTED_VALUE"""),"L'architecture REST")</f>
        <v>L'architecture REST</v>
      </c>
      <c r="C24" s="3"/>
      <c r="D24" s="5" t="str">
        <f aca="false">IFERROR(__xludf.dummyfunction("""COMPUTED_VALUE"""),"Joël ")</f>
        <v>Joël</v>
      </c>
      <c r="E24" s="5" t="str">
        <f aca="false">IFERROR(__xludf.dummyfunction("""COMPUTED_VALUE"""),"Esaie")</f>
        <v>Esaie</v>
      </c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</sheetData>
  <mergeCells count="1"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3" min="3" style="0" width="54.25"/>
    <col collapsed="false" customWidth="true" hidden="false" outlineLevel="0" max="64" min="4" style="0" width="12.66"/>
  </cols>
  <sheetData>
    <row r="1" customFormat="false" ht="15" hidden="false" customHeight="false" outlineLevel="0" collapsed="false">
      <c r="A1" s="12" t="str">
        <f aca="false">IFERROR(__xludf.dummyfunction("IMPORTRANGE(""https://docs.google.com/spreadsheets/d/1reb29GzmqrqkUoUQZusx1VWgzpDA6cDXnoz_MOo_CAU/edit#gid=667045137"", ""Juin!A:G"")"),"Date")</f>
        <v>Date</v>
      </c>
      <c r="B1" s="12" t="str">
        <f aca="false">IFERROR(__xludf.dummyfunction("""COMPUTED_VALUE"""),"Sujet")</f>
        <v>Sujet</v>
      </c>
      <c r="C1" s="12" t="str">
        <f aca="false">IFERROR(__xludf.dummyfunction("""COMPUTED_VALUE"""),"Détails")</f>
        <v>Détails</v>
      </c>
      <c r="D1" s="13" t="str">
        <f aca="false">IFERROR(__xludf.dummyfunction("""COMPUTED_VALUE"""),"Intervenants")</f>
        <v>Intervenants</v>
      </c>
      <c r="E1" s="13"/>
      <c r="F1" s="2"/>
      <c r="G1" s="2"/>
      <c r="H1" s="2"/>
      <c r="I1" s="2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customFormat="false" ht="14.15" hidden="false" customHeight="false" outlineLevel="0" collapsed="false">
      <c r="A2" s="15" t="n">
        <f aca="false">IFERROR(__xludf.dummyfunction("""COMPUTED_VALUE"""),44711)</f>
        <v>44711</v>
      </c>
      <c r="B2" s="16" t="str">
        <f aca="false">IFERROR(__xludf.dummyfunction("""COMPUTED_VALUE"""),"Cookies et Local storage")</f>
        <v>Cookies et Local storage</v>
      </c>
      <c r="C2" s="16" t="str">
        <f aca="false">IFERROR(__xludf.dummyfunction("""COMPUTED_VALUE""")," Importance et implementation en Javascript + demo ")</f>
        <v>Importance et implementation en Javascript + demo</v>
      </c>
      <c r="D2" s="17" t="str">
        <f aca="false">IFERROR(__xludf.dummyfunction("""COMPUTED_VALUE"""),"osée")</f>
        <v>osée</v>
      </c>
      <c r="E2" s="17" t="str">
        <f aca="false">IFERROR(__xludf.dummyfunction("""COMPUTED_VALUE"""),"Junior")</f>
        <v>Junior</v>
      </c>
      <c r="F2" s="18"/>
      <c r="G2" s="18"/>
      <c r="H2" s="18"/>
      <c r="I2" s="1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64.9" hidden="false" customHeight="false" outlineLevel="0" collapsed="false">
      <c r="A3" s="15" t="n">
        <f aca="false">IFERROR(__xludf.dummyfunction("""COMPUTED_VALUE"""),44712)</f>
        <v>44712</v>
      </c>
      <c r="B3" s="16" t="str">
        <f aca="false">IFERROR(__xludf.dummyfunction("""COMPUTED_VALUE"""),"Maquetter une application ")</f>
        <v>Maquetter une application</v>
      </c>
      <c r="C3" s="16" t="str">
        <f aca="false">IFERROR(__xludf.dummyfunction("""COMPUTED_VALUE"""),"- C'est quoi une maquette ?
- Pourquoi réaliser la maquette d'une application ?
- la différence entre wireframes, maquette de haute-fidélité et prototypes 
- outils qui permettent de maquette une application
")</f>
        <v>- C'est quoi une maquette ?
- Pourquoi réaliser la maquette d'une application ?
- la différence entre wireframes, maquette de haute-fidélité et prototypes 
- outils qui permettent de maquette une application</v>
      </c>
      <c r="D3" s="17" t="str">
        <f aca="false">IFERROR(__xludf.dummyfunction("""COMPUTED_VALUE"""),"Emmanuel")</f>
        <v>Emmanuel</v>
      </c>
      <c r="E3" s="17" t="str">
        <f aca="false">IFERROR(__xludf.dummyfunction("""COMPUTED_VALUE"""),"Samy")</f>
        <v>Samy</v>
      </c>
      <c r="F3" s="18"/>
      <c r="G3" s="18"/>
      <c r="H3" s="18"/>
      <c r="I3" s="1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customFormat="false" ht="13.8" hidden="false" customHeight="false" outlineLevel="0" collapsed="false">
      <c r="A4" s="19"/>
      <c r="B4" s="19"/>
      <c r="C4" s="19"/>
      <c r="D4" s="19"/>
      <c r="E4" s="19"/>
      <c r="F4" s="18"/>
      <c r="G4" s="18"/>
      <c r="H4" s="18"/>
      <c r="I4" s="1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customFormat="false" ht="14.15" hidden="false" customHeight="false" outlineLevel="0" collapsed="false">
      <c r="A5" s="15" t="n">
        <f aca="false">IFERROR(__xludf.dummyfunction("""COMPUTED_VALUE"""),44714)</f>
        <v>44714</v>
      </c>
      <c r="B5" s="16" t="str">
        <f aca="false">IFERROR(__xludf.dummyfunction("""COMPUTED_VALUE"""),"Recherche utilisateur")</f>
        <v>Recherche utilisateur</v>
      </c>
      <c r="C5" s="16"/>
      <c r="D5" s="17" t="str">
        <f aca="false">IFERROR(__xludf.dummyfunction("""COMPUTED_VALUE"""),"Pascal")</f>
        <v>Pascal</v>
      </c>
      <c r="E5" s="17" t="str">
        <f aca="false">IFERROR(__xludf.dummyfunction("""COMPUTED_VALUE"""),"Teddy")</f>
        <v>Teddy</v>
      </c>
      <c r="F5" s="18"/>
      <c r="G5" s="18"/>
      <c r="H5" s="18"/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Format="false" ht="14.15" hidden="false" customHeight="false" outlineLevel="0" collapsed="false">
      <c r="A6" s="15" t="n">
        <f aca="false">IFERROR(__xludf.dummyfunction("""COMPUTED_VALUE"""),44715)</f>
        <v>44715</v>
      </c>
      <c r="B6" s="16" t="str">
        <f aca="false">IFERROR(__xludf.dummyfunction("""COMPUTED_VALUE"""),"Architecture de l'information")</f>
        <v>Architecture de l'information</v>
      </c>
      <c r="C6" s="16"/>
      <c r="D6" s="17" t="str">
        <f aca="false">IFERROR(__xludf.dummyfunction("""COMPUTED_VALUE"""),"Victor")</f>
        <v>Victor</v>
      </c>
      <c r="E6" s="17" t="str">
        <f aca="false">IFERROR(__xludf.dummyfunction("""COMPUTED_VALUE"""),"Amos")</f>
        <v>Amos</v>
      </c>
      <c r="F6" s="18"/>
      <c r="G6" s="18"/>
      <c r="H6" s="18"/>
      <c r="I6" s="1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Format="false" ht="13.8" hidden="false" customHeight="false" outlineLevel="0" collapsed="false">
      <c r="A7" s="18"/>
      <c r="B7" s="14"/>
      <c r="C7" s="18"/>
      <c r="D7" s="18"/>
      <c r="E7" s="18"/>
      <c r="F7" s="18"/>
      <c r="G7" s="18"/>
      <c r="H7" s="18"/>
      <c r="I7" s="1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26.85" hidden="false" customHeight="false" outlineLevel="0" collapsed="false">
      <c r="A8" s="15" t="n">
        <f aca="false">IFERROR(__xludf.dummyfunction("""COMPUTED_VALUE"""),44718)</f>
        <v>44718</v>
      </c>
      <c r="B8" s="20" t="str">
        <f aca="false">IFERROR(__xludf.dummyfunction("""COMPUTED_VALUE"""),"Les plateformes de développement sans code (no-code plateforms)")</f>
        <v>Les plateformes de développement sans code (no-code plateforms)</v>
      </c>
      <c r="C8" s="20"/>
      <c r="D8" s="17" t="str">
        <f aca="false">IFERROR(__xludf.dummyfunction("""COMPUTED_VALUE"""),"Trigo")</f>
        <v>Trigo</v>
      </c>
      <c r="E8" s="17" t="str">
        <f aca="false">IFERROR(__xludf.dummyfunction("""COMPUTED_VALUE"""),"Blaise")</f>
        <v>Blaise</v>
      </c>
      <c r="F8" s="18"/>
      <c r="G8" s="18"/>
      <c r="H8" s="18"/>
      <c r="I8" s="1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Format="false" ht="14.15" hidden="false" customHeight="false" outlineLevel="0" collapsed="false">
      <c r="A9" s="15" t="n">
        <f aca="false">IFERROR(__xludf.dummyfunction("""COMPUTED_VALUE"""),44719)</f>
        <v>44719</v>
      </c>
      <c r="B9" s="20" t="str">
        <f aca="false">IFERROR(__xludf.dummyfunction("""COMPUTED_VALUE"""),"Les CMS")</f>
        <v>Les CMS</v>
      </c>
      <c r="C9" s="20"/>
      <c r="D9" s="17" t="str">
        <f aca="false">IFERROR(__xludf.dummyfunction("""COMPUTED_VALUE"""),"Samuel")</f>
        <v>Samuel</v>
      </c>
      <c r="E9" s="17" t="str">
        <f aca="false">IFERROR(__xludf.dummyfunction("""COMPUTED_VALUE"""),"David")</f>
        <v>David</v>
      </c>
      <c r="F9" s="18"/>
      <c r="G9" s="18"/>
      <c r="H9" s="18"/>
      <c r="I9" s="1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Format="false" ht="13.8" hidden="false" customHeight="false" outlineLevel="0" collapsed="false">
      <c r="A10" s="19"/>
      <c r="B10" s="19"/>
      <c r="C10" s="19"/>
      <c r="D10" s="19"/>
      <c r="E10" s="19"/>
      <c r="F10" s="18"/>
      <c r="G10" s="18"/>
      <c r="H10" s="18"/>
      <c r="I10" s="1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39.55" hidden="false" customHeight="false" outlineLevel="0" collapsed="false">
      <c r="A11" s="15" t="n">
        <f aca="false">IFERROR(__xludf.dummyfunction("""COMPUTED_VALUE"""),44721)</f>
        <v>44721</v>
      </c>
      <c r="B11" s="20" t="str">
        <f aca="false">IFERROR(__xludf.dummyfunction("""COMPUTED_VALUE"""),"Les plugins WordPress ")</f>
        <v>Les plugins WordPress</v>
      </c>
      <c r="C11" s="20" t="str">
        <f aca="false">IFERROR(__xludf.dummyfunction("""COMPUTED_VALUE"""),"- Qu'est-ce qu'un Plugin WP, 
- Où trouver des Plugins, 
- Présentation des meilleures Plugins")</f>
        <v>- Qu'est-ce qu'un Plugin WP, 
- Où trouver des Plugins, 
- Présentation des meilleures Plugins</v>
      </c>
      <c r="D11" s="17" t="str">
        <f aca="false">IFERROR(__xludf.dummyfunction("""COMPUTED_VALUE"""),"Jeannot")</f>
        <v>Jeannot</v>
      </c>
      <c r="E11" s="17" t="str">
        <f aca="false">IFERROR(__xludf.dummyfunction("""COMPUTED_VALUE"""),"Zephy")</f>
        <v>Zephy</v>
      </c>
      <c r="F11" s="18"/>
      <c r="G11" s="18"/>
      <c r="H11" s="18"/>
      <c r="I11" s="1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39.55" hidden="false" customHeight="false" outlineLevel="0" collapsed="false">
      <c r="A12" s="15" t="n">
        <f aca="false">IFERROR(__xludf.dummyfunction("""COMPUTED_VALUE"""),44722)</f>
        <v>44722</v>
      </c>
      <c r="B12" s="20" t="str">
        <f aca="false">IFERROR(__xludf.dummyfunction("""COMPUTED_VALUE"""),"Les themes builder WordPress ")</f>
        <v>Les themes builder WordPress</v>
      </c>
      <c r="C12" s="20" t="str">
        <f aca="false">IFERROR(__xludf.dummyfunction("""COMPUTED_VALUE"""),"- Qu'est-ce qu'un thèmes WP, 
- Où trouver des thèmes,
- Présentation des meilleures thèmes")</f>
        <v>- Qu'est-ce qu'un thèmes WP, 
- Où trouver des thèmes,
- Présentation des meilleures thèmes</v>
      </c>
      <c r="D12" s="17" t="str">
        <f aca="false">IFERROR(__xludf.dummyfunction("""COMPUTED_VALUE"""),"Bleudy")</f>
        <v>Bleudy</v>
      </c>
      <c r="E12" s="17" t="str">
        <f aca="false">IFERROR(__xludf.dummyfunction("""COMPUTED_VALUE"""),"Victor")</f>
        <v>Victor</v>
      </c>
      <c r="F12" s="18"/>
      <c r="G12" s="18"/>
      <c r="H12" s="18"/>
      <c r="I12" s="1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13.8" hidden="false" customHeight="false" outlineLevel="0" collapsed="false">
      <c r="A13" s="18"/>
      <c r="B13" s="18"/>
      <c r="C13" s="21"/>
      <c r="D13" s="21"/>
      <c r="E13" s="21"/>
      <c r="F13" s="18"/>
      <c r="G13" s="18"/>
      <c r="H13" s="18"/>
      <c r="I13" s="1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4.15" hidden="false" customHeight="false" outlineLevel="0" collapsed="false">
      <c r="A14" s="15" t="n">
        <f aca="false">IFERROR(__xludf.dummyfunction("""COMPUTED_VALUE"""),44725)</f>
        <v>44725</v>
      </c>
      <c r="B14" s="22" t="str">
        <f aca="false">IFERROR(__xludf.dummyfunction("""COMPUTED_VALUE"""),"LearnDash")</f>
        <v>LearnDash</v>
      </c>
      <c r="C14" s="20"/>
      <c r="D14" s="17" t="str">
        <f aca="false">IFERROR(__xludf.dummyfunction("""COMPUTED_VALUE"""),"Esaie")</f>
        <v>Esaie</v>
      </c>
      <c r="E14" s="17" t="str">
        <f aca="false">IFERROR(__xludf.dummyfunction("""COMPUTED_VALUE"""),"Gracius")</f>
        <v>Gracius</v>
      </c>
      <c r="F14" s="18"/>
      <c r="G14" s="18"/>
      <c r="H14" s="18"/>
      <c r="I14" s="1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4.15" hidden="false" customHeight="false" outlineLevel="0" collapsed="false">
      <c r="A15" s="15" t="n">
        <f aca="false">IFERROR(__xludf.dummyfunction("""COMPUTED_VALUE"""),44726)</f>
        <v>44726</v>
      </c>
      <c r="B15" s="22" t="str">
        <f aca="false">IFERROR(__xludf.dummyfunction("""COMPUTED_VALUE"""),"woo-commerce ")</f>
        <v>woo-commerce</v>
      </c>
      <c r="C15" s="20"/>
      <c r="D15" s="17" t="str">
        <f aca="false">IFERROR(__xludf.dummyfunction("""COMPUTED_VALUE"""),"Précieux")</f>
        <v>Précieux</v>
      </c>
      <c r="E15" s="17" t="str">
        <f aca="false">IFERROR(__xludf.dummyfunction("""COMPUTED_VALUE"""),"Pathy")</f>
        <v>Pathy</v>
      </c>
      <c r="F15" s="18"/>
      <c r="G15" s="18"/>
      <c r="H15" s="18"/>
      <c r="I15" s="1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3.8" hidden="false" customHeight="false" outlineLevel="0" collapsed="false">
      <c r="A16" s="19"/>
      <c r="B16" s="19"/>
      <c r="C16" s="19"/>
      <c r="D16" s="19"/>
      <c r="E16" s="19"/>
      <c r="F16" s="18"/>
      <c r="G16" s="18"/>
      <c r="H16" s="18"/>
      <c r="I16" s="1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4.15" hidden="false" customHeight="false" outlineLevel="0" collapsed="false">
      <c r="A17" s="15" t="n">
        <f aca="false">IFERROR(__xludf.dummyfunction("""COMPUTED_VALUE"""),44728)</f>
        <v>44728</v>
      </c>
      <c r="B17" s="20" t="str">
        <f aca="false">IFERROR(__xludf.dummyfunction("""COMPUTED_VALUE"""),"Maintenir un site wordpress à jour ?")</f>
        <v>Maintenir un site wordpress à jour ?</v>
      </c>
      <c r="C17" s="20"/>
      <c r="D17" s="17" t="str">
        <f aca="false">IFERROR(__xludf.dummyfunction("""COMPUTED_VALUE"""),"isaac")</f>
        <v>isaac</v>
      </c>
      <c r="E17" s="17" t="str">
        <f aca="false">IFERROR(__xludf.dummyfunction("""COMPUTED_VALUE"""),"Joël ")</f>
        <v>Joël</v>
      </c>
      <c r="F17" s="18"/>
      <c r="G17" s="18"/>
      <c r="H17" s="18"/>
      <c r="I17" s="1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4.15" hidden="false" customHeight="false" outlineLevel="0" collapsed="false">
      <c r="A18" s="15" t="n">
        <f aca="false">IFERROR(__xludf.dummyfunction("""COMPUTED_VALUE"""),44729)</f>
        <v>44729</v>
      </c>
      <c r="B18" s="20" t="str">
        <f aca="false">IFERROR(__xludf.dummyfunction("""COMPUTED_VALUE"""),"Optimiser les performances d'un site WordPress")</f>
        <v>Optimiser les performances d'un site WordPress</v>
      </c>
      <c r="C18" s="20"/>
      <c r="D18" s="17" t="str">
        <f aca="false">IFERROR(__xludf.dummyfunction("""COMPUTED_VALUE"""),"Shilo")</f>
        <v>Shilo</v>
      </c>
      <c r="E18" s="17" t="str">
        <f aca="false">IFERROR(__xludf.dummyfunction("""COMPUTED_VALUE"""),"melki")</f>
        <v>melki</v>
      </c>
      <c r="F18" s="18"/>
      <c r="G18" s="18"/>
      <c r="H18" s="18"/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3.8" hidden="false" customHeight="false" outlineLevel="0" collapsed="false">
      <c r="A19" s="23"/>
      <c r="B19" s="23"/>
      <c r="C19" s="23"/>
      <c r="D19" s="23"/>
      <c r="E19" s="18"/>
      <c r="F19" s="23"/>
      <c r="G19" s="23"/>
      <c r="H19" s="23"/>
      <c r="I19" s="2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4.15" hidden="false" customHeight="false" outlineLevel="0" collapsed="false">
      <c r="A20" s="15" t="n">
        <f aca="false">IFERROR(__xludf.dummyfunction("""COMPUTED_VALUE"""),44732)</f>
        <v>44732</v>
      </c>
      <c r="B20" s="22" t="str">
        <f aca="false">IFERROR(__xludf.dummyfunction("""COMPUTED_VALUE"""),"Améliorer le referencement d'un site WordPress ")</f>
        <v>Améliorer le referencement d'un site WordPress</v>
      </c>
      <c r="C20" s="20"/>
      <c r="D20" s="17" t="str">
        <f aca="false">IFERROR(__xludf.dummyfunction("""COMPUTED_VALUE"""),"Amos")</f>
        <v>Amos</v>
      </c>
      <c r="E20" s="17" t="str">
        <f aca="false">IFERROR(__xludf.dummyfunction("""COMPUTED_VALUE"""),"osée")</f>
        <v>osée</v>
      </c>
      <c r="F20" s="18"/>
      <c r="G20" s="18"/>
      <c r="H20" s="18"/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4.15" hidden="false" customHeight="false" outlineLevel="0" collapsed="false">
      <c r="A21" s="15" t="n">
        <f aca="false">IFERROR(__xludf.dummyfunction("""COMPUTED_VALUE"""),44733)</f>
        <v>44733</v>
      </c>
      <c r="B21" s="22" t="str">
        <f aca="false">IFERROR(__xludf.dummyfunction("""COMPUTED_VALUE"""),"Sécuriser son site WordPress ")</f>
        <v>Sécuriser son site WordPress</v>
      </c>
      <c r="C21" s="20"/>
      <c r="D21" s="17" t="str">
        <f aca="false">IFERROR(__xludf.dummyfunction("""COMPUTED_VALUE"""),"Meschack")</f>
        <v>Meschack</v>
      </c>
      <c r="E21" s="17" t="str">
        <f aca="false">IFERROR(__xludf.dummyfunction("""COMPUTED_VALUE"""),"Emmanuel")</f>
        <v>Emmanuel</v>
      </c>
      <c r="F21" s="18"/>
      <c r="G21" s="18"/>
      <c r="H21" s="18"/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13.8" hidden="false" customHeight="false" outlineLevel="0" collapsed="false">
      <c r="A22" s="19"/>
      <c r="B22" s="19"/>
      <c r="C22" s="19"/>
      <c r="D22" s="19"/>
      <c r="E22" s="19"/>
      <c r="F22" s="18"/>
      <c r="G22" s="18"/>
      <c r="H22" s="18"/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4.15" hidden="false" customHeight="false" outlineLevel="0" collapsed="false">
      <c r="A23" s="15" t="n">
        <f aca="false">IFERROR(__xludf.dummyfunction("""COMPUTED_VALUE"""),44735)</f>
        <v>44735</v>
      </c>
      <c r="B23" s="22" t="str">
        <f aca="false">IFERROR(__xludf.dummyfunction("""COMPUTED_VALUE"""),"Google Tag Manager")</f>
        <v>Google Tag Manager</v>
      </c>
      <c r="C23" s="20"/>
      <c r="D23" s="17" t="str">
        <f aca="false">IFERROR(__xludf.dummyfunction("""COMPUTED_VALUE"""),"Teddy")</f>
        <v>Teddy</v>
      </c>
      <c r="E23" s="17" t="str">
        <f aca="false">IFERROR(__xludf.dummyfunction("""COMPUTED_VALUE"""),"Eugene")</f>
        <v>Eugene</v>
      </c>
      <c r="F23" s="18"/>
      <c r="G23" s="18"/>
      <c r="H23" s="18"/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4.15" hidden="false" customHeight="false" outlineLevel="0" collapsed="false">
      <c r="A24" s="15" t="n">
        <f aca="false">IFERROR(__xludf.dummyfunction("""COMPUTED_VALUE"""),44736)</f>
        <v>44736</v>
      </c>
      <c r="B24" s="20" t="str">
        <f aca="false">IFERROR(__xludf.dummyfunction("""COMPUTED_VALUE"""),"les outils d'automatisation des taches")</f>
        <v>les outils d'automatisation des taches</v>
      </c>
      <c r="C24" s="20"/>
      <c r="D24" s="17" t="str">
        <f aca="false">IFERROR(__xludf.dummyfunction("""COMPUTED_VALUE"""),"Samuel")</f>
        <v>Samuel</v>
      </c>
      <c r="E24" s="17" t="str">
        <f aca="false">IFERROR(__xludf.dummyfunction("""COMPUTED_VALUE"""),"isaac")</f>
        <v>isaac</v>
      </c>
      <c r="F24" s="18"/>
      <c r="G24" s="18"/>
      <c r="H24" s="18"/>
      <c r="I24" s="18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Format="false" ht="13.8" hidden="false" customHeight="false" outlineLevel="0" collapsed="false">
      <c r="A25" s="23"/>
      <c r="B25" s="14"/>
      <c r="C25" s="23"/>
      <c r="D25" s="23"/>
      <c r="E25" s="23"/>
      <c r="F25" s="23"/>
      <c r="G25" s="23"/>
      <c r="H25" s="23"/>
      <c r="I25" s="2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Format="false" ht="26.85" hidden="false" customHeight="false" outlineLevel="0" collapsed="false">
      <c r="A26" s="15" t="n">
        <f aca="false">IFERROR(__xludf.dummyfunction("""COMPUTED_VALUE"""),44739)</f>
        <v>44739</v>
      </c>
      <c r="B26" s="20" t="str">
        <f aca="false">IFERROR(__xludf.dummyfunction("""COMPUTED_VALUE"""),"Qu'est-ce qu'est La RGPD (Protection des données personnelles)?")</f>
        <v>Qu'est-ce qu'est La RGPD (Protection des données personnelles)?</v>
      </c>
      <c r="C26" s="20"/>
      <c r="D26" s="17" t="str">
        <f aca="false">IFERROR(__xludf.dummyfunction("""COMPUTED_VALUE"""),"Jared")</f>
        <v>Jared</v>
      </c>
      <c r="E26" s="17" t="str">
        <f aca="false">IFERROR(__xludf.dummyfunction("""COMPUTED_VALUE"""),"Blaise")</f>
        <v>Blaise</v>
      </c>
      <c r="F26" s="18"/>
      <c r="G26" s="18"/>
      <c r="H26" s="18"/>
      <c r="I26" s="18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Format="false" ht="14.15" hidden="false" customHeight="false" outlineLevel="0" collapsed="false">
      <c r="A27" s="15" t="n">
        <f aca="false">IFERROR(__xludf.dummyfunction("""COMPUTED_VALUE"""),44740)</f>
        <v>44740</v>
      </c>
      <c r="B27" s="20" t="str">
        <f aca="false">IFERROR(__xludf.dummyfunction("""COMPUTED_VALUE"""),"OWASP")</f>
        <v>OWASP</v>
      </c>
      <c r="C27" s="20"/>
      <c r="D27" s="17" t="str">
        <f aca="false">IFERROR(__xludf.dummyfunction("""COMPUTED_VALUE"""),"Zephy")</f>
        <v>Zephy</v>
      </c>
      <c r="E27" s="17" t="str">
        <f aca="false">IFERROR(__xludf.dummyfunction("""COMPUTED_VALUE"""),"Junior")</f>
        <v>Junior</v>
      </c>
      <c r="F27" s="18"/>
      <c r="G27" s="18"/>
      <c r="H27" s="18"/>
      <c r="I27" s="18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3.8" hidden="false" customHeight="false" outlineLevel="0" collapsed="false">
      <c r="A28" s="19"/>
      <c r="B28" s="19"/>
      <c r="C28" s="19"/>
      <c r="D28" s="19"/>
      <c r="E28" s="19"/>
      <c r="F28" s="18"/>
      <c r="G28" s="18"/>
      <c r="H28" s="18"/>
      <c r="I28" s="18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3.8" hidden="false" customHeight="false" outlineLevel="0" collapsed="false">
      <c r="A29" s="19" t="n">
        <f aca="false">IFERROR(__xludf.dummyfunction("""COMPUTED_VALUE"""),44742)</f>
        <v>44742</v>
      </c>
      <c r="B29" s="19"/>
      <c r="C29" s="19"/>
      <c r="D29" s="19"/>
      <c r="E29" s="19"/>
      <c r="F29" s="18"/>
      <c r="G29" s="18"/>
      <c r="H29" s="18"/>
      <c r="I29" s="18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4.15" hidden="false" customHeight="false" outlineLevel="0" collapsed="false">
      <c r="A30" s="15" t="n">
        <f aca="false">IFERROR(__xludf.dummyfunction("""COMPUTED_VALUE"""),44743)</f>
        <v>44743</v>
      </c>
      <c r="B30" s="20" t="str">
        <f aca="false">IFERROR(__xludf.dummyfunction("""COMPUTED_VALUE"""),"Les CMS Headless")</f>
        <v>Les CMS Headless</v>
      </c>
      <c r="C30" s="20"/>
      <c r="D30" s="17" t="str">
        <f aca="false">IFERROR(__xludf.dummyfunction("""COMPUTED_VALUE"""),"David")</f>
        <v>David</v>
      </c>
      <c r="E30" s="17" t="str">
        <f aca="false">IFERROR(__xludf.dummyfunction("""COMPUTED_VALUE"""),"Samy")</f>
        <v>Samy</v>
      </c>
      <c r="F30" s="18"/>
      <c r="G30" s="18"/>
      <c r="H30" s="18"/>
      <c r="I30" s="18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13.8" hidden="false" customHeight="false" outlineLevel="0" collapsed="false">
      <c r="A31" s="23"/>
      <c r="B31" s="14"/>
      <c r="C31" s="23"/>
      <c r="D31" s="23"/>
      <c r="E31" s="18"/>
      <c r="F31" s="23"/>
      <c r="G31" s="23"/>
      <c r="H31" s="23"/>
      <c r="I31" s="2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3.8" hidden="false" customHeight="false" outlineLevel="0" collapsed="false">
      <c r="A32" s="23"/>
      <c r="B32" s="23"/>
      <c r="C32" s="23"/>
      <c r="D32" s="23"/>
      <c r="E32" s="18"/>
      <c r="F32" s="23"/>
      <c r="G32" s="23"/>
      <c r="H32" s="23"/>
      <c r="I32" s="2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3.8" hidden="false" customHeight="false" outlineLevel="0" collapsed="false">
      <c r="A33" s="23"/>
      <c r="B33" s="23"/>
      <c r="C33" s="23"/>
      <c r="D33" s="23"/>
      <c r="E33" s="18"/>
      <c r="F33" s="23"/>
      <c r="G33" s="23"/>
      <c r="H33" s="23"/>
      <c r="I33" s="2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13.8" hidden="false" customHeight="false" outlineLevel="0" collapsed="false">
      <c r="A34" s="23"/>
      <c r="B34" s="23"/>
      <c r="C34" s="23"/>
      <c r="D34" s="23"/>
      <c r="E34" s="18"/>
      <c r="F34" s="23"/>
      <c r="G34" s="23"/>
      <c r="H34" s="23"/>
      <c r="I34" s="2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3.8" hidden="false" customHeight="false" outlineLevel="0" collapsed="false">
      <c r="A35" s="23"/>
      <c r="B35" s="23"/>
      <c r="C35" s="23"/>
      <c r="D35" s="23"/>
      <c r="E35" s="18"/>
      <c r="F35" s="23"/>
      <c r="G35" s="23"/>
      <c r="H35" s="2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3.8" hidden="false" customHeight="false" outlineLevel="0" collapsed="false">
      <c r="A36" s="23"/>
      <c r="B36" s="23"/>
      <c r="C36" s="23"/>
      <c r="D36" s="23"/>
      <c r="E36" s="18"/>
      <c r="F36" s="23"/>
      <c r="G36" s="23"/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3.8" hidden="false" customHeight="false" outlineLevel="0" collapsed="false">
      <c r="A37" s="23"/>
      <c r="B37" s="23"/>
      <c r="C37" s="23"/>
      <c r="D37" s="23"/>
      <c r="E37" s="18"/>
      <c r="F37" s="23"/>
      <c r="G37" s="23"/>
      <c r="H37" s="2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3.8" hidden="false" customHeight="false" outlineLevel="0" collapsed="false">
      <c r="A38" s="23"/>
      <c r="B38" s="23"/>
      <c r="C38" s="23"/>
      <c r="D38" s="23"/>
      <c r="E38" s="18"/>
      <c r="F38" s="23"/>
      <c r="G38" s="23"/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3.8" hidden="false" customHeight="false" outlineLevel="0" collapsed="false">
      <c r="A39" s="23"/>
      <c r="B39" s="23"/>
      <c r="C39" s="23"/>
      <c r="D39" s="23"/>
      <c r="E39" s="18"/>
      <c r="F39" s="23"/>
      <c r="G39" s="23"/>
      <c r="H39" s="2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3.8" hidden="false" customHeight="false" outlineLevel="0" collapsed="false">
      <c r="A40" s="23"/>
      <c r="B40" s="23"/>
      <c r="C40" s="23"/>
      <c r="D40" s="23"/>
      <c r="E40" s="18"/>
      <c r="F40" s="23"/>
      <c r="G40" s="23"/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3.8" hidden="false" customHeight="false" outlineLevel="0" collapsed="false">
      <c r="A41" s="23"/>
      <c r="B41" s="23"/>
      <c r="C41" s="23"/>
      <c r="D41" s="23"/>
      <c r="E41" s="18"/>
      <c r="F41" s="23"/>
      <c r="G41" s="23"/>
      <c r="H41" s="2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3.8" hidden="false" customHeight="false" outlineLevel="0" collapsed="false">
      <c r="A42" s="23"/>
      <c r="B42" s="23"/>
      <c r="C42" s="23"/>
      <c r="D42" s="23"/>
      <c r="E42" s="18"/>
      <c r="F42" s="23"/>
      <c r="G42" s="23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3.8" hidden="false" customHeight="false" outlineLevel="0" collapsed="false">
      <c r="A43" s="23"/>
      <c r="B43" s="23"/>
      <c r="C43" s="23"/>
      <c r="D43" s="23"/>
      <c r="E43" s="18"/>
      <c r="F43" s="23"/>
      <c r="G43" s="23"/>
      <c r="H43" s="2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3.8" hidden="false" customHeight="false" outlineLevel="0" collapsed="false">
      <c r="A44" s="23"/>
      <c r="B44" s="23"/>
      <c r="C44" s="23"/>
      <c r="D44" s="23"/>
      <c r="E44" s="18"/>
      <c r="F44" s="23"/>
      <c r="G44" s="23"/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3.8" hidden="false" customHeight="false" outlineLevel="0" collapsed="false">
      <c r="A45" s="23"/>
      <c r="B45" s="23"/>
      <c r="C45" s="23"/>
      <c r="D45" s="23"/>
      <c r="E45" s="18"/>
      <c r="F45" s="23"/>
      <c r="G45" s="23"/>
      <c r="H45" s="2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3.8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3.8" hidden="false" customHeight="false" outlineLevel="0" collapsed="false">
      <c r="A47" s="23"/>
      <c r="B47" s="23"/>
      <c r="C47" s="23"/>
      <c r="D47" s="23"/>
      <c r="E47" s="23"/>
      <c r="F47" s="23"/>
      <c r="G47" s="23"/>
      <c r="H47" s="2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3.8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3.8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3.8" hidden="false" customHeight="false" outlineLevel="0" collapsed="false">
      <c r="A50" s="23"/>
      <c r="B50" s="23"/>
      <c r="C50" s="23"/>
      <c r="D50" s="23"/>
      <c r="E50" s="23"/>
      <c r="F50" s="23"/>
      <c r="G50" s="23"/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3.8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3.8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3.8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3.8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3.8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3.8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3.8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3.8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Format="false" ht="13.8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3.8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Format="false" ht="13.8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3.8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Format="false" ht="13.8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Format="false" ht="13.8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Format="false" ht="13.8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Format="false" ht="13.8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Format="false" ht="13.8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Format="false" ht="13.8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Format="false" ht="13.8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Format="false" ht="13.8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Format="false" ht="13.8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Format="false" ht="13.8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Format="false" ht="13.8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Format="false" ht="13.8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Format="false" ht="13.8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Format="false" ht="13.8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Format="false" ht="13.8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Format="false" ht="13.8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Format="false" ht="13.8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Format="false" ht="13.8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Format="false" ht="13.8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Format="false" ht="13.8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Format="false" ht="13.8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Format="false" ht="13.8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Format="false" ht="13.8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Format="false" ht="13.8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Format="false" ht="13.8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Format="false" ht="13.8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Format="false" ht="13.8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Format="false" ht="13.8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Format="false" ht="13.8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Format="false" ht="13.8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Format="false" ht="13.8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Format="false" ht="13.8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Format="false" ht="13.8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Format="false" ht="13.8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Format="false" ht="13.8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Format="false" ht="13.8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Format="false" ht="13.8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3.8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Format="false" ht="13.8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Format="false" ht="13.8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Format="false" ht="13.8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Format="false" ht="13.8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Format="false" ht="13.8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Format="false" ht="13.8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Format="false" ht="13.8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Format="false" ht="13.8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Format="false" ht="13.8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Format="false" ht="13.8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Format="false" ht="13.8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Format="false" ht="13.8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Format="false" ht="13.8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Format="false" ht="13.8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Format="false" ht="13.8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Format="false" ht="13.8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Format="false" ht="13.8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Format="false" ht="13.8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Format="false" ht="13.8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Format="false" ht="13.8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Format="false" ht="13.8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Format="false" ht="13.8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Format="false" ht="13.8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Format="false" ht="13.8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Format="false" ht="13.8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Format="false" ht="13.8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Format="false" ht="13.8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3.8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Format="false" ht="13.8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Format="false" ht="13.8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Format="false" ht="13.8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Format="false" ht="13.8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Format="false" ht="13.8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Format="false" ht="13.8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Format="false" ht="13.8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Format="false" ht="13.8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Format="false" ht="13.8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Format="false" ht="13.8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Format="false" ht="13.8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Format="false" ht="13.8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Format="false" ht="13.8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Format="false" ht="13.8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Format="false" ht="13.8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Format="false" ht="13.8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Format="false" ht="13.8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Format="false" ht="13.8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Format="false" ht="13.8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Format="false" ht="13.8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Format="false" ht="13.8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Format="false" ht="13.8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Format="false" ht="13.8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Format="false" ht="13.8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Format="false" ht="13.8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Format="false" ht="13.8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3.8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Format="false" ht="13.8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Format="false" ht="13.8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Format="false" ht="13.8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Format="false" ht="13.8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Format="false" ht="13.8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Format="false" ht="13.8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Format="false" ht="13.8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Format="false" ht="13.8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Format="false" ht="13.8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Format="false" ht="13.8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Format="false" ht="13.8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Format="false" ht="13.8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3.8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3.8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3.8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3.8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Format="false" ht="13.8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3.8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3.8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3.8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3.8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Format="false" ht="13.8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Format="false" ht="13.8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3.8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Format="false" ht="13.8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Format="false" ht="13.8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Format="false" ht="13.8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Format="false" ht="13.8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Format="false" ht="13.8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Format="false" ht="13.8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Format="false" ht="13.8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Format="false" ht="13.8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Format="false" ht="13.8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Format="false" ht="13.8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Format="false" ht="13.8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Format="false" ht="13.8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Format="false" ht="13.8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Format="false" ht="13.8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Format="false" ht="13.8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Format="false" ht="13.8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Format="false" ht="13.8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Format="false" ht="13.8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Format="false" ht="13.8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Format="false" ht="13.8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Format="false" ht="13.8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Format="false" ht="13.8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Format="false" ht="13.8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Format="false" ht="13.8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Format="false" ht="13.8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Format="false" ht="13.8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Format="false" ht="13.8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Format="false" ht="13.8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Format="false" ht="13.8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Format="false" ht="13.8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Format="false" ht="13.8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Format="false" ht="13.8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Format="false" ht="13.8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Format="false" ht="13.8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Format="false" ht="13.8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Format="false" ht="13.8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Format="false" ht="13.8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Format="false" ht="13.8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Format="false" ht="13.8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Format="false" ht="13.8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Format="false" ht="13.8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Format="false" ht="13.8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Format="false" ht="13.8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Format="false" ht="13.8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Format="false" ht="13.8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Format="false" ht="13.8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Format="false" ht="13.8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Format="false" ht="13.8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Format="false" ht="13.8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Format="false" ht="13.8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Format="false" ht="13.8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Format="false" ht="13.8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Format="false" ht="13.8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Format="false" ht="13.8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Format="false" ht="13.8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Format="false" ht="13.8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Format="false" ht="13.8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Format="false" ht="13.8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Format="false" ht="13.8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Format="false" ht="13.8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Format="false" ht="13.8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Format="false" ht="13.8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Format="false" ht="13.8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Format="false" ht="13.8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Format="false" ht="13.8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Format="false" ht="13.8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Format="false" ht="13.8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Format="false" ht="13.8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Format="false" ht="13.8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Format="false" ht="13.8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Format="false" ht="13.8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Format="false" ht="13.8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Format="false" ht="13.8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Format="false" ht="13.8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Format="false" ht="13.8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Format="false" ht="13.8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Format="false" ht="13.8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Format="false" ht="13.8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Format="false" ht="13.8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Format="false" ht="13.8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Format="false" ht="13.8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Format="false" ht="13.8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Format="false" ht="13.8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Format="false" ht="13.8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Format="false" ht="13.8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Format="false" ht="13.8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Format="false" ht="13.8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Format="false" ht="13.8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Format="false" ht="13.8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Format="false" ht="13.8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Format="false" ht="13.8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Format="false" ht="13.8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Format="false" ht="13.8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Format="false" ht="13.8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Format="false" ht="13.8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Format="false" ht="13.8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Format="false" ht="13.8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Format="false" ht="13.8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Format="false" ht="13.8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Format="false" ht="13.8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Format="false" ht="13.8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Format="false" ht="13.8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Format="false" ht="13.8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Format="false" ht="13.8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Format="false" ht="13.8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Format="false" ht="13.8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Format="false" ht="13.8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Format="false" ht="13.8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Format="false" ht="13.8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Format="false" ht="13.8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Format="false" ht="13.8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Format="false" ht="13.8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Format="false" ht="13.8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Format="false" ht="13.8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Format="false" ht="13.8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Format="false" ht="13.8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Format="false" ht="13.8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Format="false" ht="13.8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Format="false" ht="13.8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Format="false" ht="13.8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Format="false" ht="13.8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Format="false" ht="13.8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Format="false" ht="13.8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Format="false" ht="13.8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Format="false" ht="13.8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Format="false" ht="13.8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Format="false" ht="13.8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Format="false" ht="13.8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Format="false" ht="13.8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Format="false" ht="13.8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Format="false" ht="13.8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Format="false" ht="13.8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Format="false" ht="13.8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Format="false" ht="13.8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Format="false" ht="13.8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Format="false" ht="13.8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Format="false" ht="13.8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Format="false" ht="13.8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Format="false" ht="13.8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Format="false" ht="13.8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Format="false" ht="13.8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Format="false" ht="13.8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Format="false" ht="13.8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Format="false" ht="13.8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Format="false" ht="13.8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Format="false" ht="13.8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Format="false" ht="13.8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Format="false" ht="13.8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Format="false" ht="13.8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Format="false" ht="13.8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Format="false" ht="13.8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Format="false" ht="13.8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Format="false" ht="13.8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Format="false" ht="13.8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Format="false" ht="13.8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Format="false" ht="13.8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Format="false" ht="13.8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Format="false" ht="13.8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Format="false" ht="13.8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Format="false" ht="13.8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Format="false" ht="13.8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Format="false" ht="13.8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Format="false" ht="13.8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Format="false" ht="13.8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Format="false" ht="13.8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Format="false" ht="13.8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Format="false" ht="13.8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Format="false" ht="13.8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Format="false" ht="13.8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Format="false" ht="13.8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Format="false" ht="13.8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Format="false" ht="13.8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Format="false" ht="13.8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Format="false" ht="13.8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Format="false" ht="13.8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Format="false" ht="13.8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Format="false" ht="13.8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Format="false" ht="13.8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Format="false" ht="13.8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Format="false" ht="13.8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Format="false" ht="13.8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Format="false" ht="13.8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Format="false" ht="13.8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Format="false" ht="13.8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Format="false" ht="13.8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Format="false" ht="13.8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Format="false" ht="13.8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Format="false" ht="13.8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Format="false" ht="13.8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Format="false" ht="13.8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Format="false" ht="13.8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Format="false" ht="13.8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Format="false" ht="13.8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Format="false" ht="13.8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Format="false" ht="13.8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Format="false" ht="13.8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Format="false" ht="13.8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Format="false" ht="13.8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Format="false" ht="13.8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Format="false" ht="13.8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Format="false" ht="13.8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Format="false" ht="13.8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Format="false" ht="13.8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Format="false" ht="13.8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Format="false" ht="13.8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Format="false" ht="13.8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Format="false" ht="13.8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Format="false" ht="13.8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Format="false" ht="13.8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Format="false" ht="13.8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Format="false" ht="13.8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Format="false" ht="13.8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Format="false" ht="13.8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Format="false" ht="13.8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Format="false" ht="13.8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Format="false" ht="13.8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Format="false" ht="13.8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Format="false" ht="13.8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Format="false" ht="13.8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Format="false" ht="13.8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Format="false" ht="13.8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Format="false" ht="13.8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Format="false" ht="13.8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Format="false" ht="13.8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Format="false" ht="13.8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Format="false" ht="13.8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Format="false" ht="13.8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Format="false" ht="13.8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Format="false" ht="13.8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Format="false" ht="13.8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Format="false" ht="13.8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Format="false" ht="13.8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Format="false" ht="13.8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Format="false" ht="13.8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Format="false" ht="13.8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Format="false" ht="13.8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Format="false" ht="13.8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Format="false" ht="13.8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Format="false" ht="13.8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Format="false" ht="13.8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Format="false" ht="13.8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Format="false" ht="13.8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Format="false" ht="13.8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Format="false" ht="13.8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Format="false" ht="13.8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Format="false" ht="13.8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Format="false" ht="13.8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Format="false" ht="13.8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Format="false" ht="13.8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Format="false" ht="13.8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Format="false" ht="13.8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Format="false" ht="13.8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Format="false" ht="13.8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Format="false" ht="13.8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Format="false" ht="13.8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Format="false" ht="13.8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Format="false" ht="13.8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Format="false" ht="13.8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Format="false" ht="13.8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Format="false" ht="13.8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Format="false" ht="13.8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Format="false" ht="13.8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Format="false" ht="13.8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Format="false" ht="13.8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Format="false" ht="13.8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Format="false" ht="13.8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Format="false" ht="13.8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Format="false" ht="13.8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Format="false" ht="13.8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Format="false" ht="13.8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Format="false" ht="13.8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Format="false" ht="13.8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Format="false" ht="13.8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Format="false" ht="13.8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Format="false" ht="13.8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Format="false" ht="13.8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Format="false" ht="13.8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Format="false" ht="13.8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Format="false" ht="13.8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Format="false" ht="13.8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Format="false" ht="13.8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Format="false" ht="13.8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Format="false" ht="13.8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Format="false" ht="13.8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Format="false" ht="13.8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Format="false" ht="13.8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Format="false" ht="13.8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Format="false" ht="13.8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Format="false" ht="13.8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Format="false" ht="13.8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Format="false" ht="13.8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Format="false" ht="13.8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Format="false" ht="13.8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Format="false" ht="13.8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Format="false" ht="13.8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Format="false" ht="13.8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Format="false" ht="13.8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Format="false" ht="13.8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Format="false" ht="13.8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Format="false" ht="13.8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Format="false" ht="13.8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Format="false" ht="13.8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Format="false" ht="13.8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Format="false" ht="13.8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Format="false" ht="13.8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Format="false" ht="13.8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Format="false" ht="13.8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Format="false" ht="13.8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Format="false" ht="13.8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Format="false" ht="13.8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Format="false" ht="13.8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Format="false" ht="13.8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Format="false" ht="13.8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Format="false" ht="13.8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Format="false" ht="13.8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Format="false" ht="13.8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Format="false" ht="13.8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Format="false" ht="13.8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Format="false" ht="13.8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Format="false" ht="13.8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Format="false" ht="13.8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Format="false" ht="13.8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Format="false" ht="13.8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Format="false" ht="13.8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Format="false" ht="13.8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Format="false" ht="13.8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Format="false" ht="13.8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Format="false" ht="13.8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Format="false" ht="13.8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Format="false" ht="13.8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Format="false" ht="13.8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Format="false" ht="13.8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Format="false" ht="13.8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Format="false" ht="13.8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Format="false" ht="13.8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Format="false" ht="13.8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Format="false" ht="13.8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Format="false" ht="13.8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Format="false" ht="13.8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Format="false" ht="13.8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Format="false" ht="13.8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Format="false" ht="13.8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Format="false" ht="13.8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Format="false" ht="13.8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Format="false" ht="13.8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Format="false" ht="13.8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Format="false" ht="13.8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Format="false" ht="13.8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Format="false" ht="13.8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Format="false" ht="13.8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Format="false" ht="13.8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Format="false" ht="13.8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Format="false" ht="13.8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Format="false" ht="13.8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Format="false" ht="13.8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Format="false" ht="13.8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Format="false" ht="13.8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Format="false" ht="13.8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Format="false" ht="13.8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Format="false" ht="13.8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Format="false" ht="13.8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Format="false" ht="13.8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Format="false" ht="13.8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Format="false" ht="13.8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Format="false" ht="13.8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Format="false" ht="13.8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Format="false" ht="13.8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Format="false" ht="13.8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Format="false" ht="13.8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Format="false" ht="13.8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Format="false" ht="13.8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Format="false" ht="13.8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Format="false" ht="13.8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Format="false" ht="13.8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Format="false" ht="13.8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Format="false" ht="13.8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Format="false" ht="13.8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Format="false" ht="13.8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Format="false" ht="13.8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Format="false" ht="13.8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Format="false" ht="13.8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Format="false" ht="13.8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Format="false" ht="13.8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Format="false" ht="13.8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Format="false" ht="13.8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Format="false" ht="13.8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Format="false" ht="13.8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Format="false" ht="13.8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Format="false" ht="13.8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Format="false" ht="13.8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Format="false" ht="13.8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Format="false" ht="13.8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Format="false" ht="13.8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Format="false" ht="13.8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Format="false" ht="13.8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Format="false" ht="13.8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Format="false" ht="13.8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Format="false" ht="13.8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Format="false" ht="13.8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Format="false" ht="13.8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Format="false" ht="13.8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Format="false" ht="13.8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Format="false" ht="13.8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Format="false" ht="13.8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Format="false" ht="13.8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Format="false" ht="13.8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Format="false" ht="13.8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Format="false" ht="13.8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Format="false" ht="13.8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Format="false" ht="13.8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Format="false" ht="13.8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Format="false" ht="13.8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Format="false" ht="13.8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Format="false" ht="13.8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Format="false" ht="13.8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Format="false" ht="13.8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Format="false" ht="13.8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Format="false" ht="13.8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Format="false" ht="13.8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Format="false" ht="13.8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Format="false" ht="13.8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Format="false" ht="13.8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Format="false" ht="13.8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Format="false" ht="13.8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Format="false" ht="13.8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Format="false" ht="13.8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Format="false" ht="13.8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Format="false" ht="13.8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Format="false" ht="13.8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Format="false" ht="13.8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Format="false" ht="13.8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Format="false" ht="13.8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Format="false" ht="13.8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Format="false" ht="13.8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Format="false" ht="13.8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Format="false" ht="13.8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Format="false" ht="13.8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Format="false" ht="13.8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Format="false" ht="13.8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Format="false" ht="13.8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Format="false" ht="13.8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Format="false" ht="13.8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Format="false" ht="13.8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Format="false" ht="13.8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Format="false" ht="13.8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Format="false" ht="13.8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Format="false" ht="13.8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Format="false" ht="13.8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Format="false" ht="13.8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Format="false" ht="13.8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Format="false" ht="13.8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Format="false" ht="13.8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Format="false" ht="13.8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Format="false" ht="13.8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Format="false" ht="13.8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Format="false" ht="13.8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Format="false" ht="13.8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Format="false" ht="13.8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Format="false" ht="13.8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Format="false" ht="13.8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Format="false" ht="13.8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Format="false" ht="13.8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Format="false" ht="13.8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Format="false" ht="13.8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Format="false" ht="13.8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Format="false" ht="13.8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Format="false" ht="13.8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Format="false" ht="13.8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Format="false" ht="13.8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Format="false" ht="13.8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Format="false" ht="13.8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Format="false" ht="13.8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Format="false" ht="13.8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Format="false" ht="13.8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Format="false" ht="13.8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Format="false" ht="13.8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Format="false" ht="13.8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Format="false" ht="13.8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Format="false" ht="13.8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Format="false" ht="13.8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Format="false" ht="13.8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Format="false" ht="13.8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Format="false" ht="13.8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Format="false" ht="13.8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Format="false" ht="13.8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Format="false" ht="13.8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Format="false" ht="13.8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Format="false" ht="13.8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Format="false" ht="13.8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Format="false" ht="13.8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Format="false" ht="13.8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Format="false" ht="13.8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Format="false" ht="13.8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Format="false" ht="13.8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Format="false" ht="13.8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Format="false" ht="13.8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Format="false" ht="13.8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Format="false" ht="13.8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Format="false" ht="13.8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Format="false" ht="13.8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Format="false" ht="13.8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Format="false" ht="13.8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Format="false" ht="13.8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Format="false" ht="13.8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Format="false" ht="13.8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Format="false" ht="13.8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Format="false" ht="13.8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Format="false" ht="13.8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Format="false" ht="13.8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Format="false" ht="13.8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Format="false" ht="13.8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Format="false" ht="13.8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Format="false" ht="13.8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Format="false" ht="13.8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Format="false" ht="13.8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Format="false" ht="13.8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Format="false" ht="13.8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Format="false" ht="13.8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Format="false" ht="13.8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Format="false" ht="13.8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Format="false" ht="13.8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Format="false" ht="13.8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Format="false" ht="13.8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Format="false" ht="13.8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Format="false" ht="13.8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Format="false" ht="13.8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Format="false" ht="13.8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Format="false" ht="13.8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Format="false" ht="13.8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Format="false" ht="13.8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Format="false" ht="13.8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Format="false" ht="13.8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Format="false" ht="13.8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Format="false" ht="13.8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Format="false" ht="13.8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Format="false" ht="13.8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Format="false" ht="13.8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Format="false" ht="13.8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Format="false" ht="13.8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Format="false" ht="13.8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Format="false" ht="13.8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Format="false" ht="13.8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Format="false" ht="13.8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Format="false" ht="13.8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Format="false" ht="13.8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Format="false" ht="13.8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Format="false" ht="13.8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Format="false" ht="13.8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Format="false" ht="13.8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Format="false" ht="13.8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Format="false" ht="13.8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Format="false" ht="13.8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Format="false" ht="13.8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Format="false" ht="13.8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Format="false" ht="13.8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Format="false" ht="13.8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Format="false" ht="13.8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Format="false" ht="13.8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Format="false" ht="13.8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Format="false" ht="13.8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Format="false" ht="13.8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Format="false" ht="13.8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Format="false" ht="13.8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Format="false" ht="13.8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Format="false" ht="13.8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Format="false" ht="13.8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Format="false" ht="13.8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Format="false" ht="13.8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Format="false" ht="13.8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Format="false" ht="13.8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Format="false" ht="13.8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Format="false" ht="13.8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Format="false" ht="13.8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Format="false" ht="13.8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Format="false" ht="13.8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Format="false" ht="13.8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Format="false" ht="13.8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Format="false" ht="13.8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Format="false" ht="13.8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Format="false" ht="13.8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Format="false" ht="13.8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Format="false" ht="13.8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Format="false" ht="13.8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Format="false" ht="13.8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Format="false" ht="13.8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Format="false" ht="13.8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Format="false" ht="13.8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Format="false" ht="13.8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Format="false" ht="13.8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Format="false" ht="13.8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Format="false" ht="13.8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Format="false" ht="13.8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Format="false" ht="13.8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Format="false" ht="13.8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Format="false" ht="13.8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Format="false" ht="13.8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Format="false" ht="13.8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Format="false" ht="13.8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Format="false" ht="13.8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Format="false" ht="13.8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Format="false" ht="13.8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Format="false" ht="13.8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Format="false" ht="13.8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Format="false" ht="13.8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Format="false" ht="13.8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Format="false" ht="13.8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Format="false" ht="13.8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Format="false" ht="13.8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Format="false" ht="13.8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Format="false" ht="13.8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Format="false" ht="13.8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Format="false" ht="13.8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Format="false" ht="13.8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Format="false" ht="13.8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Format="false" ht="13.8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Format="false" ht="13.8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Format="false" ht="13.8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Format="false" ht="13.8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Format="false" ht="13.8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Format="false" ht="13.8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Format="false" ht="13.8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Format="false" ht="13.8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Format="false" ht="13.8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Format="false" ht="13.8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Format="false" ht="13.8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Format="false" ht="13.8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Format="false" ht="13.8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Format="false" ht="13.8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Format="false" ht="13.8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Format="false" ht="13.8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Format="false" ht="13.8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Format="false" ht="13.8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Format="false" ht="13.8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Format="false" ht="13.8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Format="false" ht="13.8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Format="false" ht="13.8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Format="false" ht="13.8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Format="false" ht="13.8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Format="false" ht="13.8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Format="false" ht="13.8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Format="false" ht="13.8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Format="false" ht="13.8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Format="false" ht="13.8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Format="false" ht="13.8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Format="false" ht="13.8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Format="false" ht="13.8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Format="false" ht="13.8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Format="false" ht="13.8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Format="false" ht="13.8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Format="false" ht="13.8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Format="false" ht="13.8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Format="false" ht="13.8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Format="false" ht="13.8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Format="false" ht="13.8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Format="false" ht="13.8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Format="false" ht="13.8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Format="false" ht="13.8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Format="false" ht="13.8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Format="false" ht="13.8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Format="false" ht="13.8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Format="false" ht="13.8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Format="false" ht="13.8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Format="false" ht="13.8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Format="false" ht="13.8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Format="false" ht="13.8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Format="false" ht="13.8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Format="false" ht="13.8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Format="false" ht="13.8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Format="false" ht="13.8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Format="false" ht="13.8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Format="false" ht="13.8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customFormat="false" ht="13.8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customFormat="false" ht="13.8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customFormat="false" ht="13.8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customFormat="false" ht="13.8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customFormat="false" ht="13.8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customFormat="false" ht="13.8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customFormat="false" ht="13.8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customFormat="false" ht="13.8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customFormat="false" ht="13.8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customFormat="false" ht="13.8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9">
    <mergeCell ref="D1:E1"/>
    <mergeCell ref="F1:I1"/>
    <mergeCell ref="A4:E4"/>
    <mergeCell ref="A10:E10"/>
    <mergeCell ref="C13:E13"/>
    <mergeCell ref="A16:E16"/>
    <mergeCell ref="A22:E22"/>
    <mergeCell ref="A28:E28"/>
    <mergeCell ref="A29:E2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3.5"/>
    <col collapsed="false" customWidth="true" hidden="false" outlineLevel="0" max="3" min="3" style="0" width="19.88"/>
    <col collapsed="false" customWidth="true" hidden="false" outlineLevel="0" max="4" min="4" style="0" width="40.5"/>
    <col collapsed="false" customWidth="true" hidden="false" outlineLevel="0" max="5" min="5" style="0" width="19.88"/>
    <col collapsed="false" customWidth="true" hidden="false" outlineLevel="0" max="64" min="6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IFERROR(__xludf.dummyfunction("IMPORTRANGE(""https://docs.google.com/spreadsheets/d/1reb29GzmqrqkUoUQZusx1VWgzpDA6cDXnoz_MOo_CAU/edit#gid=667045137"", ""Juillet!A:G"")"),"Date")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IFERROR(__xludf.dummyfunction("""COMPUTED_VALUE"""),44746)</f>
        <v>44746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images responsives")</f>
        <v>Les images responsives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IFERROR(__xludf.dummyfunction("""COMPUTED_VALUE"""),"Samuel")</f>
        <v>Samuel</v>
      </c>
    </row>
    <row r="3" customFormat="false" ht="13.8" hidden="false" customHeight="false" outlineLevel="0" collapsed="false">
      <c r="A3" s="9" t="n">
        <f aca="false">IFERROR(__xludf.dummyfunction("""COMPUTED_VALUE"""),44747)</f>
        <v>44747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IFERROR(__xludf.dummyfunction("""COMPUTED_VALUE"""),"Comment faire des requêtes HTTP avec JavaScript ?")</f>
        <v>Comment faire des requêtes HTTP avec JavaScript ?</v>
      </c>
      <c r="E3" s="6"/>
      <c r="F3" s="6" t="str">
        <f aca="false">IFERROR(__xludf.dummyfunction("""COMPUTED_VALUE"""),"Zephy")</f>
        <v>Zephy</v>
      </c>
      <c r="G3" s="6" t="str">
        <f aca="false">IFERROR(__xludf.dummyfunction("""COMPUTED_VALUE"""),"Trigo")</f>
        <v>Trigo</v>
      </c>
    </row>
    <row r="4" customFormat="false" ht="13.8" hidden="false" customHeight="false" outlineLevel="0" collapsed="false">
      <c r="A4" s="9" t="n">
        <f aca="false">IFERROR(__xludf.dummyfunction("""COMPUTED_VALUE"""),44748)</f>
        <v>44748</v>
      </c>
      <c r="B4" s="6" t="str">
        <f aca="false">IFERROR(__xludf.dummyfunction("""COMPUTED_VALUE"""),"Atelier Soft Skills")</f>
        <v>Atelier Soft Skills</v>
      </c>
      <c r="C4" s="6" t="str">
        <f aca="false">IFERROR(__xludf.dummyfunction("""COMPUTED_VALUE"""),"9H00")</f>
        <v>9H00</v>
      </c>
      <c r="D4" s="6"/>
      <c r="E4" s="6"/>
      <c r="F4" s="6"/>
      <c r="G4" s="6"/>
    </row>
    <row r="5" customFormat="false" ht="13.8" hidden="false" customHeight="false" outlineLevel="0" collapsed="false">
      <c r="A5" s="9" t="n">
        <f aca="false">IFERROR(__xludf.dummyfunction("""COMPUTED_VALUE"""),44749)</f>
        <v>44749</v>
      </c>
      <c r="B5" s="6" t="str">
        <f aca="false">IFERROR(__xludf.dummyfunction("""COMPUTED_VALUE"""),"Veille")</f>
        <v>Veille</v>
      </c>
      <c r="C5" s="6"/>
      <c r="D5" s="6" t="str">
        <f aca="false">IFERROR(__xludf.dummyfunction("""COMPUTED_VALUE"""),"Cors")</f>
        <v>Cors</v>
      </c>
      <c r="E5" s="6"/>
      <c r="F5" s="6" t="str">
        <f aca="false">IFERROR(__xludf.dummyfunction("""COMPUTED_VALUE"""),"osée")</f>
        <v>osée</v>
      </c>
      <c r="G5" s="6" t="str">
        <f aca="false">IFERROR(__xludf.dummyfunction("""COMPUTED_VALUE"""),"Victor")</f>
        <v>Victor</v>
      </c>
    </row>
    <row r="6" customFormat="false" ht="13.8" hidden="false" customHeight="false" outlineLevel="0" collapsed="false">
      <c r="A6" s="9" t="n">
        <f aca="false">IFERROR(__xludf.dummyfunction("""COMPUTED_VALUE"""),44750)</f>
        <v>44750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promesses en javascript ")</f>
        <v>Les promesses en javascript</v>
      </c>
      <c r="E6" s="6"/>
      <c r="F6" s="6" t="str">
        <f aca="false">IFERROR(__xludf.dummyfunction("""COMPUTED_VALUE"""),"Pascal")</f>
        <v>Pascal</v>
      </c>
      <c r="G6" s="6" t="str">
        <f aca="false">IFERROR(__xludf.dummyfunction("""COMPUTED_VALUE"""),"melki")</f>
        <v>melki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9" t="n">
        <f aca="false">IFERROR(__xludf.dummyfunction("""COMPUTED_VALUE"""),44753)</f>
        <v>44753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IFERROR(__xludf.dummyfunction("""COMPUTED_VALUE"""),"Les préprocesseurs CSS")</f>
        <v>Les préprocesseurs CSS</v>
      </c>
      <c r="E8" s="6"/>
      <c r="F8" s="6" t="str">
        <f aca="false">IFERROR(__xludf.dummyfunction("""COMPUTED_VALUE"""),"Junior")</f>
        <v>Junior</v>
      </c>
      <c r="G8" s="6" t="str">
        <f aca="false">IFERROR(__xludf.dummyfunction("""COMPUTED_VALUE"""),"Samy")</f>
        <v>Samy</v>
      </c>
    </row>
    <row r="9" customFormat="false" ht="13.8" hidden="false" customHeight="false" outlineLevel="0" collapsed="false">
      <c r="A9" s="9" t="n">
        <f aca="false">IFERROR(__xludf.dummyfunction("""COMPUTED_VALUE"""),44754)</f>
        <v>44754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IFERROR(__xludf.dummyfunction("""COMPUTED_VALUE"""),"Les convensions BEM	")</f>
        <v>Les convensions BEM</v>
      </c>
      <c r="E9" s="6"/>
      <c r="F9" s="6" t="str">
        <f aca="false">IFERROR(__xludf.dummyfunction("""COMPUTED_VALUE"""),"Gracius")</f>
        <v>Gracius</v>
      </c>
      <c r="G9" s="6" t="str">
        <f aca="false">IFERROR(__xludf.dummyfunction("""COMPUTED_VALUE"""),"Précieux")</f>
        <v>Précieux</v>
      </c>
    </row>
    <row r="10" customFormat="false" ht="13.8" hidden="false" customHeight="false" outlineLevel="0" collapsed="false">
      <c r="A10" s="9" t="n">
        <f aca="false">IFERROR(__xludf.dummyfunction("""COMPUTED_VALUE"""),44755)</f>
        <v>44755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9" t="n">
        <f aca="false">IFERROR(__xludf.dummyfunction("""COMPUTED_VALUE"""),44756)</f>
        <v>44756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IFERROR(__xludf.dummyfunction("""COMPUTED_VALUE"""),"Le Big Data")</f>
        <v>Le Big Data</v>
      </c>
      <c r="E11" s="6"/>
      <c r="F11" s="6" t="str">
        <f aca="false">IFERROR(__xludf.dummyfunction("""COMPUTED_VALUE"""),"Meschack")</f>
        <v>Meschack</v>
      </c>
      <c r="G11" s="6" t="str">
        <f aca="false">IFERROR(__xludf.dummyfunction("""COMPUTED_VALUE"""),"David")</f>
        <v>David</v>
      </c>
    </row>
    <row r="12" customFormat="false" ht="13.8" hidden="false" customHeight="false" outlineLevel="0" collapsed="false">
      <c r="A12" s="9" t="n">
        <f aca="false">IFERROR(__xludf.dummyfunction("""COMPUTED_VALUE"""),44757)</f>
        <v>44757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IFERROR(__xludf.dummyfunction("""COMPUTED_VALUE"""),"La cyber sécurité ")</f>
        <v>La cyber sécurité</v>
      </c>
      <c r="E12" s="6"/>
      <c r="F12" s="6" t="str">
        <f aca="false">IFERROR(__xludf.dummyfunction("""COMPUTED_VALUE"""),"Esaie")</f>
        <v>Esaie</v>
      </c>
      <c r="G12" s="6" t="str">
        <f aca="false">IFERROR(__xludf.dummyfunction("""COMPUTED_VALUE"""),"Eugene")</f>
        <v>Eugene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9" t="n">
        <f aca="false">IFERROR(__xludf.dummyfunction("""COMPUTED_VALUE"""),44760)</f>
        <v>44760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IFERROR(__xludf.dummyfunction("""COMPUTED_VALUE"""),"La réalité augmentée et la réalité virtuelle ")</f>
        <v>La réalité augmentée et la réalité virtuelle</v>
      </c>
      <c r="E14" s="6"/>
      <c r="F14" s="6" t="str">
        <f aca="false">IFERROR(__xludf.dummyfunction("""COMPUTED_VALUE"""),"Jeannot")</f>
        <v>Jeannot</v>
      </c>
      <c r="G14" s="6" t="str">
        <f aca="false">IFERROR(__xludf.dummyfunction("""COMPUTED_VALUE"""),"Emmanuel")</f>
        <v>Emmanuel</v>
      </c>
    </row>
    <row r="15" customFormat="false" ht="13.8" hidden="false" customHeight="false" outlineLevel="0" collapsed="false">
      <c r="A15" s="9" t="n">
        <f aca="false">IFERROR(__xludf.dummyfunction("""COMPUTED_VALUE"""),44761)</f>
        <v>44761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IFERROR(__xludf.dummyfunction("""COMPUTED_VALUE"""),"Le web 3.0")</f>
        <v>Le web 3.0</v>
      </c>
      <c r="E15" s="6"/>
      <c r="F15" s="6" t="str">
        <f aca="false">IFERROR(__xludf.dummyfunction("""COMPUTED_VALUE"""),"Jared")</f>
        <v>Jared</v>
      </c>
      <c r="G15" s="6" t="str">
        <f aca="false">IFERROR(__xludf.dummyfunction("""COMPUTED_VALUE"""),"Blaise")</f>
        <v>Blaise</v>
      </c>
    </row>
    <row r="16" customFormat="false" ht="13.8" hidden="false" customHeight="false" outlineLevel="0" collapsed="false">
      <c r="A16" s="9" t="n">
        <f aca="false">IFERROR(__xludf.dummyfunction("""COMPUTED_VALUE"""),44762)</f>
        <v>44762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9" t="n">
        <f aca="false">IFERROR(__xludf.dummyfunction("""COMPUTED_VALUE"""),44763)</f>
        <v>44763</v>
      </c>
      <c r="B17" s="6" t="str">
        <f aca="false">IFERROR(__xludf.dummyfunction("""COMPUTED_VALUE"""),"Veille")</f>
        <v>Veille</v>
      </c>
      <c r="C17" s="6"/>
      <c r="D17" s="6" t="str">
        <f aca="false">IFERROR(__xludf.dummyfunction("""COMPUTED_VALUE"""),"La blockchain")</f>
        <v>La blockchain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IFERROR(__xludf.dummyfunction("""COMPUTED_VALUE"""),"Joël ")</f>
        <v>Joël</v>
      </c>
    </row>
    <row r="18" customFormat="false" ht="13.8" hidden="false" customHeight="false" outlineLevel="0" collapsed="false">
      <c r="A18" s="9" t="n">
        <f aca="false">IFERROR(__xludf.dummyfunction("""COMPUTED_VALUE"""),44764)</f>
        <v>44764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IFERROR(__xludf.dummyfunction("""COMPUTED_VALUE"""),"Les NFTs")</f>
        <v>Les NFTs</v>
      </c>
      <c r="E18" s="6"/>
      <c r="F18" s="6" t="str">
        <f aca="false">IFERROR(__xludf.dummyfunction("""COMPUTED_VALUE"""),"Shilo")</f>
        <v>Shilo</v>
      </c>
      <c r="G18" s="6" t="str">
        <f aca="false">IFERROR(__xludf.dummyfunction("""COMPUTED_VALUE"""),"isaac")</f>
        <v>isaac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 t="n">
        <f aca="false">IFERROR(__xludf.dummyfunction("""COMPUTED_VALUE"""),44767)</f>
        <v>44767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IFERROR(__xludf.dummyfunction("""COMPUTED_VALUE"""),"La Biotech")</f>
        <v>La Biotech</v>
      </c>
      <c r="E20" s="6"/>
      <c r="F20" s="6" t="str">
        <f aca="false">IFERROR(__xludf.dummyfunction("""COMPUTED_VALUE"""),"Pathy")</f>
        <v>Pathy</v>
      </c>
      <c r="G20" s="6" t="str">
        <f aca="false">IFERROR(__xludf.dummyfunction("""COMPUTED_VALUE"""),"Bleudy")</f>
        <v>Bleudy</v>
      </c>
    </row>
    <row r="21" customFormat="false" ht="13.8" hidden="false" customHeight="false" outlineLevel="0" collapsed="false">
      <c r="A21" s="9" t="n">
        <f aca="false">IFERROR(__xludf.dummyfunction("""COMPUTED_VALUE"""),44768)</f>
        <v>44768</v>
      </c>
      <c r="B21" s="6" t="str">
        <f aca="false">IFERROR(__xludf.dummyfunction("""COMPUTED_VALUE"""),"Veille")</f>
        <v>Veille</v>
      </c>
      <c r="C21" s="6" t="str">
        <f aca="false">IFERROR(__xludf.dummyfunction("""COMPUTED_VALUE"""),"9H01")</f>
        <v>9H01</v>
      </c>
      <c r="D21" s="6" t="str">
        <f aca="false">IFERROR(__xludf.dummyfunction("""COMPUTED_VALUE"""),"La Fintech")</f>
        <v>La Fintech</v>
      </c>
      <c r="E21" s="6"/>
      <c r="F21" s="6" t="str">
        <f aca="false">IFERROR(__xludf.dummyfunction("""COMPUTED_VALUE"""),"Junior")</f>
        <v>Junior</v>
      </c>
      <c r="G21" s="6" t="str">
        <f aca="false">IFERROR(__xludf.dummyfunction("""COMPUTED_VALUE"""),"Victor")</f>
        <v>Victor</v>
      </c>
    </row>
    <row r="22" customFormat="false" ht="13.8" hidden="false" customHeight="false" outlineLevel="0" collapsed="false">
      <c r="A22" s="9" t="n">
        <f aca="false">IFERROR(__xludf.dummyfunction("""COMPUTED_VALUE"""),44769)</f>
        <v>44769</v>
      </c>
      <c r="B22" s="6" t="str">
        <f aca="false">IFERROR(__xludf.dummyfunction("""COMPUTED_VALUE"""),"Atelier Soft Skills")</f>
        <v>Atelier Soft Skills</v>
      </c>
      <c r="C22" s="6" t="str">
        <f aca="false">IFERROR(__xludf.dummyfunction("""COMPUTED_VALUE"""),"9H02")</f>
        <v>9H02</v>
      </c>
      <c r="D22" s="6"/>
      <c r="E22" s="6"/>
      <c r="F22" s="6"/>
      <c r="G22" s="6"/>
    </row>
    <row r="23" customFormat="false" ht="13.8" hidden="false" customHeight="false" outlineLevel="0" collapsed="false">
      <c r="A23" s="9" t="n">
        <f aca="false">IFERROR(__xludf.dummyfunction("""COMPUTED_VALUE"""),44770)</f>
        <v>44770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IFERROR(__xludf.dummyfunction("""COMPUTED_VALUE"""),"9H03")</f>
        <v>9H03</v>
      </c>
      <c r="D23" s="6" t="str">
        <f aca="false">IFERROR(__xludf.dummyfunction("""COMPUTED_VALUE"""),"L'impact de la tech dans l'environnement")</f>
        <v>L'impact de la tech dans l'environnement</v>
      </c>
      <c r="E23" s="6"/>
      <c r="F23" s="6" t="str">
        <f aca="false">IFERROR(__xludf.dummyfunction("""COMPUTED_VALUE"""),"Pascal")</f>
        <v>Pascal</v>
      </c>
      <c r="G23" s="6" t="str">
        <f aca="false">IFERROR(__xludf.dummyfunction("""COMPUTED_VALUE"""),"Samy")</f>
        <v>Samy</v>
      </c>
    </row>
    <row r="24" customFormat="false" ht="13.8" hidden="false" customHeight="false" outlineLevel="0" collapsed="false">
      <c r="A24" s="9" t="n">
        <f aca="false">IFERROR(__xludf.dummyfunction("""COMPUTED_VALUE"""),44771)</f>
        <v>44771</v>
      </c>
      <c r="B24" s="6" t="str">
        <f aca="false">IFERROR(__xludf.dummyfunction("""COMPUTED_VALUE"""),"Veille")</f>
        <v>Veille</v>
      </c>
      <c r="C24" s="6" t="str">
        <f aca="false">IFERROR(__xludf.dummyfunction("""COMPUTED_VALUE"""),"9H04")</f>
        <v>9H04</v>
      </c>
      <c r="D24" s="6" t="str">
        <f aca="false">IFERROR(__xludf.dummyfunction("""COMPUTED_VALUE"""),"Fonctionnement et utilité du USSD (avec un focus en RDC)")</f>
        <v>Fonctionnement et utilité du USSD (avec un focus en RDC)</v>
      </c>
      <c r="E24" s="6"/>
      <c r="F24" s="6" t="str">
        <f aca="false">IFERROR(__xludf.dummyfunction("""COMPUTED_VALUE"""),"osée")</f>
        <v>osée</v>
      </c>
      <c r="G24" s="6" t="str">
        <f aca="false">IFERROR(__xludf.dummyfunction("""COMPUTED_VALUE"""),"Trigo")</f>
        <v>Trigo</v>
      </c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01"/>
    <col collapsed="false" customWidth="true" hidden="false" outlineLevel="0" max="3" min="2" style="0" width="18.51"/>
    <col collapsed="false" customWidth="true" hidden="false" outlineLevel="0" max="4" min="4" style="0" width="24.63"/>
    <col collapsed="false" customWidth="true" hidden="false" outlineLevel="0" max="5" min="5" style="0" width="29.75"/>
    <col collapsed="false" customWidth="true" hidden="false" outlineLevel="0" max="6" min="6" style="0" width="17"/>
    <col collapsed="false" customWidth="true" hidden="false" outlineLevel="0" max="7" min="7" style="0" width="21.25"/>
    <col collapsed="false" customWidth="true" hidden="false" outlineLevel="0" max="64" min="8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IFERROR(__xludf.dummyfunction("IMPORTRANGE(""https://docs.google.com/spreadsheets/d/1reb29GzmqrqkUoUQZusx1VWgzpDA6cDXnoz_MOo_CAU/edit#gid=1345708369"", ""Août!A:G"")"),"Date")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IFERROR(__xludf.dummyfunction("""COMPUTED_VALUE"""),44775)</f>
        <v>44775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Single Page Applications")</f>
        <v>Les Single Page Applications</v>
      </c>
      <c r="E2" s="6"/>
      <c r="F2" s="6" t="str">
        <f aca="false">IFERROR(__xludf.dummyfunction("""COMPUTED_VALUE"""),"Samy")</f>
        <v>Samy</v>
      </c>
      <c r="G2" s="6" t="str">
        <f aca="false">IFERROR(__xludf.dummyfunction("""COMPUTED_VALUE"""),"Gracius")</f>
        <v>Gracius</v>
      </c>
    </row>
    <row r="3" customFormat="false" ht="13.8" hidden="false" customHeight="false" outlineLevel="0" collapsed="false">
      <c r="A3" s="9" t="n">
        <f aca="false">IFERROR(__xludf.dummyfunction("""COMPUTED_VALUE"""),44776)</f>
        <v>44776</v>
      </c>
      <c r="B3" s="6" t="str">
        <f aca="false">IFERROR(__xludf.dummyfunction("""COMPUTED_VALUE"""),"Atelier Soft Skills")</f>
        <v>Atelier Soft Skills</v>
      </c>
      <c r="C3" s="6" t="str">
        <f aca="false">IFERROR(__xludf.dummyfunction("""COMPUTED_VALUE"""),"9H00")</f>
        <v>9H00</v>
      </c>
      <c r="D3" s="6"/>
      <c r="E3" s="6"/>
      <c r="F3" s="6"/>
      <c r="G3" s="6"/>
    </row>
    <row r="4" customFormat="false" ht="77.6" hidden="false" customHeight="false" outlineLevel="0" collapsed="false">
      <c r="A4" s="9" t="n">
        <f aca="false">IFERROR(__xludf.dummyfunction("""COMPUTED_VALUE"""),44777)</f>
        <v>44777</v>
      </c>
      <c r="B4" s="6" t="str">
        <f aca="false">IFERROR(__xludf.dummyfunction("""COMPUTED_VALUE"""),"Veille")</f>
        <v>Veille</v>
      </c>
      <c r="C4" s="6" t="str">
        <f aca="false">IFERROR(__xludf.dummyfunction("""COMPUTED_VALUE"""),"9H00")</f>
        <v>9H00</v>
      </c>
      <c r="D4" s="6" t="str">
        <f aca="false">IFERROR(__xludf.dummyfunction("""COMPUTED_VALUE"""),"React ")</f>
        <v>React</v>
      </c>
      <c r="E4" s="6" t="str">
        <f aca="false">IFERROR(__xludf.dummyfunction("""COMPUTED_VALUE"""),"- C'est quoi react ?
- Pourquoi l'utiliser ?
- CRA
- JSX
- Composants 
- Props")</f>
        <v>- C'est quoi react ?
- Pourquoi l'utiliser ?
- CRA
- JSX
- Composants 
- Props</v>
      </c>
      <c r="F4" s="6" t="str">
        <f aca="false">IFERROR(__xludf.dummyfunction("""COMPUTED_VALUE"""),"osée")</f>
        <v>osée</v>
      </c>
      <c r="G4" s="6" t="str">
        <f aca="false">IFERROR(__xludf.dummyfunction("""COMPUTED_VALUE"""),"isaac")</f>
        <v>isaac</v>
      </c>
    </row>
    <row r="5" customFormat="false" ht="13.8" hidden="false" customHeight="false" outlineLevel="0" collapsed="false">
      <c r="A5" s="9" t="n">
        <f aca="false">IFERROR(__xludf.dummyfunction("""COMPUTED_VALUE"""),44778)</f>
        <v>44778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IFERROR(__xludf.dummyfunction("""COMPUTED_VALUE"""),"Les composants en react ")</f>
        <v>Les composants en react</v>
      </c>
      <c r="E5" s="6"/>
      <c r="F5" s="6" t="str">
        <f aca="false">IFERROR(__xludf.dummyfunction("""COMPUTED_VALUE"""),"Junior")</f>
        <v>Junior</v>
      </c>
      <c r="G5" s="6" t="str">
        <f aca="false">IFERROR(__xludf.dummyfunction("""COMPUTED_VALUE"""),"Joël ")</f>
        <v>Joël</v>
      </c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</row>
    <row r="7" customFormat="false" ht="13.8" hidden="false" customHeight="false" outlineLevel="0" collapsed="false">
      <c r="A7" s="9" t="n">
        <f aca="false">IFERROR(__xludf.dummyfunction("""COMPUTED_VALUE"""),44781)</f>
        <v>44781</v>
      </c>
      <c r="B7" s="6" t="str">
        <f aca="false">IFERROR(__xludf.dummyfunction("""COMPUTED_VALUE"""),"Veille")</f>
        <v>Veille</v>
      </c>
      <c r="C7" s="6" t="str">
        <f aca="false">IFERROR(__xludf.dummyfunction("""COMPUTED_VALUE"""),"9H00")</f>
        <v>9H00</v>
      </c>
      <c r="D7" s="6" t="str">
        <f aca="false">IFERROR(__xludf.dummyfunction("""COMPUTED_VALUE"""),"React Router")</f>
        <v>React Router</v>
      </c>
      <c r="E7" s="6"/>
      <c r="F7" s="6" t="str">
        <f aca="false">IFERROR(__xludf.dummyfunction("""COMPUTED_VALUE"""),"Teddy")</f>
        <v>Teddy</v>
      </c>
      <c r="G7" s="6" t="str">
        <f aca="false">IFERROR(__xludf.dummyfunction("""COMPUTED_VALUE"""),"Emmanuel")</f>
        <v>Emmanuel</v>
      </c>
    </row>
    <row r="8" customFormat="false" ht="13.8" hidden="false" customHeight="false" outlineLevel="0" collapsed="false">
      <c r="A8" s="9" t="n">
        <f aca="false">IFERROR(__xludf.dummyfunction("""COMPUTED_VALUE"""),44782)</f>
        <v>44782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 cycle de vie des composants React")</f>
        <v>Le cycle de vie des composants React</v>
      </c>
      <c r="E8" s="6"/>
      <c r="F8" s="6" t="str">
        <f aca="false">IFERROR(__xludf.dummyfunction("""COMPUTED_VALUE"""),"Zephy")</f>
        <v>Zephy</v>
      </c>
      <c r="G8" s="6" t="str">
        <f aca="false">IFERROR(__xludf.dummyfunction("""COMPUTED_VALUE"""),"Joël ")</f>
        <v>Joël</v>
      </c>
    </row>
    <row r="9" customFormat="false" ht="13.8" hidden="false" customHeight="false" outlineLevel="0" collapsed="false">
      <c r="A9" s="9" t="n">
        <f aca="false">IFERROR(__xludf.dummyfunction("""COMPUTED_VALUE"""),44783)</f>
        <v>44783</v>
      </c>
      <c r="B9" s="6" t="str">
        <f aca="false">IFERROR(__xludf.dummyfunction("""COMPUTED_VALUE"""),"Atelier Soft Skills")</f>
        <v>Atelier Soft Skills</v>
      </c>
      <c r="C9" s="6" t="str">
        <f aca="false">IFERROR(__xludf.dummyfunction("""COMPUTED_VALUE"""),"9H00")</f>
        <v>9H00</v>
      </c>
      <c r="D9" s="6"/>
      <c r="E9" s="6"/>
      <c r="F9" s="6"/>
      <c r="G9" s="6"/>
    </row>
    <row r="10" customFormat="false" ht="13.8" hidden="false" customHeight="false" outlineLevel="0" collapsed="false">
      <c r="A10" s="9" t="n">
        <f aca="false">IFERROR(__xludf.dummyfunction("""COMPUTED_VALUE"""),44784)</f>
        <v>44784</v>
      </c>
      <c r="B10" s="6" t="str">
        <f aca="false">IFERROR(__xludf.dummyfunction("""COMPUTED_VALUE"""),"Veille")</f>
        <v>Veille</v>
      </c>
      <c r="C10" s="6" t="str">
        <f aca="false">IFERROR(__xludf.dummyfunction("""COMPUTED_VALUE"""),"9H00")</f>
        <v>9H00</v>
      </c>
      <c r="D10" s="6" t="str">
        <f aca="false">IFERROR(__xludf.dummyfunction("""COMPUTED_VALUE"""),"React Hooks : Use useRef")</f>
        <v>React Hooks : Use useRef</v>
      </c>
      <c r="E10" s="6"/>
      <c r="F10" s="6" t="str">
        <f aca="false">IFERROR(__xludf.dummyfunction("""COMPUTED_VALUE"""),"Pascal")</f>
        <v>Pascal</v>
      </c>
      <c r="G10" s="6" t="str">
        <f aca="false">IFERROR(__xludf.dummyfunction("""COMPUTED_VALUE"""),"Meschack")</f>
        <v>Meschack</v>
      </c>
    </row>
    <row r="11" customFormat="false" ht="13.8" hidden="false" customHeight="false" outlineLevel="0" collapsed="false">
      <c r="A11" s="9" t="n">
        <f aca="false">IFERROR(__xludf.dummyfunction("""COMPUTED_VALUE"""),44785)</f>
        <v>44785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IFERROR(__xludf.dummyfunction("""COMPUTED_VALUE"""),"React Hooks : Use useCallback et useMemo")</f>
        <v>React Hooks : Use useCallback et useMemo</v>
      </c>
      <c r="E11" s="6"/>
      <c r="F11" s="6" t="str">
        <f aca="false">IFERROR(__xludf.dummyfunction("""COMPUTED_VALUE"""),"David")</f>
        <v>David</v>
      </c>
      <c r="G11" s="6" t="str">
        <f aca="false">IFERROR(__xludf.dummyfunction("""COMPUTED_VALUE"""),"melki")</f>
        <v>melki</v>
      </c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</row>
    <row r="13" customFormat="false" ht="13.8" hidden="false" customHeight="false" outlineLevel="0" collapsed="false">
      <c r="A13" s="9" t="n">
        <f aca="false">IFERROR(__xludf.dummyfunction("""COMPUTED_VALUE"""),44788)</f>
        <v>44788</v>
      </c>
      <c r="B13" s="6" t="str">
        <f aca="false">IFERROR(__xludf.dummyfunction("""COMPUTED_VALUE"""),"Veille")</f>
        <v>Veille</v>
      </c>
      <c r="C13" s="6" t="str">
        <f aca="false">IFERROR(__xludf.dummyfunction("""COMPUTED_VALUE"""),"9H00")</f>
        <v>9H00</v>
      </c>
      <c r="D13" s="6" t="str">
        <f aca="false">IFERROR(__xludf.dummyfunction("""COMPUTED_VALUE"""),"Les tests Statiques (présentation + démo)")</f>
        <v>Les tests Statiques (présentation + démo)</v>
      </c>
      <c r="E13" s="6"/>
      <c r="F13" s="6" t="str">
        <f aca="false">IFERROR(__xludf.dummyfunction("""COMPUTED_VALUE"""),"Victor")</f>
        <v>Victor</v>
      </c>
      <c r="G13" s="6" t="str">
        <f aca="false">IFERROR(__xludf.dummyfunction("""COMPUTED_VALUE"""),"Jeannot")</f>
        <v>Jeannot</v>
      </c>
    </row>
    <row r="14" customFormat="false" ht="13.8" hidden="false" customHeight="false" outlineLevel="0" collapsed="false">
      <c r="A14" s="9" t="n">
        <f aca="false">IFERROR(__xludf.dummyfunction("""COMPUTED_VALUE"""),44789)</f>
        <v>44789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IFERROR(__xludf.dummyfunction("""COMPUTED_VALUE"""),"Les tests unitaires  (présentation + démo)")</f>
        <v>Les tests unitaires  (présentation + démo)</v>
      </c>
      <c r="E14" s="6"/>
      <c r="F14" s="6" t="str">
        <f aca="false">IFERROR(__xludf.dummyfunction("""COMPUTED_VALUE"""),"Gracius")</f>
        <v>Gracius</v>
      </c>
      <c r="G14" s="6" t="str">
        <f aca="false">IFERROR(__xludf.dummyfunction("""COMPUTED_VALUE"""),"Blaise")</f>
        <v>Blaise</v>
      </c>
    </row>
    <row r="15" customFormat="false" ht="13.8" hidden="false" customHeight="false" outlineLevel="0" collapsed="false">
      <c r="A15" s="9" t="n">
        <f aca="false">IFERROR(__xludf.dummyfunction("""COMPUTED_VALUE"""),44790)</f>
        <v>44790</v>
      </c>
      <c r="B15" s="6" t="str">
        <f aca="false">IFERROR(__xludf.dummyfunction("""COMPUTED_VALUE"""),"Atelier Soft Skills")</f>
        <v>Atelier Soft Skills</v>
      </c>
      <c r="C15" s="6" t="str">
        <f aca="false">IFERROR(__xludf.dummyfunction("""COMPUTED_VALUE"""),"9H00")</f>
        <v>9H00</v>
      </c>
      <c r="D15" s="6"/>
      <c r="E15" s="6"/>
      <c r="F15" s="6"/>
      <c r="G15" s="6"/>
    </row>
    <row r="16" customFormat="false" ht="13.8" hidden="false" customHeight="false" outlineLevel="0" collapsed="false">
      <c r="A16" s="9" t="n">
        <f aca="false">IFERROR(__xludf.dummyfunction("""COMPUTED_VALUE"""),44791)</f>
        <v>44791</v>
      </c>
      <c r="B16" s="6" t="str">
        <f aca="false">IFERROR(__xludf.dummyfunction("""COMPUTED_VALUE"""),"Veille")</f>
        <v>Veille</v>
      </c>
      <c r="C16" s="6" t="str">
        <f aca="false">IFERROR(__xludf.dummyfunction("""COMPUTED_VALUE"""),"9H00")</f>
        <v>9H00</v>
      </c>
      <c r="D16" s="6" t="str">
        <f aca="false">IFERROR(__xludf.dummyfunction("""COMPUTED_VALUE"""),"React Testing Library  (présentation + démo)")</f>
        <v>React Testing Library  (présentation + démo)</v>
      </c>
      <c r="E16" s="6"/>
      <c r="F16" s="6" t="str">
        <f aca="false">IFERROR(__xludf.dummyfunction("""COMPUTED_VALUE"""),"osée")</f>
        <v>osée</v>
      </c>
      <c r="G16" s="6" t="str">
        <f aca="false">IFERROR(__xludf.dummyfunction("""COMPUTED_VALUE"""),"Amos")</f>
        <v>Amos</v>
      </c>
    </row>
    <row r="17" customFormat="false" ht="13.8" hidden="false" customHeight="false" outlineLevel="0" collapsed="false">
      <c r="A17" s="9" t="n">
        <f aca="false">IFERROR(__xludf.dummyfunction("""COMPUTED_VALUE"""),44792)</f>
        <v>44792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IFERROR(__xludf.dummyfunction("""COMPUTED_VALUE"""),"End to end  tests with cypress (présentation + démo)")</f>
        <v>End to end  tests with cypress (présentation + démo)</v>
      </c>
      <c r="E17" s="6"/>
      <c r="F17" s="6" t="str">
        <f aca="false">IFERROR(__xludf.dummyfunction("""COMPUTED_VALUE"""),"Samuel")</f>
        <v>Samuel</v>
      </c>
      <c r="G17" s="6" t="str">
        <f aca="false">IFERROR(__xludf.dummyfunction("""COMPUTED_VALUE"""),"Pathy")</f>
        <v>Pathy</v>
      </c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 t="n">
        <f aca="false">IFERROR(__xludf.dummyfunction("""COMPUTED_VALUE"""),44795)</f>
        <v>44795</v>
      </c>
      <c r="B19" s="6" t="str">
        <f aca="false">IFERROR(__xludf.dummyfunction("""COMPUTED_VALUE"""),"Veille")</f>
        <v>Veille</v>
      </c>
      <c r="C19" s="6" t="str">
        <f aca="false">IFERROR(__xludf.dummyfunction("""COMPUTED_VALUE"""),"9H00")</f>
        <v>9H00</v>
      </c>
      <c r="D19" s="6" t="str">
        <f aca="false">IFERROR(__xludf.dummyfunction("""COMPUTED_VALUE"""),"Test-driven development")</f>
        <v>Test-driven development</v>
      </c>
      <c r="E19" s="6"/>
      <c r="F19" s="6" t="str">
        <f aca="false">IFERROR(__xludf.dummyfunction("""COMPUTED_VALUE"""),"Jared")</f>
        <v>Jared</v>
      </c>
      <c r="G19" s="6" t="str">
        <f aca="false">IFERROR(__xludf.dummyfunction("""COMPUTED_VALUE"""),"Trigo")</f>
        <v>Trigo</v>
      </c>
    </row>
    <row r="20" customFormat="false" ht="13.8" hidden="false" customHeight="false" outlineLevel="0" collapsed="false">
      <c r="A20" s="9" t="n">
        <f aca="false">IFERROR(__xludf.dummyfunction("""COMPUTED_VALUE"""),44796)</f>
        <v>44796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IFERROR(__xludf.dummyfunction("""COMPUTED_VALUE"""),"Behavior-driven development")</f>
        <v>Behavior-driven development</v>
      </c>
      <c r="E20" s="6"/>
      <c r="F20" s="6" t="str">
        <f aca="false">IFERROR(__xludf.dummyfunction("""COMPUTED_VALUE"""),"Shilo")</f>
        <v>Shilo</v>
      </c>
      <c r="G20" s="6" t="str">
        <f aca="false">IFERROR(__xludf.dummyfunction("""COMPUTED_VALUE"""),"Esaie")</f>
        <v>Esaie</v>
      </c>
    </row>
    <row r="21" customFormat="false" ht="13.8" hidden="false" customHeight="false" outlineLevel="0" collapsed="false">
      <c r="A21" s="9" t="n">
        <f aca="false">IFERROR(__xludf.dummyfunction("""COMPUTED_VALUE"""),44797)</f>
        <v>44797</v>
      </c>
      <c r="B21" s="6" t="str">
        <f aca="false">IFERROR(__xludf.dummyfunction("""COMPUTED_VALUE"""),"Atelier Soft Skills")</f>
        <v>Atelier Soft Skills</v>
      </c>
      <c r="C21" s="6" t="str">
        <f aca="false">IFERROR(__xludf.dummyfunction("""COMPUTED_VALUE"""),"9H00")</f>
        <v>9H00</v>
      </c>
      <c r="D21" s="6"/>
      <c r="E21" s="6"/>
      <c r="F21" s="6"/>
      <c r="G21" s="6"/>
    </row>
    <row r="22" customFormat="false" ht="13.8" hidden="false" customHeight="false" outlineLevel="0" collapsed="false">
      <c r="A22" s="9" t="n">
        <f aca="false">IFERROR(__xludf.dummyfunction("""COMPUTED_VALUE"""),44798)</f>
        <v>44798</v>
      </c>
      <c r="B22" s="6" t="str">
        <f aca="false">IFERROR(__xludf.dummyfunction("""COMPUTED_VALUE"""),"Veille")</f>
        <v>Veille</v>
      </c>
      <c r="C22" s="6" t="str">
        <f aca="false">IFERROR(__xludf.dummyfunction("""COMPUTED_VALUE"""),"9H00")</f>
        <v>9H00</v>
      </c>
      <c r="D22" s="6" t="str">
        <f aca="false">IFERROR(__xludf.dummyfunction("""COMPUTED_VALUE"""),"Component-Driven Development With Story Book")</f>
        <v>Component-Driven Development With Story Book</v>
      </c>
      <c r="E22" s="6"/>
      <c r="F22" s="6" t="str">
        <f aca="false">IFERROR(__xludf.dummyfunction("""COMPUTED_VALUE"""),"Précieux")</f>
        <v>Précieux</v>
      </c>
      <c r="G22" s="6" t="str">
        <f aca="false">IFERROR(__xludf.dummyfunction("""COMPUTED_VALUE"""),"Bleudy")</f>
        <v>Bleudy</v>
      </c>
    </row>
    <row r="23" customFormat="false" ht="13.8" hidden="false" customHeight="false" outlineLevel="0" collapsed="false">
      <c r="A23" s="9" t="n">
        <f aca="false">IFERROR(__xludf.dummyfunction("""COMPUTED_VALUE"""),44799)</f>
        <v>44799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IFERROR(__xludf.dummyfunction("""COMPUTED_VALUE"""),"9H00")</f>
        <v>9H00</v>
      </c>
      <c r="D23" s="6" t="str">
        <f aca="false">IFERROR(__xludf.dummyfunction("""COMPUTED_VALUE"""),"CD/CI")</f>
        <v>CD/CI</v>
      </c>
      <c r="E23" s="6"/>
      <c r="F23" s="6" t="str">
        <f aca="false">IFERROR(__xludf.dummyfunction("""COMPUTED_VALUE"""),"Samuel")</f>
        <v>Samuel</v>
      </c>
      <c r="G23" s="6" t="str">
        <f aca="false">IFERROR(__xludf.dummyfunction("""COMPUTED_VALUE"""),"isaac")</f>
        <v>isaac</v>
      </c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9" t="n">
        <f aca="false">IFERROR(__xludf.dummyfunction("""COMPUTED_VALUE"""),44802)</f>
        <v>44802</v>
      </c>
      <c r="B25" s="6" t="str">
        <f aca="false">IFERROR(__xludf.dummyfunction("""COMPUTED_VALUE"""),"Veille")</f>
        <v>Veille</v>
      </c>
      <c r="C25" s="6" t="str">
        <f aca="false">IFERROR(__xludf.dummyfunction("""COMPUTED_VALUE"""),"9H00")</f>
        <v>9H00</v>
      </c>
      <c r="D25" s="6" t="str">
        <f aca="false">IFERROR(__xludf.dummyfunction("""COMPUTED_VALUE"""),"React error boundaries")</f>
        <v>React error boundaries</v>
      </c>
      <c r="E25" s="6"/>
      <c r="F25" s="6" t="str">
        <f aca="false">IFERROR(__xludf.dummyfunction("""COMPUTED_VALUE"""),"Eugene")</f>
        <v>Eugene</v>
      </c>
      <c r="G25" s="6" t="str">
        <f aca="false">IFERROR(__xludf.dummyfunction("""COMPUTED_VALUE"""),"Blaise")</f>
        <v>Blaise</v>
      </c>
    </row>
    <row r="26" customFormat="false" ht="13.8" hidden="false" customHeight="false" outlineLevel="0" collapsed="false">
      <c r="A26" s="9" t="n">
        <f aca="false">IFERROR(__xludf.dummyfunction("""COMPUTED_VALUE"""),44803)</f>
        <v>44803</v>
      </c>
      <c r="B26" s="6" t="str">
        <f aca="false">IFERROR(__xludf.dummyfunction("""COMPUTED_VALUE"""),"Veille")</f>
        <v>Veille</v>
      </c>
      <c r="C26" s="6" t="str">
        <f aca="false">IFERROR(__xludf.dummyfunction("""COMPUTED_VALUE"""),"9H00")</f>
        <v>9H00</v>
      </c>
      <c r="D26" s="6" t="str">
        <f aca="false">IFERROR(__xludf.dummyfunction("""COMPUTED_VALUE"""),"React component design patterns")</f>
        <v>React component design patterns</v>
      </c>
      <c r="E26" s="6"/>
      <c r="F26" s="6" t="str">
        <f aca="false">IFERROR(__xludf.dummyfunction("""COMPUTED_VALUE"""),"melki")</f>
        <v>melki</v>
      </c>
      <c r="G26" s="6" t="str">
        <f aca="false">IFERROR(__xludf.dummyfunction("""COMPUTED_VALUE"""),"Trigo")</f>
        <v>Trigo</v>
      </c>
    </row>
    <row r="27" customFormat="false" ht="13.8" hidden="false" customHeight="false" outlineLevel="0" collapsed="false">
      <c r="A27" s="9" t="n">
        <f aca="false">IFERROR(__xludf.dummyfunction("""COMPUTED_VALUE"""),44804)</f>
        <v>44804</v>
      </c>
      <c r="B27" s="6" t="str">
        <f aca="false">IFERROR(__xludf.dummyfunction("""COMPUTED_VALUE"""),"Atelier Soft Skills")</f>
        <v>Atelier Soft Skills</v>
      </c>
      <c r="C27" s="6" t="str">
        <f aca="false">IFERROR(__xludf.dummyfunction("""COMPUTED_VALUE"""),"9H00")</f>
        <v>9H00</v>
      </c>
      <c r="D27" s="6"/>
      <c r="E27" s="6"/>
      <c r="F27" s="6"/>
      <c r="G27" s="6"/>
    </row>
    <row r="28" customFormat="false" ht="13.8" hidden="false" customHeight="false" outlineLevel="0" collapsed="false">
      <c r="A28" s="9" t="n">
        <f aca="false">IFERROR(__xludf.dummyfunction("""COMPUTED_VALUE"""),44805)</f>
        <v>44805</v>
      </c>
      <c r="B28" s="6" t="str">
        <f aca="false">IFERROR(__xludf.dummyfunction("""COMPUTED_VALUE"""),"Veille")</f>
        <v>Veille</v>
      </c>
      <c r="C28" s="6" t="str">
        <f aca="false">IFERROR(__xludf.dummyfunction("""COMPUTED_VALUE"""),"9H00")</f>
        <v>9H00</v>
      </c>
      <c r="D28" s="6" t="str">
        <f aca="false">IFERROR(__xludf.dummyfunction("""COMPUTED_VALUE"""),"State management in react")</f>
        <v>State management in react</v>
      </c>
      <c r="E28" s="6"/>
      <c r="F28" s="6" t="str">
        <f aca="false">IFERROR(__xludf.dummyfunction("""COMPUTED_VALUE"""),"Amos")</f>
        <v>Amos</v>
      </c>
      <c r="G28" s="6" t="str">
        <f aca="false">IFERROR(__xludf.dummyfunction("""COMPUTED_VALUE"""),"Samy")</f>
        <v>Samy</v>
      </c>
    </row>
    <row r="29" customFormat="false" ht="13.8" hidden="false" customHeight="false" outlineLevel="0" collapsed="false">
      <c r="A29" s="9" t="n">
        <f aca="false">IFERROR(__xludf.dummyfunction("""COMPUTED_VALUE"""),44806)</f>
        <v>44806</v>
      </c>
      <c r="B29" s="6" t="str">
        <f aca="false">IFERROR(__xludf.dummyfunction("""COMPUTED_VALUE"""),"Veille")</f>
        <v>Veille</v>
      </c>
      <c r="C29" s="6" t="str">
        <f aca="false">IFERROR(__xludf.dummyfunction("""COMPUTED_VALUE"""),"9H00")</f>
        <v>9H00</v>
      </c>
      <c r="D29" s="6" t="str">
        <f aca="false">IFERROR(__xludf.dummyfunction("""COMPUTED_VALUE"""),"Redux ")</f>
        <v>Redux</v>
      </c>
      <c r="E29" s="6"/>
      <c r="F29" s="6" t="str">
        <f aca="false">IFERROR(__xludf.dummyfunction("""COMPUTED_VALUE"""),"Pascal")</f>
        <v>Pascal</v>
      </c>
      <c r="G29" s="6" t="str">
        <f aca="false">IFERROR(__xludf.dummyfunction("""COMPUTED_VALUE"""),"Junior")</f>
        <v>Junior</v>
      </c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4" min="1" style="0" width="12.66"/>
    <col collapsed="false" customWidth="true" hidden="false" outlineLevel="0" max="5" min="5" style="0" width="48.5"/>
    <col collapsed="false" customWidth="true" hidden="false" outlineLevel="0" max="64" min="6" style="0" width="12.66"/>
  </cols>
  <sheetData>
    <row r="1" customFormat="false" ht="26.85" hidden="false" customHeight="false" outlineLevel="0" collapsed="false">
      <c r="A1" s="24" t="str">
        <f aca="false">IFERROR(__xludf.dummyfunction("IMPORTRANGE(""https://docs.google.com/spreadsheets/d/1reb29GzmqrqkUoUQZusx1VWgzpDA6cDXnoz_MOo_CAU/edit#gid=1345708369"", ""Septembre!A:G"")"),"Date")</f>
        <v>Date</v>
      </c>
      <c r="B1" s="25" t="str">
        <f aca="false">IFERROR(__xludf.dummyfunction("""COMPUTED_VALUE"""),"Activité ")</f>
        <v>Activité</v>
      </c>
      <c r="C1" s="25" t="str">
        <f aca="false">IFERROR(__xludf.dummyfunction("""COMPUTED_VALUE"""),"Heure")</f>
        <v>Heure</v>
      </c>
      <c r="D1" s="25" t="str">
        <f aca="false">IFERROR(__xludf.dummyfunction("""COMPUTED_VALUE"""),"Sujet")</f>
        <v>Sujet</v>
      </c>
      <c r="E1" s="25" t="str">
        <f aca="false">IFERROR(__xludf.dummyfunction("""COMPUTED_VALUE"""),"Détails")</f>
        <v>Détails</v>
      </c>
      <c r="F1" s="25" t="str">
        <f aca="false">IFERROR(__xludf.dummyfunction("""COMPUTED_VALUE"""),"Intervenants 1")</f>
        <v>Intervenants 1</v>
      </c>
      <c r="G1" s="25" t="str">
        <f aca="false">IFERROR(__xludf.dummyfunction("""COMPUTED_VALUE"""),"Intervenants 2")</f>
        <v>Intervenants 2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52.2" hidden="false" customHeight="false" outlineLevel="0" collapsed="false">
      <c r="A2" s="26" t="n">
        <f aca="false">IFERROR(__xludf.dummyfunction("""COMPUTED_VALUE"""),44809)</f>
        <v>44809</v>
      </c>
      <c r="B2" s="25" t="str">
        <f aca="false">IFERROR(__xludf.dummyfunction("""COMPUTED_VALUE"""),"Veille")</f>
        <v>Veille</v>
      </c>
      <c r="C2" s="25" t="str">
        <f aca="false">IFERROR(__xludf.dummyfunction("""COMPUTED_VALUE"""),"9H00")</f>
        <v>9H00</v>
      </c>
      <c r="D2" s="25" t="str">
        <f aca="false">IFERROR(__xludf.dummyfunction("""COMPUTED_VALUE"""),"Les bases des données")</f>
        <v>Les bases des données</v>
      </c>
      <c r="E2" s="25" t="str">
        <f aca="false">IFERROR(__xludf.dummyfunction("""COMPUTED_VALUE"""),"- C'est quoi une base de données ?
- C'est quoi un SGBD ?
- Types de SGBD C'est quoi le langage SQL
- Quelques SGBDs")</f>
        <v>- C'est quoi une base de données ?
- C'est quoi un SGBD ?
- Types de SGBD C'est quoi le langage SQL
- Quelques SGBDs</v>
      </c>
      <c r="F2" s="25" t="str">
        <f aca="false">IFERROR(__xludf.dummyfunction("""COMPUTED_VALUE"""),"Trigo")</f>
        <v>Trigo</v>
      </c>
      <c r="G2" s="25" t="str">
        <f aca="false">IFERROR(__xludf.dummyfunction("""COMPUTED_VALUE"""),"melki")</f>
        <v>melki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64.9" hidden="false" customHeight="false" outlineLevel="0" collapsed="false">
      <c r="A3" s="26" t="n">
        <f aca="false">IFERROR(__xludf.dummyfunction("""COMPUTED_VALUE"""),44810)</f>
        <v>44810</v>
      </c>
      <c r="B3" s="25" t="str">
        <f aca="false">IFERROR(__xludf.dummyfunction("""COMPUTED_VALUE"""),"Veille")</f>
        <v>Veille</v>
      </c>
      <c r="C3" s="25" t="str">
        <f aca="false">IFERROR(__xludf.dummyfunction("""COMPUTED_VALUE"""),"9H00")</f>
        <v>9H00</v>
      </c>
      <c r="D3" s="25" t="str">
        <f aca="false">IFERROR(__xludf.dummyfunction("""COMPUTED_VALUE"""),"SQL : Langage de définition de données")</f>
        <v>SQL : Langage de définition de données</v>
      </c>
      <c r="E3" s="25" t="str">
        <f aca="false">IFERROR(__xludf.dummyfunction("""COMPUTED_VALUE"""),"- C'est quoi le LDD ?
- Create
- Drop
- Alter 
- Truncate")</f>
        <v>- C'est quoi le LDD ?
- Create
- Drop
- Alter 
- Truncate</v>
      </c>
      <c r="F3" s="25" t="str">
        <f aca="false">IFERROR(__xludf.dummyfunction("""COMPUTED_VALUE"""),"Esaie")</f>
        <v>Esaie</v>
      </c>
      <c r="G3" s="25" t="str">
        <f aca="false">IFERROR(__xludf.dummyfunction("""COMPUTED_VALUE"""),"Samy")</f>
        <v>Samy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26.85" hidden="false" customHeight="false" outlineLevel="0" collapsed="false">
      <c r="A4" s="26" t="n">
        <f aca="false">IFERROR(__xludf.dummyfunction("""COMPUTED_VALUE"""),44811)</f>
        <v>44811</v>
      </c>
      <c r="B4" s="25" t="str">
        <f aca="false">IFERROR(__xludf.dummyfunction("""COMPUTED_VALUE"""),"Atelier Soft Skills")</f>
        <v>Atelier Soft Skills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52.2" hidden="false" customHeight="false" outlineLevel="0" collapsed="false">
      <c r="A5" s="26" t="n">
        <f aca="false">IFERROR(__xludf.dummyfunction("""COMPUTED_VALUE"""),44812)</f>
        <v>44812</v>
      </c>
      <c r="B5" s="25" t="str">
        <f aca="false">IFERROR(__xludf.dummyfunction("""COMPUTED_VALUE"""),"Veille")</f>
        <v>Veille</v>
      </c>
      <c r="C5" s="25" t="str">
        <f aca="false">IFERROR(__xludf.dummyfunction("""COMPUTED_VALUE"""),"9H00")</f>
        <v>9H00</v>
      </c>
      <c r="D5" s="25" t="str">
        <f aca="false">IFERROR(__xludf.dummyfunction("""COMPUTED_VALUE"""),"SQL : Langage de manipulation de données")</f>
        <v>SQL : Langage de manipulation de données</v>
      </c>
      <c r="E5" s="25" t="str">
        <f aca="false">IFERROR(__xludf.dummyfunction("""COMPUTED_VALUE"""),"- C'est qui le LMD ?
- Insert 
- Update
- Delete")</f>
        <v>- C'est qui le LMD ?
- Insert 
- Update
- Delete</v>
      </c>
      <c r="F5" s="25" t="str">
        <f aca="false">IFERROR(__xludf.dummyfunction("""COMPUTED_VALUE"""),"Amos")</f>
        <v>Amos</v>
      </c>
      <c r="G5" s="25" t="str">
        <f aca="false">IFERROR(__xludf.dummyfunction("""COMPUTED_VALUE"""),"Jared")</f>
        <v>Jared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52.2" hidden="false" customHeight="false" outlineLevel="0" collapsed="false">
      <c r="A6" s="26" t="n">
        <f aca="false">IFERROR(__xludf.dummyfunction("""COMPUTED_VALUE"""),44813)</f>
        <v>44813</v>
      </c>
      <c r="B6" s="25" t="str">
        <f aca="false">IFERROR(__xludf.dummyfunction("""COMPUTED_VALUE"""),"Veille")</f>
        <v>Veille</v>
      </c>
      <c r="C6" s="25" t="str">
        <f aca="false">IFERROR(__xludf.dummyfunction("""COMPUTED_VALUE"""),"9H00")</f>
        <v>9H00</v>
      </c>
      <c r="D6" s="25" t="str">
        <f aca="false">IFERROR(__xludf.dummyfunction("""COMPUTED_VALUE"""),"SQL: Les jointures ")</f>
        <v>SQL: Les jointures</v>
      </c>
      <c r="E6" s="25" t="str">
        <f aca="false">IFERROR(__xludf.dummyfunction("""COMPUTED_VALUE"""),"- C'est quoi une jointure ?
- Pourquoi utilisé une jointures ?
- Types des jointures (INNER JOIN, LEFT JOIN, RIGHT JOIN, FULL JOIN)")</f>
        <v>- C'est quoi une jointure ?
- Pourquoi utilisé une jointures ?
- Types des jointures (INNER JOIN, LEFT JOIN, RIGHT JOIN, FULL JOIN)</v>
      </c>
      <c r="F6" s="25" t="str">
        <f aca="false">IFERROR(__xludf.dummyfunction("""COMPUTED_VALUE"""),"Teddy")</f>
        <v>Teddy</v>
      </c>
      <c r="G6" s="25" t="str">
        <f aca="false">IFERROR(__xludf.dummyfunction("""COMPUTED_VALUE"""),"Pascal")</f>
        <v>Pascal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3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39.55" hidden="false" customHeight="false" outlineLevel="0" collapsed="false">
      <c r="A8" s="26" t="n">
        <f aca="false">IFERROR(__xludf.dummyfunction("""COMPUTED_VALUE"""),44816)</f>
        <v>44816</v>
      </c>
      <c r="B8" s="25" t="str">
        <f aca="false">IFERROR(__xludf.dummyfunction("""COMPUTED_VALUE"""),"Veille")</f>
        <v>Veille</v>
      </c>
      <c r="C8" s="25" t="str">
        <f aca="false">IFERROR(__xludf.dummyfunction("""COMPUTED_VALUE"""),"9H00")</f>
        <v>9H00</v>
      </c>
      <c r="D8" s="25" t="str">
        <f aca="false">IFERROR(__xludf.dummyfunction("""COMPUTED_VALUE"""),"UML : Diagramme de classes")</f>
        <v>UML : Diagramme de classes</v>
      </c>
      <c r="E8" s="25"/>
      <c r="F8" s="25" t="str">
        <f aca="false">IFERROR(__xludf.dummyfunction("""COMPUTED_VALUE"""),"Zephy")</f>
        <v>Zephy</v>
      </c>
      <c r="G8" s="25" t="str">
        <f aca="false">IFERROR(__xludf.dummyfunction("""COMPUTED_VALUE"""),"Eugene")</f>
        <v>Eugene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39.55" hidden="false" customHeight="false" outlineLevel="0" collapsed="false">
      <c r="A9" s="26" t="n">
        <f aca="false">IFERROR(__xludf.dummyfunction("""COMPUTED_VALUE"""),44817)</f>
        <v>44817</v>
      </c>
      <c r="B9" s="25" t="str">
        <f aca="false">IFERROR(__xludf.dummyfunction("""COMPUTED_VALUE"""),"Veille")</f>
        <v>Veille</v>
      </c>
      <c r="C9" s="25" t="str">
        <f aca="false">IFERROR(__xludf.dummyfunction("""COMPUTED_VALUE"""),"9H00")</f>
        <v>9H00</v>
      </c>
      <c r="D9" s="25" t="str">
        <f aca="false">IFERROR(__xludf.dummyfunction("""COMPUTED_VALUE"""),"Le modèle conceptuel des données")</f>
        <v>Le modèle conceptuel des données</v>
      </c>
      <c r="E9" s="25"/>
      <c r="F9" s="25" t="str">
        <f aca="false">IFERROR(__xludf.dummyfunction("""COMPUTED_VALUE"""),"Shilo")</f>
        <v>Shilo</v>
      </c>
      <c r="G9" s="25" t="str">
        <f aca="false">IFERROR(__xludf.dummyfunction("""COMPUTED_VALUE"""),"Junior")</f>
        <v>Junior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26.85" hidden="false" customHeight="false" outlineLevel="0" collapsed="false">
      <c r="A10" s="26" t="n">
        <f aca="false">IFERROR(__xludf.dummyfunction("""COMPUTED_VALUE"""),44818)</f>
        <v>44818</v>
      </c>
      <c r="B10" s="25" t="str">
        <f aca="false">IFERROR(__xludf.dummyfunction("""COMPUTED_VALUE"""),"Atelier Soft Skills")</f>
        <v>Atelier Soft Skills</v>
      </c>
      <c r="C10" s="25" t="str">
        <f aca="false">IFERROR(__xludf.dummyfunction("""COMPUTED_VALUE"""),"9H00")</f>
        <v>9H00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39.55" hidden="false" customHeight="false" outlineLevel="0" collapsed="false">
      <c r="A11" s="26" t="n">
        <f aca="false">IFERROR(__xludf.dummyfunction("""COMPUTED_VALUE"""),44819)</f>
        <v>44819</v>
      </c>
      <c r="B11" s="25" t="str">
        <f aca="false">IFERROR(__xludf.dummyfunction("""COMPUTED_VALUE"""),"Veille")</f>
        <v>Veille</v>
      </c>
      <c r="C11" s="25" t="str">
        <f aca="false">IFERROR(__xludf.dummyfunction("""COMPUTED_VALUE"""),"9H00")</f>
        <v>9H00</v>
      </c>
      <c r="D11" s="25" t="str">
        <f aca="false">IFERROR(__xludf.dummyfunction("""COMPUTED_VALUE"""),"Le modèle Logique des données")</f>
        <v>Le modèle Logique des données</v>
      </c>
      <c r="E11" s="25"/>
      <c r="F11" s="25" t="str">
        <f aca="false">IFERROR(__xludf.dummyfunction("""COMPUTED_VALUE"""),"Blaise")</f>
        <v>Blaise</v>
      </c>
      <c r="G11" s="25" t="str">
        <f aca="false">IFERROR(__xludf.dummyfunction("""COMPUTED_VALUE"""),"isaac")</f>
        <v>isaac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26.85" hidden="false" customHeight="false" outlineLevel="0" collapsed="false">
      <c r="A12" s="26" t="n">
        <f aca="false">IFERROR(__xludf.dummyfunction("""COMPUTED_VALUE"""),44820)</f>
        <v>44820</v>
      </c>
      <c r="B12" s="25" t="str">
        <f aca="false">IFERROR(__xludf.dummyfunction("""COMPUTED_VALUE"""),"Veille")</f>
        <v>Veille</v>
      </c>
      <c r="C12" s="25" t="str">
        <f aca="false">IFERROR(__xludf.dummyfunction("""COMPUTED_VALUE"""),"9H00")</f>
        <v>9H00</v>
      </c>
      <c r="D12" s="25" t="str">
        <f aca="false">IFERROR(__xludf.dummyfunction("""COMPUTED_VALUE"""),"Les formes normales")</f>
        <v>Les formes normales</v>
      </c>
      <c r="E12" s="25"/>
      <c r="F12" s="25" t="str">
        <f aca="false">IFERROR(__xludf.dummyfunction("""COMPUTED_VALUE"""),"Emmanuel")</f>
        <v>Emmanuel</v>
      </c>
      <c r="G12" s="25" t="str">
        <f aca="false">IFERROR(__xludf.dummyfunction("""COMPUTED_VALUE"""),"Victor")</f>
        <v>Victor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3.8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77.6" hidden="false" customHeight="false" outlineLevel="0" collapsed="false">
      <c r="A14" s="26" t="n">
        <f aca="false">IFERROR(__xludf.dummyfunction("""COMPUTED_VALUE"""),44823)</f>
        <v>44823</v>
      </c>
      <c r="B14" s="25" t="str">
        <f aca="false">IFERROR(__xludf.dummyfunction("""COMPUTED_VALUE"""),"Veille")</f>
        <v>Veille</v>
      </c>
      <c r="C14" s="25" t="str">
        <f aca="false">IFERROR(__xludf.dummyfunction("""COMPUTED_VALUE"""),"9H00")</f>
        <v>9H00</v>
      </c>
      <c r="D14" s="25" t="str">
        <f aca="false">IFERROR(__xludf.dummyfunction("""COMPUTED_VALUE"""),"Optimiser une base des données relationnelles avec les indexes")</f>
        <v>Optimiser une base des données relationnelles avec les indexes</v>
      </c>
      <c r="E14" s="25"/>
      <c r="F14" s="25" t="str">
        <f aca="false">IFERROR(__xludf.dummyfunction("""COMPUTED_VALUE"""),"David")</f>
        <v>David</v>
      </c>
      <c r="G14" s="25" t="str">
        <f aca="false">IFERROR(__xludf.dummyfunction("""COMPUTED_VALUE"""),"Précieux")</f>
        <v>Précieux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26.85" hidden="false" customHeight="false" outlineLevel="0" collapsed="false">
      <c r="A15" s="26" t="n">
        <f aca="false">IFERROR(__xludf.dummyfunction("""COMPUTED_VALUE"""),44824)</f>
        <v>44824</v>
      </c>
      <c r="B15" s="25" t="str">
        <f aca="false">IFERROR(__xludf.dummyfunction("""COMPUTED_VALUE"""),"Veille")</f>
        <v>Veille</v>
      </c>
      <c r="C15" s="25" t="str">
        <f aca="false">IFERROR(__xludf.dummyfunction("""COMPUTED_VALUE"""),"9H00")</f>
        <v>9H00</v>
      </c>
      <c r="D15" s="25" t="str">
        <f aca="false">IFERROR(__xludf.dummyfunction("""COMPUTED_VALUE"""),"Les fonctions MySQL")</f>
        <v>Les fonctions MySQL</v>
      </c>
      <c r="E15" s="25"/>
      <c r="F15" s="25" t="str">
        <f aca="false">IFERROR(__xludf.dummyfunction("""COMPUTED_VALUE"""),"Pathy")</f>
        <v>Pathy</v>
      </c>
      <c r="G15" s="25" t="str">
        <f aca="false">IFERROR(__xludf.dummyfunction("""COMPUTED_VALUE"""),"Joël ")</f>
        <v>Joël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26.85" hidden="false" customHeight="false" outlineLevel="0" collapsed="false">
      <c r="A16" s="26" t="n">
        <f aca="false">IFERROR(__xludf.dummyfunction("""COMPUTED_VALUE"""),44825)</f>
        <v>44825</v>
      </c>
      <c r="B16" s="25" t="str">
        <f aca="false">IFERROR(__xludf.dummyfunction("""COMPUTED_VALUE"""),"Atelier Soft Skills")</f>
        <v>Atelier Soft Skills</v>
      </c>
      <c r="C16" s="25" t="str">
        <f aca="false">IFERROR(__xludf.dummyfunction("""COMPUTED_VALUE"""),"9H00")</f>
        <v>9H00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39.55" hidden="false" customHeight="false" outlineLevel="0" collapsed="false">
      <c r="A17" s="26" t="n">
        <f aca="false">IFERROR(__xludf.dummyfunction("""COMPUTED_VALUE"""),44826)</f>
        <v>44826</v>
      </c>
      <c r="B17" s="25" t="str">
        <f aca="false">IFERROR(__xludf.dummyfunction("""COMPUTED_VALUE"""),"Veille")</f>
        <v>Veille</v>
      </c>
      <c r="C17" s="25" t="str">
        <f aca="false">IFERROR(__xludf.dummyfunction("""COMPUTED_VALUE"""),"9H00")</f>
        <v>9H00</v>
      </c>
      <c r="D17" s="25" t="str">
        <f aca="false">IFERROR(__xludf.dummyfunction("""COMPUTED_VALUE"""),"Les procédures Stockés")</f>
        <v>Les procédures Stockés</v>
      </c>
      <c r="E17" s="25"/>
      <c r="F17" s="25" t="str">
        <f aca="false">IFERROR(__xludf.dummyfunction("""COMPUTED_VALUE"""),"Amos")</f>
        <v>Amos</v>
      </c>
      <c r="G17" s="25" t="str">
        <f aca="false">IFERROR(__xludf.dummyfunction("""COMPUTED_VALUE"""),"Gracius")</f>
        <v>Gracius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26.85" hidden="false" customHeight="false" outlineLevel="0" collapsed="false">
      <c r="A18" s="26" t="n">
        <f aca="false">IFERROR(__xludf.dummyfunction("""COMPUTED_VALUE"""),44827)</f>
        <v>44827</v>
      </c>
      <c r="B18" s="25" t="str">
        <f aca="false">IFERROR(__xludf.dummyfunction("""COMPUTED_VALUE"""),"Veille")</f>
        <v>Veille</v>
      </c>
      <c r="C18" s="25" t="str">
        <f aca="false">IFERROR(__xludf.dummyfunction("""COMPUTED_VALUE"""),"9H00")</f>
        <v>9H00</v>
      </c>
      <c r="D18" s="25" t="str">
        <f aca="false">IFERROR(__xludf.dummyfunction("""COMPUTED_VALUE"""),"Les transactions")</f>
        <v>Les transactions</v>
      </c>
      <c r="E18" s="25"/>
      <c r="F18" s="25" t="str">
        <f aca="false">IFERROR(__xludf.dummyfunction("""COMPUTED_VALUE"""),"Bleudy")</f>
        <v>Bleudy</v>
      </c>
      <c r="G18" s="25" t="str">
        <f aca="false">IFERROR(__xludf.dummyfunction("""COMPUTED_VALUE"""),"Samuel")</f>
        <v>Samuel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3.8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64.9" hidden="false" customHeight="false" outlineLevel="0" collapsed="false">
      <c r="A20" s="26" t="n">
        <f aca="false">IFERROR(__xludf.dummyfunction("""COMPUTED_VALUE"""),44830)</f>
        <v>44830</v>
      </c>
      <c r="B20" s="25" t="str">
        <f aca="false">IFERROR(__xludf.dummyfunction("""COMPUTED_VALUE"""),"Veille")</f>
        <v>Veille</v>
      </c>
      <c r="C20" s="25" t="str">
        <f aca="false">IFERROR(__xludf.dummyfunction("""COMPUTED_VALUE"""),"9H00")</f>
        <v>9H00</v>
      </c>
      <c r="D20" s="25" t="str">
        <f aca="false">IFERROR(__xludf.dummyfunction("""COMPUTED_VALUE"""),"Gestion des comptes utilisateurs et leurs droits sur MySQL")</f>
        <v>Gestion des comptes utilisateurs et leurs droits sur MySQL</v>
      </c>
      <c r="E20" s="25"/>
      <c r="F20" s="25" t="str">
        <f aca="false">IFERROR(__xludf.dummyfunction("""COMPUTED_VALUE"""),"Eugene")</f>
        <v>Eugene</v>
      </c>
      <c r="G20" s="25" t="str">
        <f aca="false">IFERROR(__xludf.dummyfunction("""COMPUTED_VALUE"""),"Trigo")</f>
        <v>Trigo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39.55" hidden="false" customHeight="false" outlineLevel="0" collapsed="false">
      <c r="A21" s="26" t="n">
        <f aca="false">IFERROR(__xludf.dummyfunction("""COMPUTED_VALUE"""),44831)</f>
        <v>44831</v>
      </c>
      <c r="B21" s="25" t="str">
        <f aca="false">IFERROR(__xludf.dummyfunction("""COMPUTED_VALUE"""),"Veille")</f>
        <v>Veille</v>
      </c>
      <c r="C21" s="25" t="str">
        <f aca="false">IFERROR(__xludf.dummyfunction("""COMPUTED_VALUE"""),"9H00")</f>
        <v>9H00</v>
      </c>
      <c r="D21" s="25" t="str">
        <f aca="false">IFERROR(__xludf.dummyfunction("""COMPUTED_VALUE"""),"Les bases de données NoSQL")</f>
        <v>Les bases de données NoSQL</v>
      </c>
      <c r="E21" s="25"/>
      <c r="F21" s="25" t="str">
        <f aca="false">IFERROR(__xludf.dummyfunction("""COMPUTED_VALUE"""),"Gracius")</f>
        <v>Gracius</v>
      </c>
      <c r="G21" s="25" t="str">
        <f aca="false">IFERROR(__xludf.dummyfunction("""COMPUTED_VALUE"""),"Esaie")</f>
        <v>Esaie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26.85" hidden="false" customHeight="false" outlineLevel="0" collapsed="false">
      <c r="A22" s="26" t="n">
        <f aca="false">IFERROR(__xludf.dummyfunction("""COMPUTED_VALUE"""),44832)</f>
        <v>44832</v>
      </c>
      <c r="B22" s="25" t="str">
        <f aca="false">IFERROR(__xludf.dummyfunction("""COMPUTED_VALUE"""),"Atelier Soft Skills")</f>
        <v>Atelier Soft Skills</v>
      </c>
      <c r="C22" s="25" t="str">
        <f aca="false">IFERROR(__xludf.dummyfunction("""COMPUTED_VALUE"""),"9H00")</f>
        <v>9H00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90.25" hidden="false" customHeight="false" outlineLevel="0" collapsed="false">
      <c r="A23" s="26" t="n">
        <f aca="false">IFERROR(__xludf.dummyfunction("""COMPUTED_VALUE"""),44833)</f>
        <v>44833</v>
      </c>
      <c r="B23" s="25" t="str">
        <f aca="false">IFERROR(__xludf.dummyfunction("""COMPUTED_VALUE"""),"Veille")</f>
        <v>Veille</v>
      </c>
      <c r="C23" s="25" t="str">
        <f aca="false">IFERROR(__xludf.dummyfunction("""COMPUTED_VALUE"""),"9H00")</f>
        <v>9H00</v>
      </c>
      <c r="D23" s="25" t="str">
        <f aca="false">IFERROR(__xludf.dummyfunction("""COMPUTED_VALUE"""),"Modélisation d'une base des données NoSQL (mongoDb) : Bonnes pratiques")</f>
        <v>Modélisation d'une base des données NoSQL (mongoDb) : Bonnes pratiques</v>
      </c>
      <c r="E23" s="25"/>
      <c r="F23" s="25" t="str">
        <f aca="false">IFERROR(__xludf.dummyfunction("""COMPUTED_VALUE"""),"Teddy")</f>
        <v>Teddy</v>
      </c>
      <c r="G23" s="25" t="str">
        <f aca="false">IFERROR(__xludf.dummyfunction("""COMPUTED_VALUE"""),"Pathy")</f>
        <v>Pathy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26.85" hidden="false" customHeight="false" outlineLevel="0" collapsed="false">
      <c r="A24" s="26" t="n">
        <f aca="false">IFERROR(__xludf.dummyfunction("""COMPUTED_VALUE"""),44834)</f>
        <v>44834</v>
      </c>
      <c r="B24" s="25" t="str">
        <f aca="false">IFERROR(__xludf.dummyfunction("""COMPUTED_VALUE"""),"Veille")</f>
        <v>Veille</v>
      </c>
      <c r="C24" s="25" t="str">
        <f aca="false">IFERROR(__xludf.dummyfunction("""COMPUTED_VALUE"""),"9H00")</f>
        <v>9H00</v>
      </c>
      <c r="D24" s="25" t="str">
        <f aca="false">IFERROR(__xludf.dummyfunction("""COMPUTED_VALUE"""),"Node JS")</f>
        <v>Node JS</v>
      </c>
      <c r="E24" s="25"/>
      <c r="F24" s="25" t="str">
        <f aca="false">IFERROR(__xludf.dummyfunction("""COMPUTED_VALUE"""),"osée")</f>
        <v>osée</v>
      </c>
      <c r="G24" s="25" t="str">
        <f aca="false">IFERROR(__xludf.dummyfunction("""COMPUTED_VALUE"""),"melki")</f>
        <v>melki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3.8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3.8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3.8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3.8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3.8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3.8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3.8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3.8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3.8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3.8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3.8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3.8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3.8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3.8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.8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.8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3.8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3.8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3.8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3.8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3.8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3.8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3.8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3.8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3.8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3.8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3.8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3.8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3.8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3.8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3.8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3.8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3.8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3.8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3.8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3.8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3.8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3.8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3.8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3.8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3.8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3.8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3.8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3.8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3.8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3.8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3.8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3.8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3.8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3.8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3.8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3.8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3.8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3.8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3.8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3.8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3.8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3.8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3.8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3.8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3.8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3.8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3.8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3.8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3.8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3.8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3.8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3.8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3.8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3.8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8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8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3.8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3.8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3.8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3.8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3.8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3.8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3.8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3.8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3.8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3.8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3.8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3.8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3.8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3.8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3.8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3.8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3.8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3.8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3.8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3.8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3.8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3.8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3.8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3.8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3.8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3.8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3.8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3.8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3.8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3.8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3.8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3.8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3.8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3.8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3.8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3.8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3.8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3.8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3.8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3.8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3.8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3.8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3.8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3.8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3.8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3.8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3.8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3.8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3.8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3.8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3.8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8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3.8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3.8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3.8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3.8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3.8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3.8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3.8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3.8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3.8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3.8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3.8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3.8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3.8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3.8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3.8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3.8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3.8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3.8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3.8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3.8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3.8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3.8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3.8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3.8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3.8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3.8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3.8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3.8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3.8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3.8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3.8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3.8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3.8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3.8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3.8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3.8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3.8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3.8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3.8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3.8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3.8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3.8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3.8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3.8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3.8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3.8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3.8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3.8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3.8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3.8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3.8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3.8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3.8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3.8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3.8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3.8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3.8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3.8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3.8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3.8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3.8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3.8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3.8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3.8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3.8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3.8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3.8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3.8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3.8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3.8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3.8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3.8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3.8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3.8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3.8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3.8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3.8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3.8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3.8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3.8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3.8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3.8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3.8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3.8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3.8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3.8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3.8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8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8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3.8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3.8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3.8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3.8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3.8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3.8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3.8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3.8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3.8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3.8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3.8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3.8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3.8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3.8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3.8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3.8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3.8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3.8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3.8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3.8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3.8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3.8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3.8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3.8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3.8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3.8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3.8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3.8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3.8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3.8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3.8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3.8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3.8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3.8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3.8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8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3.8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3.8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3.8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3.8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3.8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3.8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3.8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3.8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3.8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3.8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3.8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3.8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3.8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3.8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3.8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3.8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3.8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3.8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3.8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3.8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3.8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3.8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3.8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3.8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3.8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3.8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3.8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3.8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3.8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3.8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3.8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3.8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3.8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3.8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3.8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3.8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3.8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3.8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3.8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3.8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3.8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3.8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3.8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3.8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3.8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3.8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3.8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3.8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3.8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3.8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3.8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3.8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3.8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8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8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3.8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3.8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3.8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3.8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3.8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3.8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3.8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3.8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3.8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3.8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3.8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3.8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3.8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3.8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3.8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3.8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3.8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3.8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3.8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3.8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3.8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3.8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3.8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3.8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3.8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3.8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3.8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3.8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3.8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3.8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3.8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3.8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3.8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3.8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3.8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3.8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3.8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8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8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8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3.8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3.8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3.8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3.8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3.8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3.8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3.8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3.8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3.8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3.8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3.8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3.8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3.8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3.8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3.8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3.8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3.8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3.8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3.8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3.8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3.8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3.8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3.8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3.8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3.8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3.8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3.8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3.8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3.8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3.8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3.8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3.8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3.8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3.8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3.8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3.8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3.8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3.8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3.8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3.8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3.8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3.8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3.8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3.8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3.8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3.8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3.8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3.8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3.8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3.8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3.8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3.8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3.8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8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8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8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8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8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3.8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3.8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3.8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3.8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3.8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3.8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3.8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3.8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3.8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3.8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3.8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3.8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3.8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3.8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3.8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3.8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3.8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3.8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3.8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3.8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3.8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3.8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3.8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3.8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3.8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3.8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3.8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3.8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3.8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3.8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3.8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3.8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3.8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3.8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3.8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3.8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3.8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3.8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3.8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3.8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3.8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3.8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3.8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3.8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3.8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3.8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3.8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3.8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3.8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3.8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3.8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3.8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3.8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3.8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3.8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3.8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3.8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3.8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3.8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3.8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3.8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3.8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3.8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3.8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3.8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3.8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3.8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3.8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3.8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3.8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3.8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3.8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3.8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3.8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3.8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3.8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3.8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3.8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3.8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3.8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3.8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3.8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3.8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3.8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3.8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3.8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3.8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3.8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3.8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3.8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3.8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3.8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3.8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3.8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3.8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3.8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3.8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3.8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3.8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3.8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3.8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3.8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3.8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3.8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3.8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3.8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3.8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3.8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3.8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3.8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3.8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3.8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3.8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3.8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3.8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3.8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3.8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3.8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3.8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3.8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3.8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3.8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3.8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3.8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3.8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3.8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3.8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3.8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3.8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3.8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3.8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3.8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3.8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3.8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3.8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3.8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3.8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3.8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3.8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3.8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3.8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3.8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3.8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3.8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3.8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3.8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3.8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3.8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3.8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3.8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3.8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3.8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3.8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3.8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3.8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3.8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3.8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3.8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3.8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3.8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3.8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3.8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3.8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3.8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3.8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3.8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3.8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3.8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3.8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3.8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3.8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3.8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3.8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3.8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3.8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3.8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3.8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3.8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3.8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3.8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3.8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3.8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3.8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3.8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3.8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3.8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3.8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3.8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3.8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3.8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3.8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3.8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3.8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3.8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3.8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3.8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3.8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3.8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3.8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3.8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3.8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3.8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3.8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3.8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3.8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3.8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3.8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3.8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3.8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3.8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3.8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3.8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3.8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3.8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3.8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3.8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3.8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3.8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3.8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3.8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3.8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3.8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3.8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3.8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3.8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3.8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3.8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3.8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3.8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3.8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3.8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3.8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3.8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3.8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3.8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3.8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3.8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3.8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3.8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3.8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3.8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3.8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3.8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3.8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3.8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3.8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3.8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3.8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3.8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3.8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3.8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3.8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3.8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3.8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3.8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3.8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3.8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3.8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3.8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3.8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3.8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3.8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3.8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3.8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3.8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3.8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3.8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3.8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3.8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3.8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3.8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3.8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3.8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3.8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3.8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3.8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3.8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3.8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3.8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3.8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3.8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3.8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3.8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3.8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3.8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3.8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3.8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3.8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3.8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3.8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3.8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3.8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3.8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3.8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3.8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3.8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3.8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3.8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3.8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3.8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3.8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3.8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3.8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3.8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3.8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3.8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3.8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3.8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3.8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3.8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3.8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3.8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3.8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3.8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3.8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3.8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3.8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3.8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3.8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3.8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3.8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3.8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3.8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3.8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3.8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3.8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3.8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3.8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3.8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3.8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3.8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3.8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3.8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3.8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3.8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3.8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3.8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3.8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3.8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3.8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3.8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3.8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3.8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3.8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3.8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3.8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3.8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3.8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3.8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3.8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3.8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3.8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3.8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3.8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3.8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3.8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3.8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3.8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3.8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3.8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3.8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3.8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3.8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3.8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3.8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3.8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3.8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3.8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3.8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3.8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3.8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3.8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3.8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3.8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3.8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3.8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3.8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3.8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3.8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3.8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3.8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3.8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3.8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3.8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3.8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3.8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3.8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3.8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3.8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3.8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3.8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3.8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3.8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3.8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3.8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3.8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3.8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3.8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3.8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3.8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3.8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3.8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3.8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3.8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3.8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3.8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3.8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3.8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3.8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3.8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3.8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3.8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3.8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3.8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3.8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3.8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3.8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3.8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3.8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3.8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3.8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3.8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3.8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3.8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3.8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3.8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3.8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3.8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3.8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3.8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3.8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3.8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3.8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3.8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3.8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3.8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3.8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3.8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3.8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3.8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3.8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3.8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3.8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3.8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3.8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3.8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3.8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3.8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3.8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3.8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3.8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3.8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3.8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3.8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3.8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3.8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3.8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3.8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3.8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3.8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3.8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3.8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3.8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3.8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3.8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3.8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3.8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3.8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3.8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3.8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3.8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3.8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3.8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3.8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3.8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3.8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3.8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3.8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3.8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3.8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3.8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3.8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3.8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3.8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3.8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3.8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3.8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3.8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3.8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3.8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3.8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3.8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3.8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3.8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3.8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3.8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3.8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3.8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3.8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3.8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3.8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3.8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3.8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3.8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3.8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3.8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3.8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3.8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3.8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3.8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3.8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3.8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3.8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3.8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3.8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3.8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3.8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3.8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3.8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3.8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3.8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3.8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3.8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3.8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3.8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3.8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3.8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3.8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3.8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3.8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3.8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3.8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3.8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3.8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3.8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3.8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3.8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3.8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3.8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3.8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3.8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3.8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3.8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3.8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3.8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3.8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3.8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3.8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3.8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3.8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3.8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3.8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3.8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3.8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3.8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3.8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3.8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3.8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3.8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3.8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3.8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3.8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3.8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3.8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3.8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3.8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5"/>
    <col collapsed="false" customWidth="true" hidden="false" outlineLevel="0" max="3" min="3" style="0" width="12.66"/>
    <col collapsed="false" customWidth="true" hidden="false" outlineLevel="0" max="4" min="4" style="0" width="56.01"/>
    <col collapsed="false" customWidth="true" hidden="false" outlineLevel="0" max="5" min="5" style="0" width="12.66"/>
    <col collapsed="false" customWidth="true" hidden="false" outlineLevel="0" max="64" min="7" style="0" width="12.66"/>
  </cols>
  <sheetData>
    <row r="1" customFormat="false" ht="13.8" hidden="false" customHeight="false" outlineLevel="0" collapsed="false">
      <c r="A1" s="27" t="str">
        <f aca="false">IFERROR(__xludf.dummyfunction("IMPORTRANGE(""https://docs.google.com/spreadsheets/d/1reb29GzmqrqkUoUQZusx1VWgzpDA6cDXnoz_MOo_CAU/edit#gid=1345708369"", ""Octobre!A:G"")"),"Date")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28" t="n">
        <f aca="false">IFERROR(__xludf.dummyfunction("""COMPUTED_VALUE"""),44837)</f>
        <v>44837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IFERROR(__xludf.dummyfunction("""COMPUTED_VALUE"""),"Explication et demonstration détaillée des modules FS et OS dans Node.js")</f>
        <v>Explication et demonstration détaillée des modules FS et OS dans Node.js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IFERROR(__xludf.dummyfunction("""COMPUTED_VALUE"""),"Jared")</f>
        <v>Jared</v>
      </c>
    </row>
    <row r="3" customFormat="false" ht="13.8" hidden="false" customHeight="false" outlineLevel="0" collapsed="false">
      <c r="A3" s="28" t="n">
        <f aca="false">IFERROR(__xludf.dummyfunction("""COMPUTED_VALUE"""),44838)</f>
        <v>44838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IFERROR(__xludf.dummyfunction("""COMPUTED_VALUE"""),"Mise en place d'une API Rest avec ExpressJS")</f>
        <v>Mise en place d'une API Rest avec ExpressJS</v>
      </c>
      <c r="E3" s="6"/>
      <c r="F3" s="6" t="str">
        <f aca="false">IFERROR(__xludf.dummyfunction("""COMPUTED_VALUE"""),"Jeannot")</f>
        <v>Jeannot</v>
      </c>
      <c r="G3" s="6" t="str">
        <f aca="false">IFERROR(__xludf.dummyfunction("""COMPUTED_VALUE"""),"Précieux")</f>
        <v>Précieux</v>
      </c>
    </row>
    <row r="4" customFormat="false" ht="13.8" hidden="false" customHeight="false" outlineLevel="0" collapsed="false">
      <c r="A4" s="28" t="n">
        <f aca="false">IFERROR(__xludf.dummyfunction("""COMPUTED_VALUE"""),44839)</f>
        <v>44839</v>
      </c>
      <c r="B4" s="6" t="str">
        <f aca="false">IFERROR(__xludf.dummyfunction("""COMPUTED_VALUE"""),"Atelier Soft Skills")</f>
        <v>Atelier Soft Skills</v>
      </c>
      <c r="C4" s="6"/>
      <c r="D4" s="6"/>
      <c r="E4" s="6"/>
      <c r="F4" s="6"/>
      <c r="G4" s="6"/>
    </row>
    <row r="5" customFormat="false" ht="13.8" hidden="false" customHeight="false" outlineLevel="0" collapsed="false">
      <c r="A5" s="28" t="n">
        <f aca="false">IFERROR(__xludf.dummyfunction("""COMPUTED_VALUE"""),44840)</f>
        <v>44840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IFERROR(__xludf.dummyfunction("""COMPUTED_VALUE"""),"Moteurs de rendus en JavaScript et leur intégration dans Node.js")</f>
        <v>Moteurs de rendus en JavaScript et leur intégration dans Node.js</v>
      </c>
      <c r="E5" s="6"/>
      <c r="F5" s="6" t="str">
        <f aca="false">IFERROR(__xludf.dummyfunction("""COMPUTED_VALUE"""),"Meschack")</f>
        <v>Meschack</v>
      </c>
      <c r="G5" s="6" t="str">
        <f aca="false">IFERROR(__xludf.dummyfunction("""COMPUTED_VALUE"""),"Bleudy")</f>
        <v>Bleudy</v>
      </c>
    </row>
    <row r="6" customFormat="false" ht="13.8" hidden="false" customHeight="false" outlineLevel="0" collapsed="false">
      <c r="A6" s="28" t="n">
        <f aca="false">IFERROR(__xludf.dummyfunction("""COMPUTED_VALUE"""),44841)</f>
        <v>44841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validations côté serveur")</f>
        <v>Les validations côté serveur</v>
      </c>
      <c r="E6" s="6"/>
      <c r="F6" s="6" t="str">
        <f aca="false">IFERROR(__xludf.dummyfunction("""COMPUTED_VALUE"""),"Emmanuel")</f>
        <v>Emmanuel</v>
      </c>
      <c r="G6" s="6" t="str">
        <f aca="false">IFERROR(__xludf.dummyfunction("""COMPUTED_VALUE"""),"isaac")</f>
        <v>isaac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28" t="n">
        <f aca="false">IFERROR(__xludf.dummyfunction("""COMPUTED_VALUE"""),44844)</f>
        <v>44844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IFERROR(__xludf.dummyfunction("""COMPUTED_VALUE"""),"Organiser un projet Node avec Architecture MVC")</f>
        <v>Organiser un projet Node avec Architecture MVC</v>
      </c>
      <c r="E8" s="6"/>
      <c r="F8" s="6" t="str">
        <f aca="false">IFERROR(__xludf.dummyfunction("""COMPUTED_VALUE"""),"Joël ")</f>
        <v>Joël</v>
      </c>
      <c r="G8" s="6" t="str">
        <f aca="false">IFERROR(__xludf.dummyfunction("""COMPUTED_VALUE"""),"Shilo")</f>
        <v>Shilo</v>
      </c>
    </row>
    <row r="9" customFormat="false" ht="13.8" hidden="false" customHeight="false" outlineLevel="0" collapsed="false">
      <c r="A9" s="28" t="n">
        <f aca="false">IFERROR(__xludf.dummyfunction("""COMPUTED_VALUE"""),44845)</f>
        <v>44845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IFERROR(__xludf.dummyfunction("""COMPUTED_VALUE"""),"Présentation des ORM (Demo avec Sequelize ou Prisma)")</f>
        <v>Présentation des ORM (Demo avec Sequelize ou Prisma)</v>
      </c>
      <c r="E9" s="6"/>
      <c r="F9" s="6" t="str">
        <f aca="false">IFERROR(__xludf.dummyfunction("""COMPUTED_VALUE"""),"Eugene")</f>
        <v>Eugene</v>
      </c>
      <c r="G9" s="6" t="str">
        <f aca="false">IFERROR(__xludf.dummyfunction("""COMPUTED_VALUE"""),"Pathy")</f>
        <v>Pathy</v>
      </c>
    </row>
    <row r="10" customFormat="false" ht="13.8" hidden="false" customHeight="false" outlineLevel="0" collapsed="false">
      <c r="A10" s="28" t="n">
        <f aca="false">IFERROR(__xludf.dummyfunction("""COMPUTED_VALUE"""),44846)</f>
        <v>44846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28" t="n">
        <f aca="false">IFERROR(__xludf.dummyfunction("""COMPUTED_VALUE"""),44847)</f>
        <v>44847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IFERROR(__xludf.dummyfunction("""COMPUTED_VALUE"""),"ORM vs ODM (Présentation de Mongoose)")</f>
        <v>ORM vs ODM (Présentation de Mongoose)</v>
      </c>
      <c r="E11" s="6"/>
      <c r="F11" s="6" t="str">
        <f aca="false">IFERROR(__xludf.dummyfunction("""COMPUTED_VALUE"""),"Zephy")</f>
        <v>Zephy</v>
      </c>
      <c r="G11" s="6" t="str">
        <f aca="false">IFERROR(__xludf.dummyfunction("""COMPUTED_VALUE"""),"Blaise")</f>
        <v>Blaise</v>
      </c>
    </row>
    <row r="12" customFormat="false" ht="13.8" hidden="false" customHeight="false" outlineLevel="0" collapsed="false">
      <c r="A12" s="28" t="n">
        <f aca="false">IFERROR(__xludf.dummyfunction("""COMPUTED_VALUE"""),44848)</f>
        <v>44848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IFERROR(__xludf.dummyfunction("""COMPUTED_VALUE"""),"Cloudinary")</f>
        <v>Cloudinary</v>
      </c>
      <c r="E12" s="6"/>
      <c r="F12" s="6" t="str">
        <f aca="false">IFERROR(__xludf.dummyfunction("""COMPUTED_VALUE"""),"David")</f>
        <v>David</v>
      </c>
      <c r="G12" s="6" t="str">
        <f aca="false">IFERROR(__xludf.dummyfunction("""COMPUTED_VALUE"""),"Gracius")</f>
        <v>Gracius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28" t="n">
        <f aca="false">IFERROR(__xludf.dummyfunction("""COMPUTED_VALUE"""),44851)</f>
        <v>44851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IFERROR(__xludf.dummyfunction("""COMPUTED_VALUE"""),"Authentification avec Passport")</f>
        <v>Authentification avec Passport</v>
      </c>
      <c r="E14" s="6"/>
      <c r="F14" s="6" t="str">
        <f aca="false">IFERROR(__xludf.dummyfunction("""COMPUTED_VALUE"""),"Victor")</f>
        <v>Victor</v>
      </c>
      <c r="G14" s="6" t="str">
        <f aca="false">IFERROR(__xludf.dummyfunction("""COMPUTED_VALUE"""),"melki")</f>
        <v>melki</v>
      </c>
    </row>
    <row r="15" customFormat="false" ht="13.8" hidden="false" customHeight="false" outlineLevel="0" collapsed="false">
      <c r="A15" s="28" t="n">
        <f aca="false">IFERROR(__xludf.dummyfunction("""COMPUTED_VALUE"""),44852)</f>
        <v>44852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IFERROR(__xludf.dummyfunction("""COMPUTED_VALUE"""),"Autorisation JWT")</f>
        <v>Autorisation JWT</v>
      </c>
      <c r="E15" s="6"/>
      <c r="F15" s="6" t="str">
        <f aca="false">IFERROR(__xludf.dummyfunction("""COMPUTED_VALUE"""),"Esaie")</f>
        <v>Esaie</v>
      </c>
      <c r="G15" s="6" t="str">
        <f aca="false">IFERROR(__xludf.dummyfunction("""COMPUTED_VALUE"""),"Pascal")</f>
        <v>Pascal</v>
      </c>
    </row>
    <row r="16" customFormat="false" ht="13.8" hidden="false" customHeight="false" outlineLevel="0" collapsed="false">
      <c r="A16" s="28" t="n">
        <f aca="false">IFERROR(__xludf.dummyfunction("""COMPUTED_VALUE"""),44853)</f>
        <v>44853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28" t="n">
        <f aca="false">IFERROR(__xludf.dummyfunction("""COMPUTED_VALUE"""),44854)</f>
        <v>44854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IFERROR(__xludf.dummyfunction("""COMPUTED_VALUE"""),"Mise en place une API GraphQL")</f>
        <v>Mise en place une API GraphQL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IFERROR(__xludf.dummyfunction("""COMPUTED_VALUE"""),"osée")</f>
        <v>osée</v>
      </c>
    </row>
    <row r="18" customFormat="false" ht="13.8" hidden="false" customHeight="false" outlineLevel="0" collapsed="false">
      <c r="A18" s="28" t="n">
        <f aca="false">IFERROR(__xludf.dummyfunction("""COMPUTED_VALUE"""),44855)</f>
        <v>44855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IFERROR(__xludf.dummyfunction("""COMPUTED_VALUE"""),"Cloud Computing")</f>
        <v>Cloud Computing</v>
      </c>
      <c r="E18" s="6"/>
      <c r="F18" s="6" t="str">
        <f aca="false">IFERROR(__xludf.dummyfunction("""COMPUTED_VALUE"""),"Samy")</f>
        <v>Samy</v>
      </c>
      <c r="G18" s="6" t="str">
        <f aca="false">IFERROR(__xludf.dummyfunction("""COMPUTED_VALUE"""),"Samuel")</f>
        <v>Samuel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fr-BE</dc:language>
  <cp:lastModifiedBy/>
  <dcterms:modified xsi:type="dcterms:W3CDTF">2023-04-19T00:33:54Z</dcterms:modified>
  <cp:revision>19</cp:revision>
  <dc:subject/>
  <dc:title/>
</cp:coreProperties>
</file>