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threadedComments/threadedComment6.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omments10.xml" ContentType="application/vnd.openxmlformats-officedocument.spreadsheetml.comments+xml"/>
  <Override PartName="/xl/threadedComments/threadedComment7.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pedro\AGP\Gerenciamento de Projeto\"/>
    </mc:Choice>
  </mc:AlternateContent>
  <xr:revisionPtr revIDLastSave="0" documentId="13_ncr:1_{9D1A81E4-A036-423C-BA51-C04862F9D315}" xr6:coauthVersionLast="47" xr6:coauthVersionMax="47" xr10:uidLastSave="{00000000-0000-0000-0000-000000000000}"/>
  <bookViews>
    <workbookView xWindow="-108" yWindow="-108" windowWidth="23256" windowHeight="12576" tabRatio="797" activeTab="3" xr2:uid="{00000000-000D-0000-FFFF-FFFF00000000}"/>
  </bookViews>
  <sheets>
    <sheet name="Equipe" sheetId="10" r:id="rId1"/>
    <sheet name="Planejamento" sheetId="4" r:id="rId2"/>
    <sheet name="Backlog Produto" sheetId="3" r:id="rId3"/>
    <sheet name="Entregas" sheetId="11" r:id="rId4"/>
    <sheet name="Riscos" sheetId="12" r:id="rId5"/>
    <sheet name="Mudanças" sheetId="17" r:id="rId6"/>
    <sheet name="Sprint1" sheetId="5" r:id="rId7"/>
    <sheet name="Sprint2" sheetId="18" r:id="rId8"/>
    <sheet name="Sprint3" sheetId="19" r:id="rId9"/>
    <sheet name="Sprint4" sheetId="21" r:id="rId10"/>
    <sheet name="Sprint5" sheetId="23" r:id="rId11"/>
    <sheet name="Sprint6" sheetId="24" r:id="rId12"/>
    <sheet name="#Estimativa-APF#" sheetId="14" r:id="rId13"/>
    <sheet name="#Planejamento-APF#" sheetId="16" r:id="rId14"/>
  </sheets>
  <definedNames>
    <definedName name="_xlnm._FilterDatabase" localSheetId="5" hidden="1">Mudanças!$A$1:$D$13</definedName>
    <definedName name="Restante" localSheetId="7">OFFSET(Sprint2!$B$12,0,0,1,COUNT(Sprint2!$B$12:$L$12))</definedName>
    <definedName name="Restante" localSheetId="8">OFFSET(Sprint3!$B$15,0,0,1,COUNT(Sprint3!$B$15:$L$15))</definedName>
    <definedName name="Restante" localSheetId="9">OFFSET(Sprint4!$B$18,0,0,1,COUNT(Sprint4!$B$18:$L$18))</definedName>
    <definedName name="Restante" localSheetId="10">OFFSET(Sprint5!$B$15,0,0,1,COUNT(Sprint5!$B$15:$L$15))</definedName>
    <definedName name="Restante" localSheetId="11">OFFSET(Sprint6!$B$11,0,0,1,COUNT(Sprint6!$B$11:$L$11))</definedName>
    <definedName name="Restante">OFFSET(Sprint1!$B$12,0,0,1,COUNT(Sprint1!$B$12:$L$12))</definedName>
    <definedName name="Restante2" localSheetId="13">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1" i="21" l="1"/>
  <c r="M21" i="21"/>
  <c r="N21" i="21"/>
  <c r="O21" i="21"/>
  <c r="P21" i="21"/>
  <c r="Q21" i="21"/>
  <c r="M20" i="21"/>
  <c r="N20" i="21"/>
  <c r="O20" i="21"/>
  <c r="P20" i="21"/>
  <c r="Q20" i="21"/>
  <c r="L19" i="21"/>
  <c r="M19" i="21" s="1"/>
  <c r="N19" i="21" s="1"/>
  <c r="O19" i="21" s="1"/>
  <c r="P19" i="21" s="1"/>
  <c r="Q19" i="21" s="1"/>
  <c r="F51" i="12"/>
  <c r="L11" i="24"/>
  <c r="K11" i="24"/>
  <c r="J11" i="24"/>
  <c r="B11" i="24"/>
  <c r="B12" i="24" s="1"/>
  <c r="C12" i="24" s="1"/>
  <c r="D12" i="24" s="1"/>
  <c r="E12" i="24" s="1"/>
  <c r="F12" i="24" s="1"/>
  <c r="G12" i="24" s="1"/>
  <c r="H12" i="24" s="1"/>
  <c r="I12" i="24" s="1"/>
  <c r="J12" i="24" s="1"/>
  <c r="K12" i="24" s="1"/>
  <c r="L12" i="24" s="1"/>
  <c r="B10" i="4"/>
  <c r="K2" i="11"/>
  <c r="L15" i="23"/>
  <c r="K15" i="23"/>
  <c r="J15" i="23"/>
  <c r="B15" i="23"/>
  <c r="B16" i="23" s="1"/>
  <c r="C16" i="23" s="1"/>
  <c r="D16" i="23" s="1"/>
  <c r="E16" i="23" s="1"/>
  <c r="F16" i="23" s="1"/>
  <c r="G16" i="23" s="1"/>
  <c r="H16" i="23" s="1"/>
  <c r="I16" i="23" s="1"/>
  <c r="J16" i="23" s="1"/>
  <c r="K16" i="23" s="1"/>
  <c r="L16" i="23" s="1"/>
  <c r="B18" i="21"/>
  <c r="B19" i="21" s="1"/>
  <c r="L15" i="3"/>
  <c r="L16" i="3"/>
  <c r="L17" i="3"/>
  <c r="L15" i="19"/>
  <c r="K15" i="19"/>
  <c r="J15" i="19"/>
  <c r="I15" i="19"/>
  <c r="B15" i="19"/>
  <c r="L12" i="18"/>
  <c r="K12" i="18"/>
  <c r="J12" i="18"/>
  <c r="B12" i="18"/>
  <c r="D65" i="3"/>
  <c r="C11" i="24" l="1"/>
  <c r="C15" i="23"/>
  <c r="C18" i="21"/>
  <c r="C19" i="21"/>
  <c r="D19" i="21" s="1"/>
  <c r="E19" i="21" s="1"/>
  <c r="F19" i="21" s="1"/>
  <c r="G19" i="21" s="1"/>
  <c r="H19" i="21" s="1"/>
  <c r="I19" i="21" s="1"/>
  <c r="J19" i="21" s="1"/>
  <c r="K19" i="21" s="1"/>
  <c r="C15" i="19"/>
  <c r="D15" i="19" s="1"/>
  <c r="E15" i="19" s="1"/>
  <c r="F15" i="19" s="1"/>
  <c r="G15" i="19" s="1"/>
  <c r="H15" i="19" s="1"/>
  <c r="B16" i="19"/>
  <c r="C16" i="19" s="1"/>
  <c r="D16" i="19" s="1"/>
  <c r="E16" i="19" s="1"/>
  <c r="F16" i="19" s="1"/>
  <c r="G16" i="19" s="1"/>
  <c r="H16" i="19" s="1"/>
  <c r="I16" i="19" s="1"/>
  <c r="J16" i="19" s="1"/>
  <c r="K16" i="19" s="1"/>
  <c r="L16" i="19" s="1"/>
  <c r="C12" i="18"/>
  <c r="D12" i="18" s="1"/>
  <c r="E12" i="18" s="1"/>
  <c r="F12" i="18" s="1"/>
  <c r="G12" i="18" s="1"/>
  <c r="H12" i="18" s="1"/>
  <c r="I12" i="18" s="1"/>
  <c r="B13" i="18"/>
  <c r="C13" i="18" s="1"/>
  <c r="D13" i="18" s="1"/>
  <c r="E13" i="18" s="1"/>
  <c r="F13" i="18" s="1"/>
  <c r="G13" i="18" s="1"/>
  <c r="H13" i="18" s="1"/>
  <c r="I13" i="18" s="1"/>
  <c r="J13" i="18" s="1"/>
  <c r="K13" i="18" s="1"/>
  <c r="L13" i="18" s="1"/>
  <c r="B8" i="4"/>
  <c r="D75" i="3"/>
  <c r="D22" i="3"/>
  <c r="L19" i="3"/>
  <c r="L18" i="3"/>
  <c r="L14" i="3"/>
  <c r="L13" i="3"/>
  <c r="L12" i="3"/>
  <c r="L11" i="3"/>
  <c r="D11" i="3"/>
  <c r="L10" i="3"/>
  <c r="L9" i="3"/>
  <c r="L8" i="3"/>
  <c r="L7" i="3"/>
  <c r="L6" i="3"/>
  <c r="L5" i="3"/>
  <c r="D18" i="21" l="1"/>
  <c r="E18" i="21" s="1"/>
  <c r="F18" i="21" s="1"/>
  <c r="G18" i="21" s="1"/>
  <c r="H18" i="21" s="1"/>
  <c r="I18" i="21" s="1"/>
  <c r="L20" i="21"/>
  <c r="D11" i="24"/>
  <c r="E11" i="24" s="1"/>
  <c r="F11" i="24" s="1"/>
  <c r="G11" i="24" s="1"/>
  <c r="H11" i="24" s="1"/>
  <c r="I11" i="24" s="1"/>
  <c r="D15" i="23"/>
  <c r="J17" i="19"/>
  <c r="J18" i="19" s="1"/>
  <c r="H17" i="19"/>
  <c r="H18" i="19" s="1"/>
  <c r="E17" i="19"/>
  <c r="E18" i="19" s="1"/>
  <c r="I17" i="19"/>
  <c r="I18" i="19" s="1"/>
  <c r="D17" i="19"/>
  <c r="D18" i="19" s="1"/>
  <c r="G17" i="19"/>
  <c r="G18" i="19" s="1"/>
  <c r="F17" i="19"/>
  <c r="F18" i="19" s="1"/>
  <c r="C17" i="19"/>
  <c r="C18" i="19" s="1"/>
  <c r="B17" i="19"/>
  <c r="B18" i="19" s="1"/>
  <c r="L17" i="19"/>
  <c r="L18" i="19" s="1"/>
  <c r="K17" i="19"/>
  <c r="K18" i="19" s="1"/>
  <c r="L14" i="18"/>
  <c r="L15" i="18" s="1"/>
  <c r="G14" i="18"/>
  <c r="G15" i="18" s="1"/>
  <c r="C14" i="18"/>
  <c r="C15" i="18" s="1"/>
  <c r="I14" i="18"/>
  <c r="I15" i="18" s="1"/>
  <c r="J14" i="18"/>
  <c r="J15" i="18" s="1"/>
  <c r="H14" i="18"/>
  <c r="H15" i="18" s="1"/>
  <c r="E14" i="18"/>
  <c r="E15" i="18" s="1"/>
  <c r="F14" i="18"/>
  <c r="F15" i="18" s="1"/>
  <c r="D14" i="18"/>
  <c r="D15" i="18" s="1"/>
  <c r="B14" i="18"/>
  <c r="B15" i="18" s="1"/>
  <c r="K14" i="18"/>
  <c r="K15" i="18" s="1"/>
  <c r="D76" i="3"/>
  <c r="B4" i="4" s="1"/>
  <c r="M15" i="16"/>
  <c r="K15" i="16"/>
  <c r="I15" i="16"/>
  <c r="G15" i="16"/>
  <c r="M12" i="16"/>
  <c r="K12" i="16"/>
  <c r="I12" i="16"/>
  <c r="G12" i="16"/>
  <c r="B10" i="16"/>
  <c r="J18" i="21" l="1"/>
  <c r="K18" i="21" s="1"/>
  <c r="L18" i="21" s="1"/>
  <c r="M18" i="21" s="1"/>
  <c r="N18" i="21" s="1"/>
  <c r="O18" i="21" s="1"/>
  <c r="P18" i="21" s="1"/>
  <c r="Q18" i="21" s="1"/>
  <c r="G13" i="24"/>
  <c r="G14" i="24" s="1"/>
  <c r="F13" i="24"/>
  <c r="F14" i="24" s="1"/>
  <c r="I13" i="24"/>
  <c r="I14" i="24" s="1"/>
  <c r="E13" i="24"/>
  <c r="E14" i="24" s="1"/>
  <c r="H13" i="24"/>
  <c r="H14" i="24" s="1"/>
  <c r="J13" i="24"/>
  <c r="J14" i="24" s="1"/>
  <c r="B13" i="24"/>
  <c r="B14" i="24" s="1"/>
  <c r="L13" i="24"/>
  <c r="L14" i="24" s="1"/>
  <c r="C13" i="24"/>
  <c r="C14" i="24" s="1"/>
  <c r="K13" i="24"/>
  <c r="K14" i="24" s="1"/>
  <c r="D13" i="24"/>
  <c r="D14" i="24" s="1"/>
  <c r="E15" i="23"/>
  <c r="M16" i="16"/>
  <c r="G16" i="16"/>
  <c r="I16" i="16"/>
  <c r="K16" i="16"/>
  <c r="K10" i="14"/>
  <c r="K9" i="14"/>
  <c r="K15" i="14"/>
  <c r="K14" i="14"/>
  <c r="K13" i="14"/>
  <c r="N23" i="14"/>
  <c r="N24" i="14" s="1"/>
  <c r="G20" i="21" l="1"/>
  <c r="G21" i="21" s="1"/>
  <c r="F20" i="21"/>
  <c r="F21" i="21" s="1"/>
  <c r="C20" i="21"/>
  <c r="C21" i="21" s="1"/>
  <c r="H20" i="21"/>
  <c r="H21" i="21" s="1"/>
  <c r="E20" i="21"/>
  <c r="E21" i="21" s="1"/>
  <c r="K20" i="21"/>
  <c r="K21" i="21" s="1"/>
  <c r="D20" i="21"/>
  <c r="D21" i="21" s="1"/>
  <c r="I20" i="21"/>
  <c r="I21" i="21" s="1"/>
  <c r="B20" i="21"/>
  <c r="B21" i="21" s="1"/>
  <c r="J20" i="21"/>
  <c r="J21" i="21" s="1"/>
  <c r="F15" i="23"/>
  <c r="K16" i="14"/>
  <c r="N25" i="14" s="1"/>
  <c r="N27" i="14" s="1"/>
  <c r="B4" i="16" s="1"/>
  <c r="F52" i="12"/>
  <c r="F53" i="12"/>
  <c r="F54" i="12"/>
  <c r="F55" i="12"/>
  <c r="F56" i="12"/>
  <c r="F57" i="12"/>
  <c r="F58" i="12"/>
  <c r="G15" i="23" l="1"/>
  <c r="L6" i="16"/>
  <c r="J6" i="16"/>
  <c r="B6" i="16"/>
  <c r="H6" i="16"/>
  <c r="F60" i="12"/>
  <c r="F59" i="12"/>
  <c r="F50" i="12"/>
  <c r="H15" i="23" l="1"/>
  <c r="I15" i="23" s="1"/>
  <c r="J17" i="23" s="1"/>
  <c r="J18" i="23" s="1"/>
  <c r="H10" i="16"/>
  <c r="H11" i="16"/>
  <c r="H14" i="16"/>
  <c r="H8" i="16"/>
  <c r="H13" i="16"/>
  <c r="H9" i="16"/>
  <c r="H7" i="16"/>
  <c r="J14" i="16"/>
  <c r="J10" i="16"/>
  <c r="J13" i="16"/>
  <c r="J11" i="16"/>
  <c r="J8" i="16"/>
  <c r="J7" i="16"/>
  <c r="J9" i="16"/>
  <c r="B11" i="16"/>
  <c r="F6" i="16"/>
  <c r="B18" i="16"/>
  <c r="L14" i="16"/>
  <c r="L9" i="16"/>
  <c r="L7" i="16"/>
  <c r="L13" i="16"/>
  <c r="L11" i="16"/>
  <c r="L8" i="16"/>
  <c r="L10" i="16"/>
  <c r="I14" i="11"/>
  <c r="E14" i="11"/>
  <c r="J14" i="11"/>
  <c r="B17" i="23" l="1"/>
  <c r="B18" i="23" s="1"/>
  <c r="H17" i="23"/>
  <c r="H18" i="23" s="1"/>
  <c r="G17" i="23"/>
  <c r="G18" i="23" s="1"/>
  <c r="I17" i="23"/>
  <c r="I18" i="23" s="1"/>
  <c r="K17" i="23"/>
  <c r="K18" i="23" s="1"/>
  <c r="L17" i="23"/>
  <c r="L18" i="23" s="1"/>
  <c r="D17" i="23"/>
  <c r="D18" i="23" s="1"/>
  <c r="E17" i="23"/>
  <c r="E18" i="23" s="1"/>
  <c r="C17" i="23"/>
  <c r="C18" i="23" s="1"/>
  <c r="F17" i="23"/>
  <c r="F18" i="23" s="1"/>
  <c r="L15" i="16"/>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J16" i="16" l="1"/>
  <c r="H16" i="16"/>
  <c r="F12" i="16"/>
  <c r="N7" i="16"/>
  <c r="N16" i="16" s="1"/>
  <c r="F15" i="16"/>
  <c r="N13" i="16"/>
  <c r="C2" i="11"/>
  <c r="F16" i="16" l="1"/>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tc={48DD5CF1-E385-40C1-BF80-6C1EA8C828E4}</author>
    <author>Murakami Edson</author>
  </authors>
  <commentList>
    <comment ref="A1" authorId="0" shapeId="0" xr:uid="{48DD5CF1-E385-40C1-BF80-6C1EA8C828E4}">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B199D8D-CD9B-4581-8553-947EEDD38355}">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8000CCD1-67B8-477C-8D65-694E342DD7A1}">
      <text>
        <r>
          <rPr>
            <b/>
            <sz val="9"/>
            <color indexed="81"/>
            <rFont val="Segoe UI"/>
            <family val="2"/>
          </rPr>
          <t>Data de início do sprint</t>
        </r>
        <r>
          <rPr>
            <sz val="9"/>
            <color indexed="81"/>
            <rFont val="Segoe UI"/>
            <family val="2"/>
          </rPr>
          <t xml:space="preserve">
</t>
        </r>
      </text>
    </comment>
    <comment ref="B11" authorId="1" shapeId="0" xr:uid="{D59376B9-7081-4F09-A26F-A1895A33E512}">
      <text>
        <r>
          <rPr>
            <b/>
            <sz val="9"/>
            <color indexed="81"/>
            <rFont val="Segoe UI"/>
            <family val="2"/>
          </rPr>
          <t xml:space="preserve">O esforço total do Sprint não pode ultrapassar a capacidade do time.
</t>
        </r>
        <r>
          <rPr>
            <sz val="9"/>
            <color indexed="81"/>
            <rFont val="Segoe UI"/>
            <family val="2"/>
          </rPr>
          <t xml:space="preserve">
</t>
        </r>
      </text>
    </comment>
    <comment ref="N18" authorId="1" shapeId="0" xr:uid="{3D0DBB6A-DBC8-405E-B0B1-603202B17BB9}">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100-000001000000}">
      <text>
        <r>
          <rPr>
            <sz val="9"/>
            <color indexed="81"/>
            <rFont val="Segoe UI"/>
            <family val="2"/>
          </rPr>
          <t>Considerando a estimativa e capacidade da equipe sugere-se o seguinte plajenamento.</t>
        </r>
      </text>
    </comment>
    <comment ref="B4" authorId="1" shapeId="0" xr:uid="{00000000-0006-0000-0100-000002000000}">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200-000001000000}">
      <text>
        <r>
          <rPr>
            <sz val="9"/>
            <color indexed="81"/>
            <rFont val="Tahoma"/>
            <family val="2"/>
          </rPr>
          <t xml:space="preserve">O identificador da trefa auxilia na criação e uso dos "Post-it" dos quadros Kanban ou Scrum.
</t>
        </r>
      </text>
    </comment>
    <comment ref="B3" authorId="0" shapeId="0" xr:uid="{00000000-0006-0000-0200-000002000000}">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00000000-0006-0000-0200-000003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00000000-0006-0000-0200-000004000000}">
      <text>
        <r>
          <rPr>
            <sz val="9"/>
            <color indexed="81"/>
            <rFont val="Tahoma"/>
            <family val="2"/>
          </rPr>
          <t xml:space="preserve">Resultado do Planning Poker, convertido para horas.
</t>
        </r>
      </text>
    </comment>
    <comment ref="F3" authorId="0" shapeId="0" xr:uid="{00000000-0006-0000-0200-000005000000}">
      <text>
        <r>
          <rPr>
            <sz val="9"/>
            <color indexed="81"/>
            <rFont val="Tahoma"/>
            <family val="2"/>
          </rPr>
          <t xml:space="preserve">O identificador da trefa auxilia na criação e uso dos "Post-it" dos quadros Kanban ou Scrum.
</t>
        </r>
      </text>
    </comment>
    <comment ref="G3" authorId="0" shapeId="0" xr:uid="{00000000-0006-0000-0200-000006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00000000-0006-0000-0200-000007000000}">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00000000-0006-0000-0200-00000800000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00000000-0006-0000-0200-000009000000}">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00000000-0006-0000-0200-00000A000000}">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00000000-0006-0000-0200-00000B000000}">
      <text>
        <r>
          <rPr>
            <sz val="9"/>
            <color indexed="81"/>
            <rFont val="Tahoma"/>
            <family val="2"/>
          </rPr>
          <t xml:space="preserve">Tem prioridade as de maior peso.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4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4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4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4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4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4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4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4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4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00000000-0006-0000-0600-00000100000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2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3000000}">
      <text>
        <r>
          <rPr>
            <b/>
            <sz val="9"/>
            <color indexed="81"/>
            <rFont val="Segoe UI"/>
            <family val="2"/>
          </rPr>
          <t>Data de início do sprint</t>
        </r>
        <r>
          <rPr>
            <sz val="9"/>
            <color indexed="81"/>
            <rFont val="Segoe UI"/>
            <family val="2"/>
          </rPr>
          <t xml:space="preserve">
</t>
        </r>
      </text>
    </comment>
    <comment ref="B12" authorId="1" shapeId="0" xr:uid="{00000000-0006-0000-0600-000004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5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tc={96660223-7802-44D1-875E-54EDD59A9AA0}</author>
    <author>Murakami Edson</author>
  </authors>
  <commentList>
    <comment ref="A1" authorId="0" shapeId="0" xr:uid="{96660223-7802-44D1-875E-54EDD59A9AA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DB32FB1F-3669-40A0-A81C-F01190BAD8F5}">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1A0A101D-8D07-4E78-BD59-E5F2F150F5A7}">
      <text>
        <r>
          <rPr>
            <b/>
            <sz val="9"/>
            <color indexed="81"/>
            <rFont val="Segoe UI"/>
            <family val="2"/>
          </rPr>
          <t>Data de início do sprint</t>
        </r>
        <r>
          <rPr>
            <sz val="9"/>
            <color indexed="81"/>
            <rFont val="Segoe UI"/>
            <family val="2"/>
          </rPr>
          <t xml:space="preserve">
</t>
        </r>
      </text>
    </comment>
    <comment ref="B12" authorId="1" shapeId="0" xr:uid="{A521EB90-688E-469E-B1E5-E54AE7173982}">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19696144-F416-4580-A6BE-659884B6C68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tc={C00E5F8D-9DC2-4C75-8167-3B9208832B7B}</author>
    <author>Murakami Edson</author>
  </authors>
  <commentList>
    <comment ref="A1" authorId="0" shapeId="0" xr:uid="{C00E5F8D-9DC2-4C75-8167-3B9208832B7B}">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D50CD579-F34F-4A0C-BE16-BC689D9C6957}">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F45FB82B-551B-4C2E-B2BD-0443E22475CE}">
      <text>
        <r>
          <rPr>
            <b/>
            <sz val="9"/>
            <color indexed="81"/>
            <rFont val="Segoe UI"/>
            <family val="2"/>
          </rPr>
          <t>Data de início do sprint</t>
        </r>
        <r>
          <rPr>
            <sz val="9"/>
            <color indexed="81"/>
            <rFont val="Segoe UI"/>
            <family val="2"/>
          </rPr>
          <t xml:space="preserve">
</t>
        </r>
      </text>
    </comment>
    <comment ref="B15" authorId="1" shapeId="0" xr:uid="{4255D02A-B756-411F-B296-41038FA39131}">
      <text>
        <r>
          <rPr>
            <b/>
            <sz val="9"/>
            <color indexed="81"/>
            <rFont val="Segoe UI"/>
            <family val="2"/>
          </rPr>
          <t xml:space="preserve">O esforço total do Sprint não pode ultrapassar a capacidade do time.
</t>
        </r>
        <r>
          <rPr>
            <sz val="9"/>
            <color indexed="81"/>
            <rFont val="Segoe UI"/>
            <family val="2"/>
          </rPr>
          <t xml:space="preserve">
</t>
        </r>
      </text>
    </comment>
    <comment ref="N22" authorId="1" shapeId="0" xr:uid="{88DDF929-2233-4E96-9676-2534CD7CC04B}">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tc={38CB3C17-92F0-40AE-90B1-38E836B1DC53}</author>
    <author>Murakami Edson</author>
  </authors>
  <commentList>
    <comment ref="A1" authorId="0" shapeId="0" xr:uid="{38CB3C17-92F0-40AE-90B1-38E836B1DC53}">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49294940-8BC1-4160-B120-19C729713D86}">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3A0E44CA-0010-4F63-8066-BA079EEE5162}">
      <text>
        <r>
          <rPr>
            <b/>
            <sz val="9"/>
            <color indexed="81"/>
            <rFont val="Segoe UI"/>
            <family val="2"/>
          </rPr>
          <t>Data de início do sprint</t>
        </r>
        <r>
          <rPr>
            <sz val="9"/>
            <color indexed="81"/>
            <rFont val="Segoe UI"/>
            <family val="2"/>
          </rPr>
          <t xml:space="preserve">
</t>
        </r>
      </text>
    </comment>
    <comment ref="B18" authorId="1" shapeId="0" xr:uid="{4796DB87-5E9E-4D92-AE79-1884256E61B9}">
      <text>
        <r>
          <rPr>
            <b/>
            <sz val="9"/>
            <color indexed="81"/>
            <rFont val="Segoe UI"/>
            <family val="2"/>
          </rPr>
          <t xml:space="preserve">O esforço total do Sprint não pode ultrapassar a capacidade do time.
</t>
        </r>
        <r>
          <rPr>
            <sz val="9"/>
            <color indexed="81"/>
            <rFont val="Segoe UI"/>
            <family val="2"/>
          </rPr>
          <t xml:space="preserve">
</t>
        </r>
      </text>
    </comment>
    <comment ref="N25" authorId="1" shapeId="0" xr:uid="{4D0BB133-AE56-4F08-A1C9-49D2AACE97E9}">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tc={835FAB17-69E8-4AD8-AF50-DA1F3D6E0DB2}</author>
    <author>Murakami Edson</author>
  </authors>
  <commentList>
    <comment ref="A1" authorId="0" shapeId="0" xr:uid="{835FAB17-69E8-4AD8-AF50-DA1F3D6E0DB2}">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68C1DD6D-EB21-4BF3-B628-58C151DA38DF}">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E06AC02C-5ABB-4658-8611-614A54D0E4D2}">
      <text>
        <r>
          <rPr>
            <b/>
            <sz val="9"/>
            <color indexed="81"/>
            <rFont val="Segoe UI"/>
            <family val="2"/>
          </rPr>
          <t>Data de início do sprint</t>
        </r>
        <r>
          <rPr>
            <sz val="9"/>
            <color indexed="81"/>
            <rFont val="Segoe UI"/>
            <family val="2"/>
          </rPr>
          <t xml:space="preserve">
</t>
        </r>
      </text>
    </comment>
    <comment ref="B15" authorId="1" shapeId="0" xr:uid="{C2951760-C3DC-440C-9CB2-CCD72910B4BB}">
      <text>
        <r>
          <rPr>
            <b/>
            <sz val="9"/>
            <color indexed="81"/>
            <rFont val="Segoe UI"/>
            <family val="2"/>
          </rPr>
          <t xml:space="preserve">O esforço total do Sprint não pode ultrapassar a capacidade do time.
</t>
        </r>
        <r>
          <rPr>
            <sz val="9"/>
            <color indexed="81"/>
            <rFont val="Segoe UI"/>
            <family val="2"/>
          </rPr>
          <t xml:space="preserve">
</t>
        </r>
      </text>
    </comment>
    <comment ref="N22" authorId="1" shapeId="0" xr:uid="{110D6CFA-FDDC-4143-A0C9-DD567DCE4BB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sharedStrings.xml><?xml version="1.0" encoding="utf-8"?>
<sst xmlns="http://schemas.openxmlformats.org/spreadsheetml/2006/main" count="607" uniqueCount="312">
  <si>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</si>
  <si>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</si>
  <si>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</si>
  <si>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</si>
  <si>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</si>
  <si>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</si>
  <si>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</si>
  <si>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</si>
  <si>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</si>
  <si>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</si>
  <si>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</si>
  <si>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</si>
  <si>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</si>
  <si>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</si>
  <si>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</si>
  <si>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</si>
  <si>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</si>
  <si>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</si>
  <si>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</si>
  <si>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</si>
  <si>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</si>
  <si>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</si>
  <si>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</si>
  <si>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</si>
  <si>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</si>
  <si>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</si>
  <si>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</si>
  <si>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</si>
  <si>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</si>
  <si>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</si>
  <si>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</si>
  <si>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</si>
  <si>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</si>
  <si>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</si>
  <si>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</si>
  <si>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</si>
  <si>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</si>
  <si>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</si>
  <si>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</si>
  <si>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</si>
  <si>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</si>
  <si>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</si>
  <si>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</si>
  <si>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</si>
  <si>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</si>
  <si>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Desenvolvedor</t>
  </si>
  <si>
    <t>Papel</t>
  </si>
  <si>
    <t>Nome</t>
  </si>
  <si>
    <t>E-mail</t>
  </si>
  <si>
    <t>Sprints</t>
  </si>
  <si>
    <t>Sprint</t>
  </si>
  <si>
    <t>meses</t>
  </si>
  <si>
    <t>Status</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</si>
  <si>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</si>
  <si>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</si>
  <si>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</si>
  <si>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</si>
  <si>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</si>
  <si>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</si>
  <si>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</si>
  <si>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</si>
  <si>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</si>
  <si>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</si>
  <si>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</si>
  <si>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</si>
  <si>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</si>
  <si>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</si>
  <si>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</si>
  <si>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</si>
  <si>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</si>
  <si>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</si>
  <si>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</si>
  <si>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</si>
  <si>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</si>
  <si>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</si>
  <si>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</si>
  <si>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</si>
  <si>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</si>
  <si>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</si>
  <si>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</si>
  <si>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</si>
  <si>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</si>
  <si>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</si>
  <si>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</si>
  <si>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</si>
  <si>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</si>
  <si>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</si>
  <si>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</si>
  <si>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</si>
  <si>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</si>
  <si>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</si>
  <si>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</si>
  <si>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</si>
  <si>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</si>
  <si>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</si>
  <si>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</si>
  <si>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</si>
  <si>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</si>
  <si>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</si>
  <si>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</si>
  <si>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</si>
  <si>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</si>
  <si>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</si>
  <si>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</si>
  <si>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</si>
  <si>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</si>
  <si>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</si>
  <si>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</si>
  <si>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</si>
  <si>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</si>
  <si>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</si>
  <si>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</si>
  <si>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</si>
  <si>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</si>
  <si>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</si>
  <si>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</si>
  <si>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</si>
  <si>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</si>
  <si>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</si>
  <si>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</si>
  <si>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</si>
  <si>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</si>
  <si>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</si>
  <si>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</si>
  <si>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</si>
  <si>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</si>
  <si>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</si>
  <si>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</si>
  <si>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</si>
  <si>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</si>
  <si>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</si>
  <si>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</si>
  <si>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</si>
  <si>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</si>
  <si>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</si>
  <si>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</si>
  <si>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</si>
  <si>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</si>
  <si>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</si>
  <si>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</si>
  <si>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</si>
  <si>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</si>
  <si>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</si>
  <si>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</si>
  <si>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</si>
  <si>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</si>
  <si>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</si>
  <si>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</si>
  <si>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</si>
  <si>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</si>
  <si>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</si>
  <si>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</si>
  <si>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</si>
  <si>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</si>
  <si>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</si>
  <si>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</si>
  <si>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</si>
  <si>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</si>
  <si>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</si>
  <si>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</si>
  <si>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</si>
  <si>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</si>
  <si>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</si>
  <si>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</si>
  <si>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</si>
  <si>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</si>
  <si>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</si>
  <si>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</si>
  <si>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</si>
  <si>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</si>
  <si>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</si>
  <si>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</si>
  <si>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</si>
  <si>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</si>
  <si>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</si>
  <si>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</si>
  <si>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</si>
  <si>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</si>
  <si>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</si>
  <si>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</si>
  <si>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</si>
  <si>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</si>
  <si>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</si>
  <si>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</si>
  <si>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</si>
  <si>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</si>
  <si>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</si>
  <si>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</si>
  <si>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</si>
  <si>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</si>
  <si>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</si>
  <si>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</si>
  <si>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</si>
  <si>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</si>
  <si>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</si>
  <si>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</si>
  <si>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</si>
  <si>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</si>
  <si>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</si>
  <si>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</si>
  <si>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</si>
  <si>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</si>
  <si>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</si>
  <si>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</si>
  <si>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</si>
  <si>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</si>
  <si>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</si>
  <si>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</si>
  <si>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</si>
  <si>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</si>
  <si>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</si>
  <si>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</si>
  <si>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</si>
  <si>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</si>
  <si>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</si>
  <si>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</si>
  <si>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</si>
  <si>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</si>
  <si>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</si>
  <si>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</si>
  <si>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</si>
  <si>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</si>
  <si>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</si>
  <si>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</si>
  <si>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</si>
  <si>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</si>
  <si>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</si>
  <si>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</si>
  <si>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</si>
  <si>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</si>
  <si>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</si>
  <si>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</si>
  <si>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</si>
  <si>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</si>
  <si>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</si>
  <si>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</si>
  <si>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</si>
  <si>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</si>
  <si>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</si>
  <si>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</si>
  <si>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</si>
  <si>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</si>
  <si>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</si>
  <si>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</si>
  <si>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</si>
  <si>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</si>
  <si>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</si>
  <si>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</si>
  <si>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Resolvido</t>
  </si>
  <si>
    <t>Especificar UC01-Manter Matéria</t>
  </si>
  <si>
    <t>Especificar UC03-Manter Atividade</t>
  </si>
  <si>
    <t>Modelar UC4</t>
  </si>
  <si>
    <t>Implementar e testar unitariamente U04</t>
  </si>
  <si>
    <t>Projetar Testes UC04</t>
  </si>
  <si>
    <t>Executar Testes UC04</t>
  </si>
  <si>
    <t>Especificar UC05 - Login</t>
  </si>
  <si>
    <t>Modelar UC5</t>
  </si>
  <si>
    <t>Implementar e testar unitariamente U05</t>
  </si>
  <si>
    <t>Projetar Testes UC05</t>
  </si>
  <si>
    <t>Executar Testes UC05</t>
  </si>
  <si>
    <t>Modelar UC6</t>
  </si>
  <si>
    <t>Implementar e testar unitariamente U06</t>
  </si>
  <si>
    <t>Projetar Testes UC06</t>
  </si>
  <si>
    <t>Executar Testes UC06</t>
  </si>
  <si>
    <t>Victor Precoma</t>
  </si>
  <si>
    <t>André Lourenço</t>
  </si>
  <si>
    <t>Pedro Lemos</t>
  </si>
  <si>
    <t>Gustavo Amargo</t>
  </si>
  <si>
    <t>&lt;AGP&gt; - &lt;Agenda Pessoal Escolar&gt;</t>
  </si>
  <si>
    <t>prado.lemos@aluno.ifsp.edu.br</t>
  </si>
  <si>
    <t>andre.lourenco@aluno.ifsp.edu.br</t>
  </si>
  <si>
    <t>victor.precoma@aluno.ifsp.edu.br</t>
  </si>
  <si>
    <t>camargo.gustavo1@aluno.ifsp.edu.br</t>
  </si>
  <si>
    <t>Em execução</t>
  </si>
  <si>
    <t xml:space="preserve">Não entregar nada </t>
  </si>
  <si>
    <t>Entregue</t>
  </si>
  <si>
    <t>Especificar UC04 - Visualizar Atividade</t>
  </si>
  <si>
    <t>Modelar UC01 e Arquitetura</t>
  </si>
  <si>
    <t>UC01 - Manter Matéria</t>
  </si>
  <si>
    <t>UC02 - Visualizar Matéria</t>
  </si>
  <si>
    <t>UC03 - Manter Atividade</t>
  </si>
  <si>
    <t>UC04 - Visualizar Atividade</t>
  </si>
  <si>
    <t>UC05 - Login</t>
  </si>
  <si>
    <t>UC06 - Visualizar Pendências</t>
  </si>
  <si>
    <t>UC07 - Visualizar Concluidas</t>
  </si>
  <si>
    <t>UC08 - Manter Avisos</t>
  </si>
  <si>
    <t>Especificar UC02-Visualizar Matéria</t>
  </si>
  <si>
    <t>Modelar UC8</t>
  </si>
  <si>
    <t>Implementar e testar unitariamente UC08</t>
  </si>
  <si>
    <t>Projetar Testes UC08</t>
  </si>
  <si>
    <t>Executar Testes UC08</t>
  </si>
  <si>
    <t>Executar Testes UC07</t>
  </si>
  <si>
    <t>Projetar Testes UC07</t>
  </si>
  <si>
    <t>Implementar e testar unitariamente UC07</t>
  </si>
  <si>
    <t>Modelar UC07</t>
  </si>
  <si>
    <t>Especificar UC07 - Visualizar Concluidas</t>
  </si>
  <si>
    <t>Especificar UC08 - Manter Avisos</t>
  </si>
  <si>
    <t>Especificar UC06 - Visualizar Pendências</t>
  </si>
  <si>
    <t>1.5 em média</t>
  </si>
  <si>
    <t>Fase de Elaboração e inicio UC01</t>
  </si>
  <si>
    <t>Finalizar UC01, UC02 e UC03</t>
  </si>
  <si>
    <t>UC04, UC05, UC06</t>
  </si>
  <si>
    <t>UC07, UC08</t>
  </si>
  <si>
    <t>Fase de Transição</t>
  </si>
  <si>
    <t>Product Owner</t>
  </si>
  <si>
    <t>Sim</t>
  </si>
  <si>
    <t>Atualização do prazo final do projeto (de 13/11 para 02/12)</t>
  </si>
  <si>
    <t>Dia 11</t>
  </si>
  <si>
    <t>Dia 12</t>
  </si>
  <si>
    <t>Dia 13</t>
  </si>
  <si>
    <t>Dia 14</t>
  </si>
  <si>
    <t>Dia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</si>
</sst>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u/>
      <sz val="11"/>
      <color theme="1"/>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4">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43" fillId="4" borderId="1" xfId="0" applyFont="1" applyFill="1" applyBorder="1" applyAlignment="1" applyProtection="1">
      <alignment horizontal="center"/>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12" fillId="5" borderId="1" xfId="0" applyFont="1" applyFill="1" applyBorder="1" applyAlignment="1">
      <alignment horizontal="center"/>
    </xf>
    <xf numFmtId="0" fontId="12" fillId="5" borderId="0" xfId="0" applyFont="1" applyFill="1" applyAlignment="1">
      <alignment horizontal="center"/>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Sprint2!$A$12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25/set</c:v>
                </c:pt>
                <c:pt idx="2">
                  <c:v>Dia 2</c:v>
                </c:pt>
                <c:pt idx="3">
                  <c:v>Dia 3</c:v>
                </c:pt>
                <c:pt idx="4">
                  <c:v>Dia 4</c:v>
                </c:pt>
                <c:pt idx="5">
                  <c:v>Dia 5</c:v>
                </c:pt>
                <c:pt idx="6">
                  <c:v>Dia 6</c:v>
                </c:pt>
                <c:pt idx="7">
                  <c:v>Dia 7</c:v>
                </c:pt>
                <c:pt idx="8">
                  <c:v>Dia 8</c:v>
                </c:pt>
                <c:pt idx="9">
                  <c:v>Dia 9</c:v>
                </c:pt>
                <c:pt idx="10">
                  <c:v>Dia 10</c:v>
                </c:pt>
              </c:strCache>
            </c:strRef>
          </c:cat>
          <c:val>
            <c:numRef>
              <c:f>Sprint2!$B$12:$H$12</c:f>
              <c:numCache>
                <c:formatCode>General</c:formatCode>
                <c:ptCount val="7"/>
                <c:pt idx="0">
                  <c:v>32</c:v>
                </c:pt>
                <c:pt idx="1">
                  <c:v>27</c:v>
                </c:pt>
                <c:pt idx="2">
                  <c:v>21</c:v>
                </c:pt>
                <c:pt idx="3">
                  <c:v>17</c:v>
                </c:pt>
                <c:pt idx="4">
                  <c:v>13</c:v>
                </c:pt>
                <c:pt idx="5">
                  <c:v>11</c:v>
                </c:pt>
                <c:pt idx="6">
                  <c:v>7</c:v>
                </c:pt>
              </c:numCache>
            </c:numRef>
          </c:val>
          <c:smooth val="0"/>
          <c:extLst>
            <c:ext xmlns:c16="http://schemas.microsoft.com/office/drawing/2014/chart" uri="{C3380CC4-5D6E-409C-BE32-E72D297353CC}">
              <c16:uniqueId val="{00000000-6642-4A4D-933E-0E4CAD625ABE}"/>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25/set</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32</c:v>
                </c:pt>
                <c:pt idx="1">
                  <c:v>28.8</c:v>
                </c:pt>
                <c:pt idx="2">
                  <c:v>25.6</c:v>
                </c:pt>
                <c:pt idx="3">
                  <c:v>22.400000000000002</c:v>
                </c:pt>
                <c:pt idx="4">
                  <c:v>19.200000000000003</c:v>
                </c:pt>
                <c:pt idx="5">
                  <c:v>16.000000000000004</c:v>
                </c:pt>
                <c:pt idx="6">
                  <c:v>12.800000000000004</c:v>
                </c:pt>
                <c:pt idx="7">
                  <c:v>9.600000000000005</c:v>
                </c:pt>
                <c:pt idx="8">
                  <c:v>6.4000000000000048</c:v>
                </c:pt>
                <c:pt idx="9">
                  <c:v>3.2000000000000046</c:v>
                </c:pt>
                <c:pt idx="10">
                  <c:v>4.4408920985006262E-15</c:v>
                </c:pt>
              </c:numCache>
            </c:numRef>
          </c:val>
          <c:smooth val="0"/>
          <c:extLst>
            <c:ext xmlns:c16="http://schemas.microsoft.com/office/drawing/2014/chart" uri="{C3380CC4-5D6E-409C-BE32-E72D297353CC}">
              <c16:uniqueId val="{00000001-6642-4A4D-933E-0E4CAD625ABE}"/>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Sprint3!$A$15</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07/out</c:v>
                </c:pt>
                <c:pt idx="2">
                  <c:v>Dia 2</c:v>
                </c:pt>
                <c:pt idx="3">
                  <c:v>Dia 3</c:v>
                </c:pt>
                <c:pt idx="4">
                  <c:v>Dia 4</c:v>
                </c:pt>
                <c:pt idx="5">
                  <c:v>Dia 5</c:v>
                </c:pt>
                <c:pt idx="6">
                  <c:v>Dia 6</c:v>
                </c:pt>
                <c:pt idx="7">
                  <c:v>Dia 7</c:v>
                </c:pt>
                <c:pt idx="8">
                  <c:v>Dia 8</c:v>
                </c:pt>
                <c:pt idx="9">
                  <c:v>Dia 9</c:v>
                </c:pt>
                <c:pt idx="10">
                  <c:v>Dia 10</c:v>
                </c:pt>
              </c:strCache>
            </c:strRef>
          </c:cat>
          <c:val>
            <c:numRef>
              <c:f>Sprint3!$B$15:$H$15</c:f>
              <c:numCache>
                <c:formatCode>General</c:formatCode>
                <c:ptCount val="7"/>
                <c:pt idx="0">
                  <c:v>25</c:v>
                </c:pt>
                <c:pt idx="1">
                  <c:v>22</c:v>
                </c:pt>
                <c:pt idx="2">
                  <c:v>18</c:v>
                </c:pt>
                <c:pt idx="3">
                  <c:v>14</c:v>
                </c:pt>
                <c:pt idx="4">
                  <c:v>10</c:v>
                </c:pt>
                <c:pt idx="5">
                  <c:v>6</c:v>
                </c:pt>
                <c:pt idx="6">
                  <c:v>4</c:v>
                </c:pt>
              </c:numCache>
            </c:numRef>
          </c:val>
          <c:smooth val="0"/>
          <c:extLst>
            <c:ext xmlns:c16="http://schemas.microsoft.com/office/drawing/2014/chart" uri="{C3380CC4-5D6E-409C-BE32-E72D297353CC}">
              <c16:uniqueId val="{00000000-80DD-4F85-80E1-42386089E090}"/>
            </c:ext>
          </c:extLst>
        </c:ser>
        <c:ser>
          <c:idx val="1"/>
          <c:order val="1"/>
          <c:tx>
            <c:strRef>
              <c:f>Sprint3!$A$16</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07/out</c:v>
                </c:pt>
                <c:pt idx="2">
                  <c:v>Dia 2</c:v>
                </c:pt>
                <c:pt idx="3">
                  <c:v>Dia 3</c:v>
                </c:pt>
                <c:pt idx="4">
                  <c:v>Dia 4</c:v>
                </c:pt>
                <c:pt idx="5">
                  <c:v>Dia 5</c:v>
                </c:pt>
                <c:pt idx="6">
                  <c:v>Dia 6</c:v>
                </c:pt>
                <c:pt idx="7">
                  <c:v>Dia 7</c:v>
                </c:pt>
                <c:pt idx="8">
                  <c:v>Dia 8</c:v>
                </c:pt>
                <c:pt idx="9">
                  <c:v>Dia 9</c:v>
                </c:pt>
                <c:pt idx="10">
                  <c:v>Dia 10</c:v>
                </c:pt>
              </c:strCache>
            </c:strRef>
          </c:cat>
          <c:val>
            <c:numRef>
              <c:f>Sprint3!$B$16:$L$16</c:f>
              <c:numCache>
                <c:formatCode>0</c:formatCode>
                <c:ptCount val="11"/>
                <c:pt idx="0" formatCode="General">
                  <c:v>25</c:v>
                </c:pt>
                <c:pt idx="1">
                  <c:v>22.5</c:v>
                </c:pt>
                <c:pt idx="2">
                  <c:v>20</c:v>
                </c:pt>
                <c:pt idx="3">
                  <c:v>17.5</c:v>
                </c:pt>
                <c:pt idx="4">
                  <c:v>15</c:v>
                </c:pt>
                <c:pt idx="5">
                  <c:v>12.5</c:v>
                </c:pt>
                <c:pt idx="6">
                  <c:v>10</c:v>
                </c:pt>
                <c:pt idx="7">
                  <c:v>7.5</c:v>
                </c:pt>
                <c:pt idx="8">
                  <c:v>5</c:v>
                </c:pt>
                <c:pt idx="9">
                  <c:v>2.5</c:v>
                </c:pt>
                <c:pt idx="10">
                  <c:v>0</c:v>
                </c:pt>
              </c:numCache>
            </c:numRef>
          </c:val>
          <c:smooth val="0"/>
          <c:extLst>
            <c:ext xmlns:c16="http://schemas.microsoft.com/office/drawing/2014/chart" uri="{C3380CC4-5D6E-409C-BE32-E72D297353CC}">
              <c16:uniqueId val="{00000001-80DD-4F85-80E1-42386089E090}"/>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Sprint4!$A$18</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15/out</c:v>
                </c:pt>
                <c:pt idx="2">
                  <c:v>Dia 2</c:v>
                </c:pt>
                <c:pt idx="3">
                  <c:v>Dia 3</c:v>
                </c:pt>
                <c:pt idx="4">
                  <c:v>Dia 4</c:v>
                </c:pt>
                <c:pt idx="5">
                  <c:v>Dia 5</c:v>
                </c:pt>
                <c:pt idx="6">
                  <c:v>Dia 6</c:v>
                </c:pt>
                <c:pt idx="7">
                  <c:v>Dia 7</c:v>
                </c:pt>
                <c:pt idx="8">
                  <c:v>Dia 8</c:v>
                </c:pt>
                <c:pt idx="9">
                  <c:v>Dia 9</c:v>
                </c:pt>
                <c:pt idx="10">
                  <c:v>Dia 10</c:v>
                </c:pt>
              </c:strCache>
            </c:strRef>
          </c:cat>
          <c:val>
            <c:numRef>
              <c:f>Sprint4!$B$18:$H$18</c:f>
              <c:numCache>
                <c:formatCode>General</c:formatCode>
                <c:ptCount val="7"/>
                <c:pt idx="0">
                  <c:v>33</c:v>
                </c:pt>
                <c:pt idx="1">
                  <c:v>28</c:v>
                </c:pt>
                <c:pt idx="2">
                  <c:v>25</c:v>
                </c:pt>
                <c:pt idx="3">
                  <c:v>23</c:v>
                </c:pt>
                <c:pt idx="4">
                  <c:v>20</c:v>
                </c:pt>
                <c:pt idx="5">
                  <c:v>19</c:v>
                </c:pt>
                <c:pt idx="6">
                  <c:v>15</c:v>
                </c:pt>
              </c:numCache>
            </c:numRef>
          </c:val>
          <c:smooth val="0"/>
          <c:extLst>
            <c:ext xmlns:c16="http://schemas.microsoft.com/office/drawing/2014/chart" uri="{C3380CC4-5D6E-409C-BE32-E72D297353CC}">
              <c16:uniqueId val="{00000000-3EFB-490A-9E75-612BA97D3FF6}"/>
            </c:ext>
          </c:extLst>
        </c:ser>
        <c:ser>
          <c:idx val="1"/>
          <c:order val="1"/>
          <c:tx>
            <c:strRef>
              <c:f>Sprint4!$A$19</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15/out</c:v>
                </c:pt>
                <c:pt idx="2">
                  <c:v>Dia 2</c:v>
                </c:pt>
                <c:pt idx="3">
                  <c:v>Dia 3</c:v>
                </c:pt>
                <c:pt idx="4">
                  <c:v>Dia 4</c:v>
                </c:pt>
                <c:pt idx="5">
                  <c:v>Dia 5</c:v>
                </c:pt>
                <c:pt idx="6">
                  <c:v>Dia 6</c:v>
                </c:pt>
                <c:pt idx="7">
                  <c:v>Dia 7</c:v>
                </c:pt>
                <c:pt idx="8">
                  <c:v>Dia 8</c:v>
                </c:pt>
                <c:pt idx="9">
                  <c:v>Dia 9</c:v>
                </c:pt>
                <c:pt idx="10">
                  <c:v>Dia 10</c:v>
                </c:pt>
              </c:strCache>
            </c:strRef>
          </c:cat>
          <c:val>
            <c:numRef>
              <c:f>Sprint4!$B$19:$L$19</c:f>
              <c:numCache>
                <c:formatCode>0</c:formatCode>
                <c:ptCount val="11"/>
                <c:pt idx="0" formatCode="General">
                  <c:v>33</c:v>
                </c:pt>
                <c:pt idx="1">
                  <c:v>29.7</c:v>
                </c:pt>
                <c:pt idx="2">
                  <c:v>26.4</c:v>
                </c:pt>
                <c:pt idx="3">
                  <c:v>23.099999999999998</c:v>
                </c:pt>
                <c:pt idx="4">
                  <c:v>19.799999999999997</c:v>
                </c:pt>
                <c:pt idx="5">
                  <c:v>16.499999999999996</c:v>
                </c:pt>
                <c:pt idx="6">
                  <c:v>13.199999999999996</c:v>
                </c:pt>
                <c:pt idx="7">
                  <c:v>9.899999999999995</c:v>
                </c:pt>
                <c:pt idx="8">
                  <c:v>6.5999999999999952</c:v>
                </c:pt>
                <c:pt idx="9">
                  <c:v>3.2999999999999954</c:v>
                </c:pt>
                <c:pt idx="10">
                  <c:v>-4.4408920985006262E-15</c:v>
                </c:pt>
              </c:numCache>
            </c:numRef>
          </c:val>
          <c:smooth val="0"/>
          <c:extLst>
            <c:ext xmlns:c16="http://schemas.microsoft.com/office/drawing/2014/chart" uri="{C3380CC4-5D6E-409C-BE32-E72D297353CC}">
              <c16:uniqueId val="{00000001-3EFB-490A-9E75-612BA97D3FF6}"/>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Sprint5!$A$15</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Sprint5!$B$1:$L$1</c:f>
              <c:strCache>
                <c:ptCount val="11"/>
                <c:pt idx="0">
                  <c:v>Horas estimadas</c:v>
                </c:pt>
                <c:pt idx="1">
                  <c:v>31/out</c:v>
                </c:pt>
                <c:pt idx="2">
                  <c:v>Dia 2</c:v>
                </c:pt>
                <c:pt idx="3">
                  <c:v>Dia 3</c:v>
                </c:pt>
                <c:pt idx="4">
                  <c:v>Dia 4</c:v>
                </c:pt>
                <c:pt idx="5">
                  <c:v>Dia 5</c:v>
                </c:pt>
                <c:pt idx="6">
                  <c:v>Dia 6</c:v>
                </c:pt>
                <c:pt idx="7">
                  <c:v>Dia 7</c:v>
                </c:pt>
                <c:pt idx="8">
                  <c:v>Dia 8</c:v>
                </c:pt>
                <c:pt idx="9">
                  <c:v>Dia 9</c:v>
                </c:pt>
                <c:pt idx="10">
                  <c:v>Dia 10</c:v>
                </c:pt>
              </c:strCache>
            </c:strRef>
          </c:cat>
          <c:val>
            <c:numRef>
              <c:f>Sprint5!$B$15:$H$15</c:f>
              <c:numCache>
                <c:formatCode>General</c:formatCode>
                <c:ptCount val="7"/>
                <c:pt idx="0">
                  <c:v>22</c:v>
                </c:pt>
                <c:pt idx="1">
                  <c:v>20</c:v>
                </c:pt>
                <c:pt idx="2">
                  <c:v>19</c:v>
                </c:pt>
                <c:pt idx="3">
                  <c:v>16</c:v>
                </c:pt>
                <c:pt idx="4">
                  <c:v>14</c:v>
                </c:pt>
                <c:pt idx="5">
                  <c:v>11</c:v>
                </c:pt>
                <c:pt idx="6">
                  <c:v>9</c:v>
                </c:pt>
              </c:numCache>
            </c:numRef>
          </c:val>
          <c:smooth val="0"/>
          <c:extLst>
            <c:ext xmlns:c16="http://schemas.microsoft.com/office/drawing/2014/chart" uri="{C3380CC4-5D6E-409C-BE32-E72D297353CC}">
              <c16:uniqueId val="{00000000-BD1D-4768-A9D0-19D6ED2BA0D5}"/>
            </c:ext>
          </c:extLst>
        </c:ser>
        <c:ser>
          <c:idx val="1"/>
          <c:order val="1"/>
          <c:tx>
            <c:strRef>
              <c:f>Sprint5!$A$16</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Sprint5!$B$1:$L$1</c:f>
              <c:strCache>
                <c:ptCount val="11"/>
                <c:pt idx="0">
                  <c:v>Horas estimadas</c:v>
                </c:pt>
                <c:pt idx="1">
                  <c:v>31/out</c:v>
                </c:pt>
                <c:pt idx="2">
                  <c:v>Dia 2</c:v>
                </c:pt>
                <c:pt idx="3">
                  <c:v>Dia 3</c:v>
                </c:pt>
                <c:pt idx="4">
                  <c:v>Dia 4</c:v>
                </c:pt>
                <c:pt idx="5">
                  <c:v>Dia 5</c:v>
                </c:pt>
                <c:pt idx="6">
                  <c:v>Dia 6</c:v>
                </c:pt>
                <c:pt idx="7">
                  <c:v>Dia 7</c:v>
                </c:pt>
                <c:pt idx="8">
                  <c:v>Dia 8</c:v>
                </c:pt>
                <c:pt idx="9">
                  <c:v>Dia 9</c:v>
                </c:pt>
                <c:pt idx="10">
                  <c:v>Dia 10</c:v>
                </c:pt>
              </c:strCache>
            </c:strRef>
          </c:cat>
          <c:val>
            <c:numRef>
              <c:f>Sprint5!$B$16:$L$16</c:f>
              <c:numCache>
                <c:formatCode>0</c:formatCode>
                <c:ptCount val="11"/>
                <c:pt idx="0" formatCode="General">
                  <c:v>22</c:v>
                </c:pt>
                <c:pt idx="1">
                  <c:v>19.8</c:v>
                </c:pt>
                <c:pt idx="2">
                  <c:v>17.600000000000001</c:v>
                </c:pt>
                <c:pt idx="3">
                  <c:v>15.400000000000002</c:v>
                </c:pt>
                <c:pt idx="4">
                  <c:v>13.200000000000003</c:v>
                </c:pt>
                <c:pt idx="5">
                  <c:v>11.000000000000004</c:v>
                </c:pt>
                <c:pt idx="6">
                  <c:v>8.8000000000000043</c:v>
                </c:pt>
                <c:pt idx="7">
                  <c:v>6.6000000000000041</c:v>
                </c:pt>
                <c:pt idx="8">
                  <c:v>4.4000000000000039</c:v>
                </c:pt>
                <c:pt idx="9">
                  <c:v>2.2000000000000037</c:v>
                </c:pt>
                <c:pt idx="10">
                  <c:v>3.5527136788005009E-15</c:v>
                </c:pt>
              </c:numCache>
            </c:numRef>
          </c:val>
          <c:smooth val="0"/>
          <c:extLst>
            <c:ext xmlns:c16="http://schemas.microsoft.com/office/drawing/2014/chart" uri="{C3380CC4-5D6E-409C-BE32-E72D297353CC}">
              <c16:uniqueId val="{00000001-BD1D-4768-A9D0-19D6ED2BA0D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Sprint6!$A$11</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Sprint6!$B$1:$L$1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Sprint6!$B$11:$H$11</c:f>
              <c:numCache>
                <c:formatCode>General</c:formatCode>
                <c:ptCount val="7"/>
                <c:pt idx="0">
                  <c:v>40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C317-4A85-8AE3-A50D227098A1}"/>
            </c:ext>
          </c:extLst>
        </c:ser>
        <c:ser>
          <c:idx val="1"/>
          <c:order val="1"/>
          <c:tx>
            <c:strRef>
              <c:f>Sprint6!$A$12</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Sprint6!$B$1:$L$1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Sprint6!$B$12:$L$12</c:f>
              <c:numCache>
                <c:formatCode>0</c:formatCode>
                <c:ptCount val="11"/>
                <c:pt idx="0" formatCode="General">
                  <c:v>40</c:v>
                </c:pt>
                <c:pt idx="1">
                  <c:v>36</c:v>
                </c:pt>
                <c:pt idx="2">
                  <c:v>32</c:v>
                </c:pt>
                <c:pt idx="3">
                  <c:v>28</c:v>
                </c:pt>
                <c:pt idx="4">
                  <c:v>24</c:v>
                </c:pt>
                <c:pt idx="5">
                  <c:v>20</c:v>
                </c:pt>
                <c:pt idx="6">
                  <c:v>16</c:v>
                </c:pt>
                <c:pt idx="7">
                  <c:v>12</c:v>
                </c:pt>
                <c:pt idx="8">
                  <c:v>8</c:v>
                </c:pt>
                <c:pt idx="9">
                  <c:v>4</c:v>
                </c:pt>
                <c:pt idx="10">
                  <c:v>0</c:v>
                </c:pt>
              </c:numCache>
            </c:numRef>
          </c:val>
          <c:smooth val="0"/>
          <c:extLst>
            <c:ext xmlns:c16="http://schemas.microsoft.com/office/drawing/2014/chart" uri="{C3380CC4-5D6E-409C-BE32-E72D297353CC}">
              <c16:uniqueId val="{00000001-C317-4A85-8AE3-A50D227098A1}"/>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285750</xdr:colOff>
      <xdr:row>20</xdr:row>
      <xdr:rowOff>28575</xdr:rowOff>
    </xdr:from>
    <xdr:to>
      <xdr:col>10</xdr:col>
      <xdr:colOff>419100</xdr:colOff>
      <xdr:row>27</xdr:row>
      <xdr:rowOff>57150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3971925"/>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48A40B96-35A1-44D9-8782-6E280E046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20</xdr:row>
      <xdr:rowOff>95250</xdr:rowOff>
    </xdr:to>
    <xdr:graphicFrame macro="">
      <xdr:nvGraphicFramePr>
        <xdr:cNvPr id="2" name="Gráfico 1">
          <a:extLst>
            <a:ext uri="{FF2B5EF4-FFF2-40B4-BE49-F238E27FC236}">
              <a16:creationId xmlns:a16="http://schemas.microsoft.com/office/drawing/2014/main" id="{5191A61B-3E06-44B2-ACA8-094113B70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22</xdr:col>
      <xdr:colOff>0</xdr:colOff>
      <xdr:row>0</xdr:row>
      <xdr:rowOff>0</xdr:rowOff>
    </xdr:from>
    <xdr:to>
      <xdr:col>30</xdr:col>
      <xdr:colOff>238125</xdr:colOff>
      <xdr:row>23</xdr:row>
      <xdr:rowOff>76200</xdr:rowOff>
    </xdr:to>
    <xdr:graphicFrame macro="">
      <xdr:nvGraphicFramePr>
        <xdr:cNvPr id="4" name="Gráfico 3">
          <a:extLst>
            <a:ext uri="{FF2B5EF4-FFF2-40B4-BE49-F238E27FC236}">
              <a16:creationId xmlns:a16="http://schemas.microsoft.com/office/drawing/2014/main" id="{DD8DA476-C4FE-4A7F-AA40-DEC325913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20</xdr:row>
      <xdr:rowOff>95250</xdr:rowOff>
    </xdr:to>
    <xdr:graphicFrame macro="">
      <xdr:nvGraphicFramePr>
        <xdr:cNvPr id="2" name="Gráfico 1">
          <a:extLst>
            <a:ext uri="{FF2B5EF4-FFF2-40B4-BE49-F238E27FC236}">
              <a16:creationId xmlns:a16="http://schemas.microsoft.com/office/drawing/2014/main" id="{AF67088B-8F23-43BE-B4E0-501BBE13B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16</xdr:row>
      <xdr:rowOff>95250</xdr:rowOff>
    </xdr:to>
    <xdr:graphicFrame macro="">
      <xdr:nvGraphicFramePr>
        <xdr:cNvPr id="2" name="Gráfico 1">
          <a:extLst>
            <a:ext uri="{FF2B5EF4-FFF2-40B4-BE49-F238E27FC236}">
              <a16:creationId xmlns:a16="http://schemas.microsoft.com/office/drawing/2014/main" id="{463DCAF8-2EC9-450D-B0F9-08D6D50F1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96660223-7802-44D1-875E-54EDD59A9AA0}">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C00E5F8D-9DC2-4C75-8167-3B9208832B7B}">
    <text>Essas tarefas devem vir do backlog do produto, conforme a priorização.</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7-11T12:05:52.80" personId="{4BA3E4D5-FB76-4039-BD95-D685A580FAAB}" id="{38CB3C17-92F0-40AE-90B1-38E836B1DC53}">
    <text>Essas tarefas devem vir do backlog do produto, conforme a priorização.</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0-07-11T12:05:52.80" personId="{4BA3E4D5-FB76-4039-BD95-D685A580FAAB}" id="{835FAB17-69E8-4AD8-AF50-DA1F3D6E0DB2}">
    <text>Essas tarefas devem vir do backlog do produto, conforme a priorização.</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0-07-11T12:05:52.80" personId="{4BA3E4D5-FB76-4039-BD95-D685A580FAAB}" id="{48DD5CF1-E385-40C1-BF80-6C1EA8C828E4}">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victor.precoma@aluno.ifsp.edu.br" TargetMode="External"/><Relationship Id="rId2" Type="http://schemas.openxmlformats.org/officeDocument/2006/relationships/hyperlink" Target="mailto:andre.lourenco@aluno.ifsp.edu.br" TargetMode="External"/><Relationship Id="rId1" Type="http://schemas.openxmlformats.org/officeDocument/2006/relationships/hyperlink" Target="mailto:prado.lemos@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camargo.gustavo1@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microsoft.com/office/2017/10/relationships/threadedComment" Target="../threadedComments/threadedComment7.xml"/><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A5" sqref="A5"/>
    </sheetView>
  </sheetViews>
  <sheetFormatPr defaultRowHeight="14.4" x14ac:dyDescent="0.3"/>
  <cols>
    <col min="1" max="1" width="23.33203125" customWidth="1"/>
    <col min="2" max="2" width="48.109375" customWidth="1"/>
    <col min="3" max="3" width="31.6640625" customWidth="1"/>
  </cols>
  <sheetData>
    <row r="1" spans="1:3" ht="20.399999999999999" x14ac:dyDescent="0.3">
      <c r="A1" s="146" t="s">
        <v>43</v>
      </c>
      <c r="B1" s="146"/>
      <c r="C1" s="146"/>
    </row>
    <row r="2" spans="1:3" ht="24.6" x14ac:dyDescent="0.3">
      <c r="A2" s="147" t="s">
        <v>268</v>
      </c>
      <c r="B2" s="147"/>
      <c r="C2" s="147"/>
    </row>
    <row r="3" spans="1:3" ht="15" x14ac:dyDescent="0.3">
      <c r="A3" s="13" t="s">
        <v>46</v>
      </c>
      <c r="B3" s="13" t="s">
        <v>47</v>
      </c>
      <c r="C3" s="13" t="s">
        <v>48</v>
      </c>
    </row>
    <row r="4" spans="1:3" x14ac:dyDescent="0.3">
      <c r="A4" s="18" t="s">
        <v>44</v>
      </c>
      <c r="B4" s="18" t="s">
        <v>266</v>
      </c>
      <c r="C4" s="144" t="s">
        <v>269</v>
      </c>
    </row>
    <row r="5" spans="1:3" x14ac:dyDescent="0.3">
      <c r="A5" s="18" t="s">
        <v>304</v>
      </c>
      <c r="B5" s="18" t="s">
        <v>265</v>
      </c>
      <c r="C5" s="144" t="s">
        <v>270</v>
      </c>
    </row>
    <row r="6" spans="1:3" x14ac:dyDescent="0.3">
      <c r="A6" s="18" t="s">
        <v>45</v>
      </c>
      <c r="B6" s="18" t="s">
        <v>264</v>
      </c>
      <c r="C6" s="144" t="s">
        <v>271</v>
      </c>
    </row>
    <row r="7" spans="1:3" x14ac:dyDescent="0.3">
      <c r="A7" s="18" t="s">
        <v>45</v>
      </c>
      <c r="B7" s="18" t="s">
        <v>267</v>
      </c>
      <c r="C7" s="144" t="s">
        <v>272</v>
      </c>
    </row>
    <row r="8" spans="1:3" x14ac:dyDescent="0.3">
      <c r="A8" s="18"/>
      <c r="B8" s="18"/>
      <c r="C8" s="18"/>
    </row>
    <row r="9" spans="1:3" x14ac:dyDescent="0.3">
      <c r="A9" s="18"/>
      <c r="B9" s="18"/>
      <c r="C9" s="18"/>
    </row>
    <row r="10" spans="1:3" x14ac:dyDescent="0.3">
      <c r="A10" s="18"/>
      <c r="B10" s="18"/>
      <c r="C10" s="18"/>
    </row>
    <row r="11" spans="1:3" x14ac:dyDescent="0.3">
      <c r="A11" s="18"/>
      <c r="B11" s="18"/>
      <c r="C11" s="18"/>
    </row>
    <row r="12" spans="1:3" x14ac:dyDescent="0.3">
      <c r="A12" s="18"/>
      <c r="B12" s="18"/>
      <c r="C12" s="18"/>
    </row>
    <row r="13" spans="1:3" x14ac:dyDescent="0.3">
      <c r="A13" s="18"/>
      <c r="B13" s="18"/>
      <c r="C13" s="18"/>
    </row>
    <row r="14" spans="1:3" x14ac:dyDescent="0.3">
      <c r="A14" s="18"/>
      <c r="B14" s="18"/>
      <c r="C14" s="18"/>
    </row>
    <row r="15" spans="1:3" x14ac:dyDescent="0.3">
      <c r="A15" s="18"/>
      <c r="B15" s="18"/>
      <c r="C15" s="18"/>
    </row>
    <row r="16" spans="1:3" x14ac:dyDescent="0.3">
      <c r="A16" s="18"/>
      <c r="B16" s="18"/>
      <c r="C16" s="18"/>
    </row>
    <row r="17" spans="1:3" x14ac:dyDescent="0.3">
      <c r="A17" s="18"/>
      <c r="B17" s="18"/>
      <c r="C17" s="18"/>
    </row>
  </sheetData>
  <mergeCells count="2">
    <mergeCell ref="A1:C1"/>
    <mergeCell ref="A2:C2"/>
  </mergeCells>
  <hyperlinks>
    <hyperlink ref="C4" r:id="rId1" xr:uid="{00000000-0004-0000-0000-000000000000}"/>
    <hyperlink ref="C5" r:id="rId2" xr:uid="{00000000-0004-0000-0000-000001000000}"/>
    <hyperlink ref="C6" r:id="rId3" xr:uid="{00000000-0004-0000-0000-000002000000}"/>
    <hyperlink ref="C7" r:id="rId4" xr:uid="{00000000-0004-0000-0000-000003000000}"/>
  </hyperlinks>
  <pageMargins left="0.511811024" right="0.511811024" top="0.78740157499999996" bottom="0.78740157499999996" header="0.31496062000000002" footer="0.31496062000000002"/>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F746-3179-470D-81E5-61C6C09B1755}">
  <dimension ref="A1:Q25"/>
  <sheetViews>
    <sheetView workbookViewId="0">
      <selection activeCell="K21" sqref="K21"/>
    </sheetView>
  </sheetViews>
  <sheetFormatPr defaultRowHeight="14.4" x14ac:dyDescent="0.3"/>
  <cols>
    <col min="1" max="1" width="28.109375" bestFit="1" customWidth="1"/>
    <col min="2" max="2" width="10" style="3" customWidth="1"/>
    <col min="3" max="3" width="10.88671875" style="3" customWidth="1"/>
    <col min="4" max="4" width="8.6640625" style="3" bestFit="1" customWidth="1"/>
    <col min="5" max="13" width="7" style="3" customWidth="1"/>
    <col min="14" max="14" width="16.6640625" bestFit="1" customWidth="1"/>
  </cols>
  <sheetData>
    <row r="1" spans="1:17" ht="37.5" customHeight="1" x14ac:dyDescent="0.3">
      <c r="A1" s="12" t="s">
        <v>41</v>
      </c>
      <c r="B1" s="21" t="s">
        <v>64</v>
      </c>
      <c r="C1" s="42">
        <v>45580</v>
      </c>
      <c r="D1" s="41" t="s">
        <v>32</v>
      </c>
      <c r="E1" s="41" t="s">
        <v>33</v>
      </c>
      <c r="F1" s="41" t="s">
        <v>34</v>
      </c>
      <c r="G1" s="41" t="s">
        <v>35</v>
      </c>
      <c r="H1" s="41" t="s">
        <v>36</v>
      </c>
      <c r="I1" s="41" t="s">
        <v>37</v>
      </c>
      <c r="J1" s="41" t="s">
        <v>38</v>
      </c>
      <c r="K1" s="41" t="s">
        <v>39</v>
      </c>
      <c r="L1" s="41" t="s">
        <v>40</v>
      </c>
      <c r="M1" s="41" t="s">
        <v>307</v>
      </c>
      <c r="N1" s="41" t="s">
        <v>308</v>
      </c>
      <c r="O1" s="41" t="s">
        <v>309</v>
      </c>
      <c r="P1" s="41" t="s">
        <v>310</v>
      </c>
      <c r="Q1" s="41" t="s">
        <v>311</v>
      </c>
    </row>
    <row r="2" spans="1:17" x14ac:dyDescent="0.3">
      <c r="A2" s="117" t="s">
        <v>192</v>
      </c>
      <c r="B2" s="128">
        <v>1</v>
      </c>
      <c r="C2" s="15">
        <v>1</v>
      </c>
      <c r="D2" s="15"/>
      <c r="E2" s="15"/>
      <c r="F2" s="15"/>
      <c r="G2" s="15"/>
      <c r="H2" s="15"/>
      <c r="I2" s="15"/>
      <c r="J2" s="15"/>
      <c r="K2" s="15"/>
      <c r="L2" s="15"/>
      <c r="M2" s="15"/>
      <c r="N2" s="15"/>
      <c r="O2" s="15"/>
      <c r="P2" s="15"/>
      <c r="Q2" s="15"/>
    </row>
    <row r="3" spans="1:17" x14ac:dyDescent="0.3">
      <c r="A3" s="135" t="s">
        <v>276</v>
      </c>
      <c r="B3" s="128">
        <v>1</v>
      </c>
      <c r="C3" s="15"/>
      <c r="D3" s="15">
        <v>1</v>
      </c>
      <c r="E3" s="15"/>
      <c r="F3" s="15"/>
      <c r="G3" s="15"/>
      <c r="H3" s="15"/>
      <c r="I3" s="15"/>
      <c r="J3" s="15"/>
      <c r="K3" s="15"/>
      <c r="L3" s="15"/>
      <c r="M3" s="15"/>
      <c r="N3" s="15"/>
      <c r="O3" s="15"/>
      <c r="P3" s="15"/>
      <c r="Q3" s="15"/>
    </row>
    <row r="4" spans="1:17" x14ac:dyDescent="0.3">
      <c r="A4" s="136" t="s">
        <v>251</v>
      </c>
      <c r="B4" s="128">
        <v>2</v>
      </c>
      <c r="C4" s="15"/>
      <c r="D4" s="15">
        <v>2</v>
      </c>
      <c r="E4" s="15"/>
      <c r="F4" s="15"/>
      <c r="G4" s="15"/>
      <c r="H4" s="15"/>
      <c r="I4" s="15"/>
      <c r="J4" s="15"/>
      <c r="K4" s="15"/>
      <c r="L4" s="15"/>
      <c r="M4" s="15"/>
      <c r="N4" s="15"/>
      <c r="O4" s="15"/>
      <c r="P4" s="15"/>
      <c r="Q4" s="15"/>
    </row>
    <row r="5" spans="1:17" x14ac:dyDescent="0.3">
      <c r="A5" s="136" t="s">
        <v>252</v>
      </c>
      <c r="B5" s="128">
        <v>3</v>
      </c>
      <c r="C5" s="15">
        <v>1</v>
      </c>
      <c r="D5" s="15"/>
      <c r="E5" s="15">
        <v>2</v>
      </c>
      <c r="F5" s="15"/>
      <c r="G5" s="15"/>
      <c r="H5" s="15"/>
      <c r="I5" s="15"/>
      <c r="J5" s="15"/>
      <c r="K5" s="15"/>
      <c r="L5" s="15"/>
      <c r="M5" s="15"/>
      <c r="N5" s="15"/>
      <c r="O5" s="15"/>
      <c r="P5" s="15"/>
      <c r="Q5" s="15"/>
    </row>
    <row r="6" spans="1:17" x14ac:dyDescent="0.3">
      <c r="A6" s="136" t="s">
        <v>253</v>
      </c>
      <c r="B6" s="128">
        <v>2</v>
      </c>
      <c r="C6" s="15"/>
      <c r="D6" s="15"/>
      <c r="E6" s="15"/>
      <c r="F6" s="15">
        <v>2</v>
      </c>
      <c r="G6" s="15"/>
      <c r="H6" s="15"/>
      <c r="I6" s="15"/>
      <c r="J6" s="15"/>
      <c r="K6" s="15"/>
      <c r="L6" s="15"/>
      <c r="M6" s="15"/>
      <c r="N6" s="15"/>
      <c r="O6" s="15"/>
      <c r="P6" s="15"/>
      <c r="Q6" s="15"/>
    </row>
    <row r="7" spans="1:17" x14ac:dyDescent="0.3">
      <c r="A7" s="136" t="s">
        <v>254</v>
      </c>
      <c r="B7" s="128">
        <v>1</v>
      </c>
      <c r="C7" s="15"/>
      <c r="D7" s="15"/>
      <c r="E7" s="15"/>
      <c r="F7" s="15">
        <v>1</v>
      </c>
      <c r="G7" s="15"/>
      <c r="H7" s="15"/>
      <c r="I7" s="15"/>
      <c r="J7" s="15"/>
      <c r="K7" s="15"/>
      <c r="L7" s="15"/>
      <c r="M7" s="15"/>
      <c r="N7" s="15"/>
      <c r="O7" s="15"/>
      <c r="P7" s="15"/>
      <c r="Q7" s="15"/>
    </row>
    <row r="8" spans="1:17" x14ac:dyDescent="0.3">
      <c r="A8" s="135" t="s">
        <v>255</v>
      </c>
      <c r="B8" s="128">
        <v>2</v>
      </c>
      <c r="C8" s="15">
        <v>2</v>
      </c>
      <c r="D8" s="15"/>
      <c r="E8" s="15"/>
      <c r="F8" s="15"/>
      <c r="G8" s="15"/>
      <c r="H8" s="15"/>
      <c r="I8" s="15"/>
      <c r="J8" s="15"/>
      <c r="K8" s="15"/>
      <c r="L8" s="15"/>
      <c r="M8" s="15"/>
      <c r="N8" s="15"/>
      <c r="O8" s="15"/>
      <c r="P8" s="15"/>
      <c r="Q8" s="15"/>
    </row>
    <row r="9" spans="1:17" x14ac:dyDescent="0.3">
      <c r="A9" s="136" t="s">
        <v>256</v>
      </c>
      <c r="B9" s="128">
        <v>2</v>
      </c>
      <c r="C9" s="15"/>
      <c r="D9" s="15"/>
      <c r="E9" s="15"/>
      <c r="F9" s="15"/>
      <c r="G9" s="15">
        <v>1</v>
      </c>
      <c r="H9" s="15">
        <v>1</v>
      </c>
      <c r="I9" s="15"/>
      <c r="J9" s="15"/>
      <c r="K9" s="15"/>
      <c r="L9" s="15"/>
      <c r="M9" s="15"/>
      <c r="N9" s="15"/>
      <c r="O9" s="15"/>
      <c r="P9" s="15"/>
      <c r="Q9" s="15"/>
    </row>
    <row r="10" spans="1:17" x14ac:dyDescent="0.3">
      <c r="A10" s="136" t="s">
        <v>257</v>
      </c>
      <c r="B10" s="128">
        <v>5</v>
      </c>
      <c r="C10" s="15"/>
      <c r="D10" s="15"/>
      <c r="E10" s="15"/>
      <c r="F10" s="15"/>
      <c r="G10" s="15"/>
      <c r="H10" s="15">
        <v>3</v>
      </c>
      <c r="I10" s="15">
        <v>2</v>
      </c>
      <c r="J10" s="15"/>
      <c r="K10" s="15"/>
      <c r="L10" s="15"/>
      <c r="M10" s="15"/>
      <c r="N10" s="15"/>
      <c r="O10" s="15"/>
      <c r="P10" s="15"/>
      <c r="Q10" s="15"/>
    </row>
    <row r="11" spans="1:17" x14ac:dyDescent="0.3">
      <c r="A11" s="136" t="s">
        <v>258</v>
      </c>
      <c r="B11" s="128">
        <v>3</v>
      </c>
      <c r="C11" s="15"/>
      <c r="D11" s="15"/>
      <c r="E11" s="15"/>
      <c r="F11" s="15"/>
      <c r="G11" s="145"/>
      <c r="H11" s="15"/>
      <c r="I11" s="15">
        <v>1</v>
      </c>
      <c r="J11" s="15">
        <v>2</v>
      </c>
      <c r="K11" s="15"/>
      <c r="L11" s="15"/>
      <c r="M11" s="15"/>
      <c r="N11" s="15"/>
      <c r="O11" s="15"/>
      <c r="P11" s="15"/>
      <c r="Q11" s="15"/>
    </row>
    <row r="12" spans="1:17" x14ac:dyDescent="0.3">
      <c r="A12" s="136" t="s">
        <v>259</v>
      </c>
      <c r="B12" s="128">
        <v>2</v>
      </c>
      <c r="C12" s="15"/>
      <c r="D12" s="15"/>
      <c r="E12" s="15"/>
      <c r="F12" s="15"/>
      <c r="G12" s="15"/>
      <c r="H12" s="15"/>
      <c r="I12" s="15"/>
      <c r="J12" s="15"/>
      <c r="K12" s="15">
        <v>2</v>
      </c>
      <c r="L12" s="15"/>
      <c r="M12" s="15"/>
      <c r="N12" s="15"/>
      <c r="O12" s="15"/>
      <c r="P12" s="15"/>
      <c r="Q12" s="15"/>
    </row>
    <row r="13" spans="1:17" x14ac:dyDescent="0.3">
      <c r="A13" s="135" t="s">
        <v>297</v>
      </c>
      <c r="B13" s="128">
        <v>1</v>
      </c>
      <c r="C13" s="15">
        <v>1</v>
      </c>
      <c r="D13" s="15"/>
      <c r="E13" s="15"/>
      <c r="F13" s="15"/>
      <c r="G13" s="15"/>
      <c r="H13" s="15"/>
      <c r="I13" s="15"/>
      <c r="J13" s="15"/>
      <c r="K13" s="15"/>
      <c r="L13" s="15"/>
      <c r="M13" s="15"/>
      <c r="N13" s="15"/>
      <c r="O13" s="15"/>
      <c r="P13" s="15"/>
      <c r="Q13" s="15"/>
    </row>
    <row r="14" spans="1:17" x14ac:dyDescent="0.3">
      <c r="A14" s="136" t="s">
        <v>260</v>
      </c>
      <c r="B14" s="128">
        <v>2</v>
      </c>
      <c r="C14" s="15"/>
      <c r="D14" s="15"/>
      <c r="E14" s="15"/>
      <c r="F14" s="15"/>
      <c r="G14" s="15"/>
      <c r="H14" s="15"/>
      <c r="I14" s="15"/>
      <c r="J14" s="15"/>
      <c r="K14" s="15">
        <v>1</v>
      </c>
      <c r="L14" s="15">
        <v>1</v>
      </c>
      <c r="M14" s="15"/>
      <c r="N14" s="15"/>
      <c r="O14" s="15"/>
      <c r="P14" s="15"/>
      <c r="Q14" s="15"/>
    </row>
    <row r="15" spans="1:17" x14ac:dyDescent="0.3">
      <c r="A15" s="136" t="s">
        <v>261</v>
      </c>
      <c r="B15" s="128">
        <v>3</v>
      </c>
      <c r="C15" s="15"/>
      <c r="D15" s="15"/>
      <c r="E15" s="15"/>
      <c r="F15" s="15"/>
      <c r="G15" s="15"/>
      <c r="H15" s="15"/>
      <c r="I15" s="15"/>
      <c r="J15" s="15"/>
      <c r="K15" s="15"/>
      <c r="L15" s="15"/>
      <c r="M15" s="15">
        <v>1</v>
      </c>
      <c r="N15" s="15">
        <v>2</v>
      </c>
      <c r="O15" s="15"/>
      <c r="P15" s="15"/>
      <c r="Q15" s="15"/>
    </row>
    <row r="16" spans="1:17" x14ac:dyDescent="0.3">
      <c r="A16" s="136" t="s">
        <v>262</v>
      </c>
      <c r="B16" s="128">
        <v>2</v>
      </c>
      <c r="C16" s="15"/>
      <c r="D16" s="15"/>
      <c r="E16" s="15"/>
      <c r="F16" s="15"/>
      <c r="G16" s="15"/>
      <c r="H16" s="15"/>
      <c r="I16" s="15"/>
      <c r="J16" s="15"/>
      <c r="K16" s="15"/>
      <c r="L16" s="15"/>
      <c r="M16" s="15"/>
      <c r="N16" s="15"/>
      <c r="O16" s="15">
        <v>1</v>
      </c>
      <c r="P16" s="15">
        <v>1</v>
      </c>
      <c r="Q16" s="15"/>
    </row>
    <row r="17" spans="1:17" x14ac:dyDescent="0.3">
      <c r="A17" s="136" t="s">
        <v>263</v>
      </c>
      <c r="B17" s="128">
        <v>1</v>
      </c>
      <c r="C17" s="15"/>
      <c r="D17" s="15"/>
      <c r="E17" s="15"/>
      <c r="F17" s="15"/>
      <c r="G17" s="15"/>
      <c r="H17" s="15"/>
      <c r="I17" s="15"/>
      <c r="J17" s="15"/>
      <c r="K17" s="15"/>
      <c r="L17" s="15"/>
      <c r="M17" s="15"/>
      <c r="N17" s="15"/>
      <c r="O17" s="15"/>
      <c r="P17" s="15"/>
      <c r="Q17" s="15">
        <v>1</v>
      </c>
    </row>
    <row r="18" spans="1:17" x14ac:dyDescent="0.3">
      <c r="A18" s="36" t="s">
        <v>30</v>
      </c>
      <c r="B18" s="37">
        <f>SUM(B2:B17)</f>
        <v>33</v>
      </c>
      <c r="C18" s="37">
        <f>IF(SUM(C2:C17)&gt;0,B18-SUM(C2:C17), "")</f>
        <v>28</v>
      </c>
      <c r="D18" s="37">
        <f t="shared" ref="D18:K18" si="0">IF(SUM(D2:D17)&gt;0,C18-SUM(D2:D17), "")</f>
        <v>25</v>
      </c>
      <c r="E18" s="37">
        <f t="shared" si="0"/>
        <v>23</v>
      </c>
      <c r="F18" s="37">
        <f t="shared" si="0"/>
        <v>20</v>
      </c>
      <c r="G18" s="37">
        <f t="shared" si="0"/>
        <v>19</v>
      </c>
      <c r="H18" s="37">
        <f t="shared" si="0"/>
        <v>15</v>
      </c>
      <c r="I18" s="37">
        <f t="shared" si="0"/>
        <v>12</v>
      </c>
      <c r="J18" s="37">
        <f t="shared" si="0"/>
        <v>10</v>
      </c>
      <c r="K18" s="37">
        <f t="shared" si="0"/>
        <v>7</v>
      </c>
      <c r="L18" s="37">
        <f>IF(SUM(L2:L17)&gt;0,K18-SUM(L2:L17), "")</f>
        <v>6</v>
      </c>
      <c r="M18" s="37">
        <f>IF(SUM(M2:M17)&gt;0,L18-SUM(M2:M17), "")</f>
        <v>5</v>
      </c>
      <c r="N18" s="37">
        <f t="shared" ref="N18:Q18" si="1">IF(SUM(N2:N17)&gt;0,M18-SUM(N2:N17), "")</f>
        <v>3</v>
      </c>
      <c r="O18" s="37">
        <f t="shared" si="1"/>
        <v>2</v>
      </c>
      <c r="P18" s="37">
        <f t="shared" si="1"/>
        <v>1</v>
      </c>
      <c r="Q18" s="37">
        <f t="shared" si="1"/>
        <v>0</v>
      </c>
    </row>
    <row r="19" spans="1:17" x14ac:dyDescent="0.3">
      <c r="A19" s="33" t="s">
        <v>31</v>
      </c>
      <c r="B19" s="34">
        <f>B18</f>
        <v>33</v>
      </c>
      <c r="C19" s="35">
        <f t="shared" ref="C19:Q19" si="2">B19-($B$19/COUNTA($C$1:$L$1))</f>
        <v>29.7</v>
      </c>
      <c r="D19" s="35">
        <f t="shared" si="2"/>
        <v>26.4</v>
      </c>
      <c r="E19" s="35">
        <f t="shared" si="2"/>
        <v>23.099999999999998</v>
      </c>
      <c r="F19" s="35">
        <f t="shared" si="2"/>
        <v>19.799999999999997</v>
      </c>
      <c r="G19" s="35">
        <f t="shared" si="2"/>
        <v>16.499999999999996</v>
      </c>
      <c r="H19" s="35">
        <f t="shared" si="2"/>
        <v>13.199999999999996</v>
      </c>
      <c r="I19" s="35">
        <f t="shared" si="2"/>
        <v>9.899999999999995</v>
      </c>
      <c r="J19" s="35">
        <f t="shared" si="2"/>
        <v>6.5999999999999952</v>
      </c>
      <c r="K19" s="35">
        <f t="shared" si="2"/>
        <v>3.2999999999999954</v>
      </c>
      <c r="L19" s="35">
        <f t="shared" si="2"/>
        <v>-4.4408920985006262E-15</v>
      </c>
      <c r="M19" s="35">
        <f t="shared" si="2"/>
        <v>-3.3000000000000043</v>
      </c>
      <c r="N19" s="35">
        <f t="shared" si="2"/>
        <v>-6.6000000000000041</v>
      </c>
      <c r="O19" s="35">
        <f t="shared" si="2"/>
        <v>-9.9000000000000039</v>
      </c>
      <c r="P19" s="35">
        <f t="shared" si="2"/>
        <v>-13.200000000000003</v>
      </c>
      <c r="Q19" s="35">
        <f t="shared" si="2"/>
        <v>-16.500000000000004</v>
      </c>
    </row>
    <row r="20" spans="1:17" x14ac:dyDescent="0.3">
      <c r="A20" s="38" t="s">
        <v>62</v>
      </c>
      <c r="B20" s="39">
        <f ca="1">OFFSET(Sprint4!$B$18,0,0,1,COUNT(Sprint4!$B$18:$L$18))</f>
        <v>33</v>
      </c>
      <c r="C20" s="39">
        <f ca="1">OFFSET(Sprint4!$B$18,0,0,1,COUNT(Sprint4!$B$18:$L$18))</f>
        <v>28</v>
      </c>
      <c r="D20" s="39">
        <f ca="1">OFFSET(Sprint4!$B$18,0,0,1,COUNT(Sprint4!$B$18:$L$18))</f>
        <v>25</v>
      </c>
      <c r="E20" s="39">
        <f ca="1">OFFSET(Sprint4!$B$18,0,0,1,COUNT(Sprint4!$B$18:$L$18))</f>
        <v>23</v>
      </c>
      <c r="F20" s="39">
        <f ca="1">OFFSET(Sprint4!$B$18,0,0,1,COUNT(Sprint4!$B$18:$L$18))</f>
        <v>20</v>
      </c>
      <c r="G20" s="39">
        <f ca="1">OFFSET(Sprint4!$B$18,0,0,1,COUNT(Sprint4!$B$18:$L$18))</f>
        <v>19</v>
      </c>
      <c r="H20" s="39">
        <f ca="1">OFFSET(Sprint4!$B$18,0,0,1,COUNT(Sprint4!$B$18:$L$18))</f>
        <v>15</v>
      </c>
      <c r="I20" s="39">
        <f ca="1">OFFSET(Sprint4!$B$18,0,0,1,COUNT(Sprint4!$B$18:$L$18))</f>
        <v>12</v>
      </c>
      <c r="J20" s="39">
        <f ca="1">OFFSET(Sprint4!$B$18,0,0,1,COUNT(Sprint4!$B$18:$L$18))</f>
        <v>10</v>
      </c>
      <c r="K20" s="39">
        <f ca="1">OFFSET(Sprint4!$B$18,0,0,1,COUNT(Sprint4!$B$18:$L$18))</f>
        <v>7</v>
      </c>
      <c r="L20" s="39">
        <f>C18</f>
        <v>28</v>
      </c>
      <c r="M20" s="39">
        <f t="shared" ref="M20:Q20" si="3">D18</f>
        <v>25</v>
      </c>
      <c r="N20" s="39">
        <f t="shared" si="3"/>
        <v>23</v>
      </c>
      <c r="O20" s="39">
        <f t="shared" si="3"/>
        <v>20</v>
      </c>
      <c r="P20" s="39">
        <f t="shared" si="3"/>
        <v>19</v>
      </c>
      <c r="Q20" s="39">
        <f t="shared" si="3"/>
        <v>15</v>
      </c>
    </row>
    <row r="21" spans="1:17" x14ac:dyDescent="0.3">
      <c r="A21" s="38" t="s">
        <v>63</v>
      </c>
      <c r="B21" s="40">
        <f ca="1">B20/$B$19</f>
        <v>1</v>
      </c>
      <c r="C21" s="40">
        <f ca="1">100%-(C20/$B$19)</f>
        <v>0.15151515151515149</v>
      </c>
      <c r="D21" s="40">
        <f t="shared" ref="D21:Q21" ca="1" si="4">100%-(D20/$B$19)</f>
        <v>0.24242424242424243</v>
      </c>
      <c r="E21" s="40">
        <f t="shared" ca="1" si="4"/>
        <v>0.30303030303030298</v>
      </c>
      <c r="F21" s="40">
        <f t="shared" ca="1" si="4"/>
        <v>0.39393939393939392</v>
      </c>
      <c r="G21" s="40">
        <f t="shared" ca="1" si="4"/>
        <v>0.4242424242424242</v>
      </c>
      <c r="H21" s="40">
        <f t="shared" ca="1" si="4"/>
        <v>0.54545454545454541</v>
      </c>
      <c r="I21" s="40">
        <f t="shared" ca="1" si="4"/>
        <v>0.63636363636363635</v>
      </c>
      <c r="J21" s="40">
        <f t="shared" ca="1" si="4"/>
        <v>0.69696969696969702</v>
      </c>
      <c r="K21" s="40">
        <f t="shared" ca="1" si="4"/>
        <v>0.78787878787878785</v>
      </c>
      <c r="L21" s="40">
        <f t="shared" si="4"/>
        <v>0.15151515151515149</v>
      </c>
      <c r="M21" s="40">
        <f t="shared" si="4"/>
        <v>0.24242424242424243</v>
      </c>
      <c r="N21" s="40">
        <f t="shared" si="4"/>
        <v>0.30303030303030298</v>
      </c>
      <c r="O21" s="40">
        <f t="shared" si="4"/>
        <v>0.39393939393939392</v>
      </c>
      <c r="P21" s="40">
        <f t="shared" si="4"/>
        <v>0.4242424242424242</v>
      </c>
      <c r="Q21" s="40">
        <f t="shared" si="4"/>
        <v>0.54545454545454541</v>
      </c>
    </row>
    <row r="22" spans="1:17" ht="18" x14ac:dyDescent="0.35">
      <c r="A22" s="43" t="s">
        <v>66</v>
      </c>
      <c r="B22" s="43">
        <v>36</v>
      </c>
      <c r="C22" s="43" t="s">
        <v>12</v>
      </c>
    </row>
    <row r="25" spans="1:17" x14ac:dyDescent="0.3">
      <c r="N25" s="14" t="s">
        <v>42</v>
      </c>
      <c r="O25"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13FA-E13B-4AF5-9F49-DA7C01972526}">
  <dimension ref="A1:O22"/>
  <sheetViews>
    <sheetView workbookViewId="0">
      <selection activeCell="L12" sqref="L12"/>
    </sheetView>
  </sheetViews>
  <sheetFormatPr defaultRowHeight="14.4" x14ac:dyDescent="0.3"/>
  <cols>
    <col min="1" max="1" width="28.109375" bestFit="1" customWidth="1"/>
    <col min="2" max="2" width="10" style="3" customWidth="1"/>
    <col min="3" max="3" width="10.88671875" style="3" customWidth="1"/>
    <col min="4" max="4" width="8.6640625" style="3" bestFit="1" customWidth="1"/>
    <col min="5" max="12" width="7" style="3" customWidth="1"/>
    <col min="13" max="13" width="1.44140625" customWidth="1"/>
    <col min="14" max="14" width="16.6640625" bestFit="1" customWidth="1"/>
  </cols>
  <sheetData>
    <row r="1" spans="1:13" ht="37.5" customHeight="1" x14ac:dyDescent="0.3">
      <c r="A1" s="12" t="s">
        <v>41</v>
      </c>
      <c r="B1" s="21" t="s">
        <v>64</v>
      </c>
      <c r="C1" s="42">
        <v>45596</v>
      </c>
      <c r="D1" s="41" t="s">
        <v>32</v>
      </c>
      <c r="E1" s="41" t="s">
        <v>33</v>
      </c>
      <c r="F1" s="41" t="s">
        <v>34</v>
      </c>
      <c r="G1" s="41" t="s">
        <v>35</v>
      </c>
      <c r="H1" s="41" t="s">
        <v>36</v>
      </c>
      <c r="I1" s="41" t="s">
        <v>37</v>
      </c>
      <c r="J1" s="41" t="s">
        <v>38</v>
      </c>
      <c r="K1" s="41" t="s">
        <v>39</v>
      </c>
      <c r="L1" s="41" t="s">
        <v>40</v>
      </c>
    </row>
    <row r="2" spans="1:13" x14ac:dyDescent="0.3">
      <c r="A2" s="117" t="s">
        <v>192</v>
      </c>
      <c r="B2" s="128">
        <v>1</v>
      </c>
      <c r="C2" s="15">
        <v>1</v>
      </c>
      <c r="D2" s="15"/>
      <c r="E2" s="15"/>
      <c r="F2" s="15"/>
      <c r="G2" s="15"/>
      <c r="H2" s="15"/>
      <c r="I2" s="15"/>
      <c r="J2" s="15"/>
      <c r="K2" s="15"/>
      <c r="L2" s="15"/>
    </row>
    <row r="3" spans="1:13" x14ac:dyDescent="0.3">
      <c r="A3" s="135" t="s">
        <v>295</v>
      </c>
      <c r="B3" s="128">
        <v>2</v>
      </c>
      <c r="C3" s="15">
        <v>1</v>
      </c>
      <c r="D3" s="15">
        <v>1</v>
      </c>
      <c r="E3" s="15"/>
      <c r="F3" s="15"/>
      <c r="G3" s="15"/>
      <c r="H3" s="15"/>
      <c r="I3" s="15"/>
      <c r="J3" s="15"/>
      <c r="K3" s="15"/>
      <c r="L3" s="15"/>
    </row>
    <row r="4" spans="1:13" x14ac:dyDescent="0.3">
      <c r="A4" s="136" t="s">
        <v>294</v>
      </c>
      <c r="B4" s="128">
        <v>2</v>
      </c>
      <c r="C4" s="15"/>
      <c r="D4" s="15"/>
      <c r="E4" s="15">
        <v>2</v>
      </c>
      <c r="F4" s="15"/>
      <c r="G4" s="15"/>
      <c r="H4" s="15"/>
      <c r="I4" s="15"/>
      <c r="J4" s="15"/>
      <c r="K4" s="15"/>
      <c r="L4" s="15"/>
    </row>
    <row r="5" spans="1:13" x14ac:dyDescent="0.3">
      <c r="A5" s="136" t="s">
        <v>293</v>
      </c>
      <c r="B5" s="128">
        <v>3</v>
      </c>
      <c r="C5" s="15"/>
      <c r="D5" s="15"/>
      <c r="E5" s="15">
        <v>1</v>
      </c>
      <c r="F5" s="15">
        <v>2</v>
      </c>
      <c r="G5" s="15"/>
      <c r="H5" s="15"/>
      <c r="I5" s="15"/>
      <c r="J5" s="15"/>
      <c r="K5" s="15"/>
      <c r="L5" s="15"/>
    </row>
    <row r="6" spans="1:13" x14ac:dyDescent="0.3">
      <c r="A6" s="136" t="s">
        <v>292</v>
      </c>
      <c r="B6" s="128">
        <v>2</v>
      </c>
      <c r="C6" s="15"/>
      <c r="D6" s="15"/>
      <c r="E6" s="15"/>
      <c r="F6" s="15"/>
      <c r="G6" s="15">
        <v>2</v>
      </c>
      <c r="H6" s="15"/>
      <c r="I6" s="15"/>
      <c r="J6" s="15"/>
      <c r="K6" s="15"/>
      <c r="L6" s="15"/>
    </row>
    <row r="7" spans="1:13" x14ac:dyDescent="0.3">
      <c r="A7" s="136" t="s">
        <v>291</v>
      </c>
      <c r="B7" s="128">
        <v>1</v>
      </c>
      <c r="C7" s="15"/>
      <c r="D7" s="15"/>
      <c r="E7" s="15"/>
      <c r="F7" s="15"/>
      <c r="G7" s="15">
        <v>1</v>
      </c>
      <c r="H7" s="15"/>
      <c r="I7" s="15"/>
      <c r="J7" s="15"/>
      <c r="K7" s="15"/>
      <c r="L7" s="15"/>
    </row>
    <row r="8" spans="1:13" x14ac:dyDescent="0.3">
      <c r="A8" s="135" t="s">
        <v>296</v>
      </c>
      <c r="B8" s="128">
        <v>1</v>
      </c>
      <c r="C8" s="15"/>
      <c r="D8" s="15"/>
      <c r="E8" s="15"/>
      <c r="F8" s="15"/>
      <c r="G8" s="15"/>
      <c r="H8" s="15">
        <v>1</v>
      </c>
      <c r="I8" s="15"/>
      <c r="J8" s="15"/>
      <c r="K8" s="15"/>
      <c r="L8" s="15"/>
    </row>
    <row r="9" spans="1:13" x14ac:dyDescent="0.3">
      <c r="A9" s="136" t="s">
        <v>287</v>
      </c>
      <c r="B9" s="128">
        <v>1</v>
      </c>
      <c r="C9" s="15"/>
      <c r="D9" s="15"/>
      <c r="E9" s="15"/>
      <c r="F9" s="15"/>
      <c r="G9" s="15"/>
      <c r="H9" s="15">
        <v>1</v>
      </c>
      <c r="I9" s="15"/>
      <c r="J9" s="15"/>
      <c r="K9" s="15"/>
      <c r="L9" s="15"/>
    </row>
    <row r="10" spans="1:13" x14ac:dyDescent="0.3">
      <c r="A10" s="136" t="s">
        <v>288</v>
      </c>
      <c r="B10" s="128">
        <v>2</v>
      </c>
      <c r="C10" s="15"/>
      <c r="D10" s="15"/>
      <c r="E10" s="15"/>
      <c r="F10" s="15"/>
      <c r="G10" s="15"/>
      <c r="H10" s="15"/>
      <c r="I10" s="15">
        <v>2</v>
      </c>
      <c r="J10" s="15"/>
      <c r="K10" s="15"/>
      <c r="L10" s="15"/>
    </row>
    <row r="11" spans="1:13" x14ac:dyDescent="0.3">
      <c r="A11" s="136" t="s">
        <v>289</v>
      </c>
      <c r="B11" s="128">
        <v>1</v>
      </c>
      <c r="C11" s="15"/>
      <c r="D11" s="15"/>
      <c r="E11" s="15"/>
      <c r="F11" s="15"/>
      <c r="G11" s="15"/>
      <c r="H11" s="15"/>
      <c r="I11" s="15"/>
      <c r="J11" s="15">
        <v>1</v>
      </c>
      <c r="K11" s="15"/>
      <c r="L11" s="15"/>
    </row>
    <row r="12" spans="1:13" x14ac:dyDescent="0.3">
      <c r="A12" s="136" t="s">
        <v>290</v>
      </c>
      <c r="B12" s="128">
        <v>1</v>
      </c>
      <c r="C12" s="15"/>
      <c r="D12" s="15"/>
      <c r="E12" s="15"/>
      <c r="F12" s="15"/>
      <c r="G12" s="15"/>
      <c r="H12" s="15"/>
      <c r="I12" s="15"/>
      <c r="J12" s="15">
        <v>1</v>
      </c>
      <c r="K12" s="15"/>
      <c r="L12" s="15"/>
    </row>
    <row r="13" spans="1:13" x14ac:dyDescent="0.3">
      <c r="A13" s="120" t="s">
        <v>194</v>
      </c>
      <c r="B13" s="128">
        <v>3</v>
      </c>
      <c r="C13" s="15"/>
      <c r="D13" s="15"/>
      <c r="E13" s="15"/>
      <c r="F13" s="15"/>
      <c r="G13" s="15"/>
      <c r="H13" s="15"/>
      <c r="I13" s="15"/>
      <c r="J13" s="15"/>
      <c r="K13" s="15">
        <v>3</v>
      </c>
      <c r="L13" s="15"/>
    </row>
    <row r="14" spans="1:13" x14ac:dyDescent="0.3">
      <c r="A14" s="120" t="s">
        <v>199</v>
      </c>
      <c r="B14" s="128">
        <v>2</v>
      </c>
      <c r="C14" s="15"/>
      <c r="D14" s="15"/>
      <c r="E14" s="15"/>
      <c r="F14" s="15"/>
      <c r="G14" s="15"/>
      <c r="H14" s="15"/>
      <c r="I14" s="15"/>
      <c r="J14" s="15"/>
      <c r="K14" s="15"/>
      <c r="L14" s="15">
        <v>2</v>
      </c>
    </row>
    <row r="15" spans="1:13" x14ac:dyDescent="0.3">
      <c r="A15" s="36" t="s">
        <v>30</v>
      </c>
      <c r="B15" s="37">
        <f>SUM(B2:B14)</f>
        <v>22</v>
      </c>
      <c r="C15" s="37">
        <f t="shared" ref="C15:L15" si="0">IF(SUM(C2:C14)&gt;0,B15-SUM(C2:C14), "")</f>
        <v>20</v>
      </c>
      <c r="D15" s="37">
        <f t="shared" si="0"/>
        <v>19</v>
      </c>
      <c r="E15" s="37">
        <f t="shared" si="0"/>
        <v>16</v>
      </c>
      <c r="F15" s="37">
        <f t="shared" si="0"/>
        <v>14</v>
      </c>
      <c r="G15" s="37">
        <f t="shared" si="0"/>
        <v>11</v>
      </c>
      <c r="H15" s="37">
        <f t="shared" si="0"/>
        <v>9</v>
      </c>
      <c r="I15" s="37">
        <f t="shared" si="0"/>
        <v>7</v>
      </c>
      <c r="J15" s="37">
        <f t="shared" si="0"/>
        <v>5</v>
      </c>
      <c r="K15" s="37">
        <f t="shared" si="0"/>
        <v>2</v>
      </c>
      <c r="L15" s="37">
        <f t="shared" si="0"/>
        <v>0</v>
      </c>
      <c r="M15" s="32"/>
    </row>
    <row r="16" spans="1:13" x14ac:dyDescent="0.3">
      <c r="A16" s="33" t="s">
        <v>31</v>
      </c>
      <c r="B16" s="34">
        <f>B15</f>
        <v>22</v>
      </c>
      <c r="C16" s="35">
        <f t="shared" ref="C16:L16" si="1">B16-($B$16/COUNTA($C$1:$L$1))</f>
        <v>19.8</v>
      </c>
      <c r="D16" s="35">
        <f t="shared" si="1"/>
        <v>17.600000000000001</v>
      </c>
      <c r="E16" s="35">
        <f t="shared" si="1"/>
        <v>15.400000000000002</v>
      </c>
      <c r="F16" s="35">
        <f t="shared" si="1"/>
        <v>13.200000000000003</v>
      </c>
      <c r="G16" s="35">
        <f t="shared" si="1"/>
        <v>11.000000000000004</v>
      </c>
      <c r="H16" s="35">
        <f t="shared" si="1"/>
        <v>8.8000000000000043</v>
      </c>
      <c r="I16" s="35">
        <f t="shared" si="1"/>
        <v>6.6000000000000041</v>
      </c>
      <c r="J16" s="35">
        <f t="shared" si="1"/>
        <v>4.4000000000000039</v>
      </c>
      <c r="K16" s="35">
        <f t="shared" si="1"/>
        <v>2.2000000000000037</v>
      </c>
      <c r="L16" s="35">
        <f t="shared" si="1"/>
        <v>3.5527136788005009E-15</v>
      </c>
    </row>
    <row r="17" spans="1:15" x14ac:dyDescent="0.3">
      <c r="A17" s="38" t="s">
        <v>62</v>
      </c>
      <c r="B17" s="39">
        <f ca="1">OFFSET(Sprint5!$B$15,0,0,1,COUNT(Sprint5!$B$15:$L$15))</f>
        <v>22</v>
      </c>
      <c r="C17" s="39">
        <f ca="1">OFFSET(Sprint5!$B$15,0,0,1,COUNT(Sprint5!$B$15:$L$15))</f>
        <v>20</v>
      </c>
      <c r="D17" s="39">
        <f ca="1">OFFSET(Sprint5!$B$15,0,0,1,COUNT(Sprint5!$B$15:$L$15))</f>
        <v>19</v>
      </c>
      <c r="E17" s="39">
        <f ca="1">OFFSET(Sprint5!$B$15,0,0,1,COUNT(Sprint5!$B$15:$L$15))</f>
        <v>16</v>
      </c>
      <c r="F17" s="39">
        <f ca="1">OFFSET(Sprint5!$B$15,0,0,1,COUNT(Sprint5!$B$15:$L$15))</f>
        <v>14</v>
      </c>
      <c r="G17" s="39">
        <f ca="1">OFFSET(Sprint5!$B$15,0,0,1,COUNT(Sprint5!$B$15:$L$15))</f>
        <v>11</v>
      </c>
      <c r="H17" s="39">
        <f ca="1">OFFSET(Sprint5!$B$15,0,0,1,COUNT(Sprint5!$B$15:$L$15))</f>
        <v>9</v>
      </c>
      <c r="I17" s="39">
        <f ca="1">OFFSET(Sprint5!$B$15,0,0,1,COUNT(Sprint5!$B$15:$L$15))</f>
        <v>7</v>
      </c>
      <c r="J17" s="39">
        <f ca="1">OFFSET(Sprint5!$B$15,0,0,1,COUNT(Sprint5!$B$15:$L$15))</f>
        <v>5</v>
      </c>
      <c r="K17" s="39">
        <f ca="1">OFFSET(Sprint5!$B$15,0,0,1,COUNT(Sprint5!$B$15:$L$15))</f>
        <v>2</v>
      </c>
      <c r="L17" s="39">
        <f ca="1">OFFSET(Sprint5!$B$15,0,0,1,COUNT(Sprint5!$B$15:$L$15))</f>
        <v>0</v>
      </c>
    </row>
    <row r="18" spans="1:15" x14ac:dyDescent="0.3">
      <c r="A18" s="38" t="s">
        <v>63</v>
      </c>
      <c r="B18" s="40">
        <f ca="1">B17/$B$16</f>
        <v>1</v>
      </c>
      <c r="C18" s="40">
        <f ca="1">100%-(C17/$B$16)</f>
        <v>9.0909090909090939E-2</v>
      </c>
      <c r="D18" s="40">
        <f t="shared" ref="D18:L18" ca="1" si="2">100%-(D17/$B$16)</f>
        <v>0.13636363636363635</v>
      </c>
      <c r="E18" s="40">
        <f t="shared" ca="1" si="2"/>
        <v>0.27272727272727271</v>
      </c>
      <c r="F18" s="40">
        <f t="shared" ca="1" si="2"/>
        <v>0.36363636363636365</v>
      </c>
      <c r="G18" s="40">
        <f t="shared" ca="1" si="2"/>
        <v>0.5</v>
      </c>
      <c r="H18" s="40">
        <f t="shared" ca="1" si="2"/>
        <v>0.59090909090909083</v>
      </c>
      <c r="I18" s="40">
        <f t="shared" ca="1" si="2"/>
        <v>0.68181818181818188</v>
      </c>
      <c r="J18" s="40">
        <f t="shared" ca="1" si="2"/>
        <v>0.77272727272727271</v>
      </c>
      <c r="K18" s="40">
        <f t="shared" ca="1" si="2"/>
        <v>0.90909090909090906</v>
      </c>
      <c r="L18" s="40">
        <f t="shared" ca="1" si="2"/>
        <v>1</v>
      </c>
    </row>
    <row r="19" spans="1:15" ht="18" x14ac:dyDescent="0.35">
      <c r="A19" s="43" t="s">
        <v>66</v>
      </c>
      <c r="B19" s="43">
        <v>24</v>
      </c>
      <c r="C19" s="43" t="s">
        <v>12</v>
      </c>
    </row>
    <row r="22" spans="1:15" x14ac:dyDescent="0.3">
      <c r="N22" s="14" t="s">
        <v>42</v>
      </c>
      <c r="O22"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3A5F9-1128-4724-AEBC-A5CA392D80DB}">
  <dimension ref="A1:O18"/>
  <sheetViews>
    <sheetView workbookViewId="0">
      <selection activeCell="C2" sqref="C2"/>
    </sheetView>
  </sheetViews>
  <sheetFormatPr defaultRowHeight="14.4" x14ac:dyDescent="0.3"/>
  <cols>
    <col min="1" max="1" width="28.109375" bestFit="1" customWidth="1"/>
    <col min="2" max="2" width="10" style="3" customWidth="1"/>
    <col min="3" max="3" width="10.88671875" style="3" customWidth="1"/>
    <col min="4" max="4" width="8.6640625" style="3" bestFit="1" customWidth="1"/>
    <col min="5" max="12" width="7" style="3" customWidth="1"/>
    <col min="13" max="13" width="1.44140625" customWidth="1"/>
    <col min="14" max="14" width="16.6640625" bestFit="1" customWidth="1"/>
  </cols>
  <sheetData>
    <row r="1" spans="1:13" ht="37.5" customHeight="1" x14ac:dyDescent="0.3">
      <c r="A1" s="12" t="s">
        <v>41</v>
      </c>
      <c r="B1" s="21" t="s">
        <v>64</v>
      </c>
      <c r="C1" s="42">
        <v>45610</v>
      </c>
      <c r="D1" s="41" t="s">
        <v>32</v>
      </c>
      <c r="E1" s="41" t="s">
        <v>33</v>
      </c>
      <c r="F1" s="41" t="s">
        <v>34</v>
      </c>
      <c r="G1" s="41" t="s">
        <v>35</v>
      </c>
      <c r="H1" s="41" t="s">
        <v>36</v>
      </c>
      <c r="I1" s="41" t="s">
        <v>37</v>
      </c>
      <c r="J1" s="41" t="s">
        <v>38</v>
      </c>
      <c r="K1" s="41" t="s">
        <v>39</v>
      </c>
      <c r="L1" s="41" t="s">
        <v>40</v>
      </c>
    </row>
    <row r="2" spans="1:13" x14ac:dyDescent="0.3">
      <c r="A2" s="117" t="s">
        <v>192</v>
      </c>
      <c r="B2" s="128">
        <v>1</v>
      </c>
      <c r="C2" s="15"/>
      <c r="D2" s="15"/>
      <c r="E2" s="15"/>
      <c r="F2" s="15"/>
      <c r="G2" s="15"/>
      <c r="H2" s="15"/>
      <c r="I2" s="15"/>
      <c r="J2" s="15"/>
      <c r="K2" s="15"/>
      <c r="L2" s="15"/>
    </row>
    <row r="3" spans="1:13" x14ac:dyDescent="0.3">
      <c r="A3" s="120" t="s">
        <v>205</v>
      </c>
      <c r="B3" s="128">
        <v>2</v>
      </c>
      <c r="C3" s="15"/>
      <c r="D3" s="15"/>
      <c r="E3" s="15"/>
      <c r="F3" s="15"/>
      <c r="G3" s="15"/>
      <c r="H3" s="15"/>
      <c r="I3" s="15"/>
      <c r="J3" s="15"/>
      <c r="K3" s="15"/>
      <c r="L3" s="15"/>
    </row>
    <row r="4" spans="1:13" x14ac:dyDescent="0.3">
      <c r="A4" s="120" t="s">
        <v>206</v>
      </c>
      <c r="B4" s="128">
        <v>5</v>
      </c>
      <c r="C4" s="15"/>
      <c r="D4" s="15"/>
      <c r="E4" s="15"/>
      <c r="F4" s="15"/>
      <c r="G4" s="15"/>
      <c r="H4" s="15"/>
      <c r="I4" s="15"/>
      <c r="J4" s="15"/>
      <c r="K4" s="15"/>
      <c r="L4" s="15"/>
    </row>
    <row r="5" spans="1:13" x14ac:dyDescent="0.3">
      <c r="A5" s="120" t="s">
        <v>211</v>
      </c>
      <c r="B5" s="128">
        <v>20</v>
      </c>
      <c r="C5" s="15"/>
      <c r="D5" s="15"/>
      <c r="E5" s="15"/>
      <c r="F5" s="15"/>
      <c r="G5" s="15"/>
      <c r="H5" s="15"/>
      <c r="I5" s="15"/>
      <c r="J5" s="15"/>
      <c r="K5" s="15"/>
      <c r="L5" s="15"/>
    </row>
    <row r="6" spans="1:13" x14ac:dyDescent="0.3">
      <c r="A6" s="117" t="s">
        <v>207</v>
      </c>
      <c r="B6" s="128">
        <v>2</v>
      </c>
      <c r="C6" s="15"/>
      <c r="D6" s="15"/>
      <c r="E6" s="15"/>
      <c r="F6" s="15"/>
      <c r="G6" s="15"/>
      <c r="H6" s="15"/>
      <c r="I6" s="15"/>
      <c r="J6" s="15"/>
      <c r="K6" s="15"/>
      <c r="L6" s="15"/>
    </row>
    <row r="7" spans="1:13" x14ac:dyDescent="0.3">
      <c r="A7" s="117" t="s">
        <v>208</v>
      </c>
      <c r="B7" s="128">
        <v>3</v>
      </c>
      <c r="C7" s="15"/>
      <c r="D7" s="15"/>
      <c r="E7" s="15"/>
      <c r="F7" s="15"/>
      <c r="G7" s="15"/>
      <c r="H7" s="15"/>
      <c r="I7" s="15"/>
      <c r="J7" s="15"/>
      <c r="K7" s="15"/>
      <c r="L7" s="15"/>
    </row>
    <row r="8" spans="1:13" x14ac:dyDescent="0.3">
      <c r="A8" s="117" t="s">
        <v>210</v>
      </c>
      <c r="B8" s="128">
        <v>3</v>
      </c>
      <c r="C8" s="15"/>
      <c r="D8" s="15"/>
      <c r="E8" s="15"/>
      <c r="F8" s="15"/>
      <c r="G8" s="15"/>
      <c r="H8" s="15"/>
      <c r="I8" s="15"/>
      <c r="J8" s="15"/>
      <c r="K8" s="15"/>
      <c r="L8" s="15"/>
    </row>
    <row r="9" spans="1:13" x14ac:dyDescent="0.3">
      <c r="A9" s="117" t="s">
        <v>209</v>
      </c>
      <c r="B9" s="128">
        <v>1</v>
      </c>
      <c r="C9" s="15"/>
      <c r="D9" s="15"/>
      <c r="E9" s="15"/>
      <c r="F9" s="15"/>
      <c r="G9" s="15"/>
      <c r="H9" s="15"/>
      <c r="I9" s="15"/>
      <c r="J9" s="15"/>
      <c r="K9" s="15"/>
      <c r="L9" s="15"/>
    </row>
    <row r="10" spans="1:13" x14ac:dyDescent="0.3">
      <c r="A10" s="120" t="s">
        <v>194</v>
      </c>
      <c r="B10" s="128">
        <v>3</v>
      </c>
      <c r="C10" s="15"/>
      <c r="D10" s="15"/>
      <c r="E10" s="15"/>
      <c r="F10" s="15"/>
      <c r="G10" s="15"/>
      <c r="H10" s="15"/>
      <c r="I10" s="15"/>
      <c r="J10" s="15"/>
      <c r="K10" s="15"/>
      <c r="L10" s="15"/>
    </row>
    <row r="11" spans="1:13" x14ac:dyDescent="0.3">
      <c r="A11" s="36" t="s">
        <v>30</v>
      </c>
      <c r="B11" s="37">
        <f>SUM(B2:B10)</f>
        <v>40</v>
      </c>
      <c r="C11" s="37" t="str">
        <f t="shared" ref="C11:L11" si="0">IF(SUM(C2:C10)&gt;0,B11-SUM(C2:C10), "")</f>
        <v/>
      </c>
      <c r="D11" s="37" t="str">
        <f t="shared" si="0"/>
        <v/>
      </c>
      <c r="E11" s="37" t="str">
        <f t="shared" si="0"/>
        <v/>
      </c>
      <c r="F11" s="37" t="str">
        <f t="shared" si="0"/>
        <v/>
      </c>
      <c r="G11" s="37" t="str">
        <f t="shared" si="0"/>
        <v/>
      </c>
      <c r="H11" s="37" t="str">
        <f t="shared" si="0"/>
        <v/>
      </c>
      <c r="I11" s="37" t="str">
        <f t="shared" si="0"/>
        <v/>
      </c>
      <c r="J11" s="37" t="str">
        <f t="shared" si="0"/>
        <v/>
      </c>
      <c r="K11" s="37" t="str">
        <f t="shared" si="0"/>
        <v/>
      </c>
      <c r="L11" s="37" t="str">
        <f t="shared" si="0"/>
        <v/>
      </c>
      <c r="M11" s="32"/>
    </row>
    <row r="12" spans="1:13" x14ac:dyDescent="0.3">
      <c r="A12" s="33" t="s">
        <v>31</v>
      </c>
      <c r="B12" s="34">
        <f>B11</f>
        <v>40</v>
      </c>
      <c r="C12" s="35">
        <f t="shared" ref="C12:L12" si="1">B12-($B$12/COUNTA($C$1:$L$1))</f>
        <v>36</v>
      </c>
      <c r="D12" s="35">
        <f t="shared" si="1"/>
        <v>32</v>
      </c>
      <c r="E12" s="35">
        <f t="shared" si="1"/>
        <v>28</v>
      </c>
      <c r="F12" s="35">
        <f t="shared" si="1"/>
        <v>24</v>
      </c>
      <c r="G12" s="35">
        <f t="shared" si="1"/>
        <v>20</v>
      </c>
      <c r="H12" s="35">
        <f t="shared" si="1"/>
        <v>16</v>
      </c>
      <c r="I12" s="35">
        <f t="shared" si="1"/>
        <v>12</v>
      </c>
      <c r="J12" s="35">
        <f t="shared" si="1"/>
        <v>8</v>
      </c>
      <c r="K12" s="35">
        <f t="shared" si="1"/>
        <v>4</v>
      </c>
      <c r="L12" s="35">
        <f t="shared" si="1"/>
        <v>0</v>
      </c>
    </row>
    <row r="13" spans="1:13" x14ac:dyDescent="0.3">
      <c r="A13" s="38" t="s">
        <v>62</v>
      </c>
      <c r="B13" s="39">
        <f ca="1">OFFSET(Sprint6!$B$11,0,0,1,COUNT(Sprint6!$B$11:$L$11))</f>
        <v>40</v>
      </c>
      <c r="C13" s="39">
        <f ca="1">OFFSET(Sprint6!$B$11,0,0,1,COUNT(Sprint6!$B$11:$L$11))</f>
        <v>40</v>
      </c>
      <c r="D13" s="39">
        <f ca="1">OFFSET(Sprint6!$B$11,0,0,1,COUNT(Sprint6!$B$11:$L$11))</f>
        <v>40</v>
      </c>
      <c r="E13" s="39">
        <f ca="1">OFFSET(Sprint6!$B$11,0,0,1,COUNT(Sprint6!$B$11:$L$11))</f>
        <v>40</v>
      </c>
      <c r="F13" s="39">
        <f ca="1">OFFSET(Sprint6!$B$11,0,0,1,COUNT(Sprint6!$B$11:$L$11))</f>
        <v>40</v>
      </c>
      <c r="G13" s="39">
        <f ca="1">OFFSET(Sprint6!$B$11,0,0,1,COUNT(Sprint6!$B$11:$L$11))</f>
        <v>40</v>
      </c>
      <c r="H13" s="39">
        <f ca="1">OFFSET(Sprint6!$B$11,0,0,1,COUNT(Sprint6!$B$11:$L$11))</f>
        <v>40</v>
      </c>
      <c r="I13" s="39">
        <f ca="1">OFFSET(Sprint6!$B$11,0,0,1,COUNT(Sprint6!$B$11:$L$11))</f>
        <v>40</v>
      </c>
      <c r="J13" s="39">
        <f ca="1">OFFSET(Sprint6!$B$11,0,0,1,COUNT(Sprint6!$B$11:$L$11))</f>
        <v>40</v>
      </c>
      <c r="K13" s="39">
        <f ca="1">OFFSET(Sprint6!$B$11,0,0,1,COUNT(Sprint6!$B$11:$L$11))</f>
        <v>40</v>
      </c>
      <c r="L13" s="39">
        <f ca="1">OFFSET(Sprint6!$B$11,0,0,1,COUNT(Sprint6!$B$11:$L$11))</f>
        <v>40</v>
      </c>
    </row>
    <row r="14" spans="1:13" x14ac:dyDescent="0.3">
      <c r="A14" s="38" t="s">
        <v>63</v>
      </c>
      <c r="B14" s="40">
        <f ca="1">B13/$B$12</f>
        <v>1</v>
      </c>
      <c r="C14" s="40">
        <f ca="1">100%-(C13/$B$12)</f>
        <v>0</v>
      </c>
      <c r="D14" s="40">
        <f t="shared" ref="D14:L14" ca="1" si="2">100%-(D13/$B$12)</f>
        <v>0</v>
      </c>
      <c r="E14" s="40">
        <f t="shared" ca="1" si="2"/>
        <v>0</v>
      </c>
      <c r="F14" s="40">
        <f t="shared" ca="1" si="2"/>
        <v>0</v>
      </c>
      <c r="G14" s="40">
        <f t="shared" ca="1" si="2"/>
        <v>0</v>
      </c>
      <c r="H14" s="40">
        <f t="shared" ca="1" si="2"/>
        <v>0</v>
      </c>
      <c r="I14" s="40">
        <f t="shared" ca="1" si="2"/>
        <v>0</v>
      </c>
      <c r="J14" s="40">
        <f t="shared" ca="1" si="2"/>
        <v>0</v>
      </c>
      <c r="K14" s="40">
        <f t="shared" ca="1" si="2"/>
        <v>0</v>
      </c>
      <c r="L14" s="40">
        <f t="shared" ca="1" si="2"/>
        <v>0</v>
      </c>
    </row>
    <row r="15" spans="1:13" ht="18" x14ac:dyDescent="0.35">
      <c r="A15" s="43" t="s">
        <v>66</v>
      </c>
      <c r="B15" s="43">
        <v>48</v>
      </c>
      <c r="C15" s="43" t="s">
        <v>12</v>
      </c>
    </row>
    <row r="18" spans="14:15" x14ac:dyDescent="0.3">
      <c r="N18" s="14" t="s">
        <v>42</v>
      </c>
      <c r="O18"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I19" sqref="I19"/>
    </sheetView>
  </sheetViews>
  <sheetFormatPr defaultRowHeight="14.4" x14ac:dyDescent="0.3"/>
  <cols>
    <col min="1" max="1" width="15.109375" bestFit="1" customWidth="1"/>
    <col min="2" max="2" width="12.5546875" customWidth="1"/>
    <col min="3" max="3" width="1" customWidth="1"/>
    <col min="4" max="4" width="30.33203125" customWidth="1"/>
    <col min="5" max="5" width="12.5546875" bestFit="1" customWidth="1"/>
    <col min="6" max="6" width="1.109375" customWidth="1"/>
    <col min="7" max="7" width="13.33203125" bestFit="1" customWidth="1"/>
    <col min="8" max="8" width="7.5546875" customWidth="1"/>
    <col min="9" max="9" width="5.88671875" bestFit="1" customWidth="1"/>
    <col min="10" max="10" width="9.109375" bestFit="1" customWidth="1"/>
    <col min="11" max="11" width="11.33203125" bestFit="1" customWidth="1"/>
    <col min="12" max="12" width="1.44140625" customWidth="1"/>
    <col min="13" max="13" width="40.109375" bestFit="1" customWidth="1"/>
    <col min="14" max="14" width="10.6640625" bestFit="1" customWidth="1"/>
  </cols>
  <sheetData>
    <row r="1" spans="1:23" s="54" customFormat="1" ht="21" customHeight="1" x14ac:dyDescent="0.4">
      <c r="A1" s="196" t="s">
        <v>181</v>
      </c>
      <c r="B1" s="196"/>
      <c r="C1" s="196"/>
      <c r="D1" s="196"/>
      <c r="E1" s="196"/>
      <c r="F1" s="196"/>
      <c r="G1" s="196"/>
      <c r="H1" s="196"/>
      <c r="I1" s="196"/>
      <c r="J1" s="196"/>
      <c r="K1" s="196"/>
      <c r="L1" s="196"/>
      <c r="M1" s="196"/>
      <c r="N1" s="196"/>
    </row>
    <row r="2" spans="1:23" s="98" customFormat="1" ht="12.75" customHeight="1" x14ac:dyDescent="0.25">
      <c r="A2" s="197" t="s">
        <v>116</v>
      </c>
      <c r="B2" s="197"/>
      <c r="C2" s="197"/>
      <c r="D2" s="197"/>
      <c r="E2" s="197"/>
      <c r="F2" s="197"/>
      <c r="G2" s="197"/>
      <c r="H2" s="197"/>
      <c r="I2" s="197"/>
      <c r="J2" s="197"/>
      <c r="K2" s="197"/>
      <c r="L2" s="197"/>
      <c r="M2" s="197"/>
      <c r="N2" s="197"/>
    </row>
    <row r="3" spans="1:23" s="98" customFormat="1" ht="15" customHeight="1" x14ac:dyDescent="0.25">
      <c r="A3" s="198" t="s">
        <v>168</v>
      </c>
      <c r="B3" s="198"/>
      <c r="C3" s="198"/>
      <c r="D3" s="198"/>
      <c r="E3" s="198"/>
      <c r="F3" s="198"/>
      <c r="G3" s="198"/>
      <c r="H3" s="198"/>
      <c r="I3" s="198"/>
      <c r="J3" s="198"/>
      <c r="K3" s="198"/>
      <c r="L3" s="198"/>
      <c r="M3" s="198"/>
      <c r="N3" s="198"/>
    </row>
    <row r="4" spans="1:23" s="98" customFormat="1" ht="15" customHeight="1" x14ac:dyDescent="0.25">
      <c r="A4" s="199" t="s">
        <v>135</v>
      </c>
      <c r="B4" s="199"/>
      <c r="C4" s="199"/>
      <c r="D4" s="199"/>
      <c r="E4" s="199"/>
      <c r="F4" s="199"/>
      <c r="G4" s="199"/>
      <c r="H4" s="199"/>
      <c r="I4" s="199"/>
      <c r="J4" s="199"/>
      <c r="K4" s="199"/>
      <c r="L4" s="199"/>
      <c r="M4" s="199"/>
      <c r="N4" s="199"/>
    </row>
    <row r="5" spans="1:23" s="98" customFormat="1" ht="15.75" customHeight="1" x14ac:dyDescent="0.25">
      <c r="A5" s="200" t="s">
        <v>169</v>
      </c>
      <c r="B5" s="200"/>
      <c r="C5" s="200"/>
      <c r="D5" s="200"/>
      <c r="E5" s="200"/>
      <c r="F5" s="200"/>
      <c r="G5" s="200"/>
      <c r="H5" s="200"/>
      <c r="I5" s="200"/>
      <c r="J5" s="200"/>
      <c r="K5" s="200"/>
      <c r="L5" s="200"/>
      <c r="M5" s="200"/>
      <c r="N5" s="200"/>
    </row>
    <row r="6" spans="1:23" s="22" customFormat="1" ht="20.25" customHeight="1" x14ac:dyDescent="0.25"/>
    <row r="7" spans="1:23" s="22" customFormat="1" ht="12" x14ac:dyDescent="0.25">
      <c r="A7" s="194" t="s">
        <v>152</v>
      </c>
      <c r="B7" s="195"/>
      <c r="D7" s="194" t="s">
        <v>170</v>
      </c>
      <c r="E7" s="195"/>
      <c r="G7" s="190" t="s">
        <v>137</v>
      </c>
      <c r="H7" s="190"/>
      <c r="I7" s="190"/>
      <c r="J7" s="190"/>
      <c r="K7" s="190"/>
      <c r="M7" s="194" t="s">
        <v>171</v>
      </c>
      <c r="N7" s="195"/>
    </row>
    <row r="8" spans="1:23" s="22" customFormat="1" ht="17.25" customHeight="1" x14ac:dyDescent="0.25">
      <c r="A8" s="99" t="s">
        <v>149</v>
      </c>
      <c r="B8" s="100" t="s">
        <v>139</v>
      </c>
      <c r="D8" s="99" t="s">
        <v>153</v>
      </c>
      <c r="E8" s="100" t="s">
        <v>139</v>
      </c>
      <c r="G8" s="99" t="s">
        <v>141</v>
      </c>
      <c r="H8" s="99" t="s">
        <v>147</v>
      </c>
      <c r="I8" s="99" t="s">
        <v>92</v>
      </c>
      <c r="J8" s="100" t="s">
        <v>148</v>
      </c>
      <c r="K8" s="100" t="s">
        <v>140</v>
      </c>
      <c r="M8" s="100" t="s">
        <v>173</v>
      </c>
      <c r="N8" s="100" t="s">
        <v>172</v>
      </c>
    </row>
    <row r="9" spans="1:23" s="22" customFormat="1" ht="12" x14ac:dyDescent="0.25">
      <c r="A9" s="97" t="s">
        <v>150</v>
      </c>
      <c r="B9" s="101" t="s">
        <v>147</v>
      </c>
      <c r="D9" s="97" t="s">
        <v>154</v>
      </c>
      <c r="E9" s="101" t="s">
        <v>147</v>
      </c>
      <c r="G9" s="99" t="s">
        <v>136</v>
      </c>
      <c r="H9" s="97">
        <v>2</v>
      </c>
      <c r="I9" s="97">
        <v>0</v>
      </c>
      <c r="J9" s="97">
        <v>0</v>
      </c>
      <c r="K9" s="100">
        <f>(H9*4)+(I9*6)+(J9*8)</f>
        <v>8</v>
      </c>
      <c r="M9" s="103" t="s">
        <v>155</v>
      </c>
      <c r="N9" s="105"/>
    </row>
    <row r="10" spans="1:23" s="22" customFormat="1" ht="12" x14ac:dyDescent="0.25">
      <c r="A10" s="97" t="s">
        <v>151</v>
      </c>
      <c r="B10" s="101" t="s">
        <v>147</v>
      </c>
      <c r="D10" s="97"/>
      <c r="E10" s="101"/>
      <c r="G10" s="99" t="s">
        <v>138</v>
      </c>
      <c r="H10" s="97"/>
      <c r="I10" s="97"/>
      <c r="J10" s="97"/>
      <c r="K10" s="100">
        <f>(H10*3)+(I10*4)+(J10*6)</f>
        <v>0</v>
      </c>
      <c r="M10" s="103" t="s">
        <v>156</v>
      </c>
      <c r="N10" s="105"/>
    </row>
    <row r="11" spans="1:23" s="22" customFormat="1" ht="12" x14ac:dyDescent="0.25">
      <c r="A11" s="97"/>
      <c r="B11" s="101"/>
      <c r="D11" s="97"/>
      <c r="E11" s="101"/>
      <c r="G11" s="190" t="s">
        <v>142</v>
      </c>
      <c r="H11" s="190"/>
      <c r="I11" s="190"/>
      <c r="J11" s="190"/>
      <c r="K11" s="190"/>
      <c r="M11" s="103" t="s">
        <v>157</v>
      </c>
      <c r="N11" s="105"/>
    </row>
    <row r="12" spans="1:23" s="22" customFormat="1" ht="12" x14ac:dyDescent="0.25">
      <c r="A12" s="97"/>
      <c r="B12" s="101"/>
      <c r="D12" s="97"/>
      <c r="E12" s="101"/>
      <c r="G12" s="99" t="s">
        <v>141</v>
      </c>
      <c r="H12" s="99" t="s">
        <v>147</v>
      </c>
      <c r="I12" s="99" t="s">
        <v>92</v>
      </c>
      <c r="J12" s="100" t="s">
        <v>148</v>
      </c>
      <c r="K12" s="100" t="s">
        <v>140</v>
      </c>
      <c r="M12" s="103" t="s">
        <v>180</v>
      </c>
      <c r="N12" s="105"/>
    </row>
    <row r="13" spans="1:23" s="22" customFormat="1" ht="12" x14ac:dyDescent="0.25">
      <c r="A13" s="97"/>
      <c r="B13" s="101"/>
      <c r="D13" s="97"/>
      <c r="E13" s="101"/>
      <c r="G13" s="99" t="s">
        <v>143</v>
      </c>
      <c r="H13" s="97">
        <v>1</v>
      </c>
      <c r="I13" s="97"/>
      <c r="J13" s="97"/>
      <c r="K13" s="100">
        <f>(H13*3)+(I13*4)+(J13*6)</f>
        <v>3</v>
      </c>
      <c r="M13" s="103" t="s">
        <v>158</v>
      </c>
      <c r="N13" s="105"/>
      <c r="W13" s="22" t="s">
        <v>179</v>
      </c>
    </row>
    <row r="14" spans="1:23" s="22" customFormat="1" ht="12" x14ac:dyDescent="0.25">
      <c r="A14" s="97"/>
      <c r="B14" s="101"/>
      <c r="D14" s="97"/>
      <c r="E14" s="101"/>
      <c r="G14" s="99" t="s">
        <v>144</v>
      </c>
      <c r="H14" s="97"/>
      <c r="I14" s="97"/>
      <c r="J14" s="97"/>
      <c r="K14" s="100">
        <f>(H14*4)+(I14*5)+(J14*7)</f>
        <v>0</v>
      </c>
      <c r="M14" s="103" t="s">
        <v>159</v>
      </c>
      <c r="N14" s="105"/>
    </row>
    <row r="15" spans="1:23" s="22" customFormat="1" ht="12" x14ac:dyDescent="0.25">
      <c r="A15" s="97"/>
      <c r="B15" s="101"/>
      <c r="D15" s="97"/>
      <c r="E15" s="101"/>
      <c r="G15" s="99" t="s">
        <v>145</v>
      </c>
      <c r="H15" s="97">
        <v>1</v>
      </c>
      <c r="I15" s="97"/>
      <c r="J15" s="97"/>
      <c r="K15" s="100">
        <f>(H15*3)+(I15*4)+(J15*6)</f>
        <v>3</v>
      </c>
      <c r="M15" s="103" t="s">
        <v>160</v>
      </c>
      <c r="N15" s="105"/>
    </row>
    <row r="16" spans="1:23" s="22" customFormat="1" ht="12" customHeight="1" x14ac:dyDescent="0.25">
      <c r="A16" s="97"/>
      <c r="B16" s="101"/>
      <c r="D16" s="97"/>
      <c r="E16" s="101"/>
      <c r="G16" s="191" t="s">
        <v>146</v>
      </c>
      <c r="H16" s="192"/>
      <c r="I16" s="192"/>
      <c r="J16" s="193"/>
      <c r="K16" s="102">
        <f>SUM(K9,K10,K13,K14,K15)</f>
        <v>14</v>
      </c>
      <c r="M16" s="103" t="s">
        <v>161</v>
      </c>
      <c r="N16" s="105"/>
    </row>
    <row r="17" spans="1:14" s="22" customFormat="1" ht="12" x14ac:dyDescent="0.25">
      <c r="A17" s="97"/>
      <c r="B17" s="101"/>
      <c r="D17" s="97"/>
      <c r="E17" s="101"/>
      <c r="M17" s="103" t="s">
        <v>162</v>
      </c>
      <c r="N17" s="105"/>
    </row>
    <row r="18" spans="1:14" s="22" customFormat="1" ht="12" x14ac:dyDescent="0.25">
      <c r="A18" s="97"/>
      <c r="B18" s="101"/>
      <c r="D18" s="97"/>
      <c r="E18" s="101"/>
      <c r="M18" s="103" t="s">
        <v>163</v>
      </c>
      <c r="N18" s="105"/>
    </row>
    <row r="19" spans="1:14" s="22" customFormat="1" ht="12" x14ac:dyDescent="0.25">
      <c r="A19" s="97"/>
      <c r="B19" s="101"/>
      <c r="D19" s="97"/>
      <c r="E19" s="101"/>
      <c r="M19" s="103" t="s">
        <v>164</v>
      </c>
      <c r="N19" s="105"/>
    </row>
    <row r="20" spans="1:14" s="22" customFormat="1" ht="12" x14ac:dyDescent="0.25">
      <c r="A20" s="97"/>
      <c r="B20" s="101"/>
      <c r="D20" s="97"/>
      <c r="E20" s="101"/>
      <c r="M20" s="103" t="s">
        <v>165</v>
      </c>
      <c r="N20" s="105"/>
    </row>
    <row r="21" spans="1:14" s="22" customFormat="1" ht="12" x14ac:dyDescent="0.25">
      <c r="M21" s="103" t="s">
        <v>166</v>
      </c>
      <c r="N21" s="105"/>
    </row>
    <row r="22" spans="1:14" s="22" customFormat="1" ht="12" x14ac:dyDescent="0.25">
      <c r="M22" s="103" t="s">
        <v>167</v>
      </c>
      <c r="N22" s="105"/>
    </row>
    <row r="23" spans="1:14" s="22" customFormat="1" ht="12" x14ac:dyDescent="0.25">
      <c r="M23" s="104" t="s">
        <v>174</v>
      </c>
      <c r="N23" s="106">
        <f>SUM(N9:N22)</f>
        <v>0</v>
      </c>
    </row>
    <row r="24" spans="1:14" x14ac:dyDescent="0.3">
      <c r="M24" s="104" t="s">
        <v>175</v>
      </c>
      <c r="N24" s="102">
        <f>(N23*0.01)+0.65</f>
        <v>0.65</v>
      </c>
    </row>
    <row r="25" spans="1:14" x14ac:dyDescent="0.3">
      <c r="M25" s="104" t="s">
        <v>176</v>
      </c>
      <c r="N25" s="107">
        <f>K16*N24</f>
        <v>9.1</v>
      </c>
    </row>
    <row r="26" spans="1:14" x14ac:dyDescent="0.3">
      <c r="M26" s="104" t="s">
        <v>177</v>
      </c>
      <c r="N26" s="108">
        <v>19</v>
      </c>
    </row>
    <row r="27" spans="1:14" ht="21" x14ac:dyDescent="0.3">
      <c r="M27" s="109" t="s">
        <v>178</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E26" sqref="E26"/>
    </sheetView>
  </sheetViews>
  <sheetFormatPr defaultRowHeight="14.4" x14ac:dyDescent="0.3"/>
  <cols>
    <col min="1" max="1" width="48.88671875" bestFit="1" customWidth="1"/>
    <col min="2" max="2" width="13.5546875" style="3" bestFit="1" customWidth="1"/>
    <col min="3" max="3" width="13.6640625" bestFit="1" customWidth="1"/>
    <col min="4" max="4" width="1.109375" customWidth="1"/>
    <col min="5" max="5" width="26.6640625" bestFit="1" customWidth="1"/>
    <col min="6" max="6" width="7.33203125" customWidth="1"/>
    <col min="7" max="7" width="7.5546875" bestFit="1" customWidth="1"/>
    <col min="8" max="8" width="7" customWidth="1"/>
    <col min="9" max="9" width="7.5546875" bestFit="1" customWidth="1"/>
    <col min="10" max="10" width="10.88671875" customWidth="1"/>
    <col min="11" max="11" width="7.5546875" bestFit="1" customWidth="1"/>
    <col min="12" max="12" width="8.109375" bestFit="1" customWidth="1"/>
    <col min="13" max="13" width="7.5546875" bestFit="1" customWidth="1"/>
    <col min="14" max="14" width="20.5546875" bestFit="1" customWidth="1"/>
  </cols>
  <sheetData>
    <row r="1" spans="1:14" ht="21" x14ac:dyDescent="0.4">
      <c r="A1" s="196" t="s">
        <v>185</v>
      </c>
      <c r="B1" s="196"/>
      <c r="C1" s="196"/>
      <c r="D1" s="196"/>
      <c r="E1" s="196"/>
      <c r="F1" s="196"/>
      <c r="G1" s="196"/>
      <c r="H1" s="196"/>
      <c r="I1" s="196"/>
      <c r="J1" s="196"/>
      <c r="K1" s="196"/>
      <c r="L1" s="196"/>
      <c r="M1" s="196"/>
      <c r="N1" s="196"/>
    </row>
    <row r="2" spans="1:14" ht="7.5" customHeight="1" x14ac:dyDescent="0.3"/>
    <row r="3" spans="1:14" ht="18" x14ac:dyDescent="0.35">
      <c r="A3" s="202" t="s">
        <v>55</v>
      </c>
      <c r="B3" s="202"/>
      <c r="C3" s="202"/>
      <c r="E3" s="189" t="s">
        <v>75</v>
      </c>
      <c r="F3" s="189"/>
      <c r="G3" s="189"/>
      <c r="H3" s="189"/>
      <c r="I3" s="189"/>
      <c r="J3" s="189"/>
      <c r="K3" s="189"/>
      <c r="L3" s="189"/>
      <c r="M3" s="189"/>
      <c r="N3" s="189"/>
    </row>
    <row r="4" spans="1:14" x14ac:dyDescent="0.3">
      <c r="A4" s="9" t="s">
        <v>77</v>
      </c>
      <c r="B4" s="129">
        <f>'#Estimativa-APF#'!$N$27</f>
        <v>172.9</v>
      </c>
      <c r="C4" s="8" t="s">
        <v>13</v>
      </c>
      <c r="E4" s="203" t="s">
        <v>11</v>
      </c>
      <c r="F4" s="201" t="s">
        <v>0</v>
      </c>
      <c r="G4" s="201"/>
      <c r="H4" s="201" t="s">
        <v>1</v>
      </c>
      <c r="I4" s="201"/>
      <c r="J4" s="201" t="s">
        <v>2</v>
      </c>
      <c r="K4" s="201"/>
      <c r="L4" s="201" t="s">
        <v>3</v>
      </c>
      <c r="M4" s="201"/>
      <c r="N4" s="115"/>
    </row>
    <row r="5" spans="1:14" ht="18" x14ac:dyDescent="0.35">
      <c r="A5" s="53" t="s">
        <v>187</v>
      </c>
      <c r="B5" s="26">
        <v>0</v>
      </c>
      <c r="C5" s="2" t="s">
        <v>53</v>
      </c>
      <c r="E5" s="203"/>
      <c r="F5" s="201" t="s">
        <v>12</v>
      </c>
      <c r="G5" s="201"/>
      <c r="H5" s="201" t="s">
        <v>12</v>
      </c>
      <c r="I5" s="201"/>
      <c r="J5" s="201" t="s">
        <v>12</v>
      </c>
      <c r="K5" s="201"/>
      <c r="L5" s="201" t="s">
        <v>12</v>
      </c>
      <c r="M5" s="201"/>
      <c r="N5" s="27" t="s">
        <v>183</v>
      </c>
    </row>
    <row r="6" spans="1:14" x14ac:dyDescent="0.3">
      <c r="A6" s="52" t="s">
        <v>76</v>
      </c>
      <c r="B6" s="130">
        <f>B4+(B4*B5)</f>
        <v>172.9</v>
      </c>
      <c r="C6" s="2" t="s">
        <v>13</v>
      </c>
      <c r="E6" s="203"/>
      <c r="F6" s="111">
        <f>B6*G6</f>
        <v>8.6450000000000014</v>
      </c>
      <c r="G6" s="17">
        <v>0.05</v>
      </c>
      <c r="H6" s="111">
        <f>B4*I6</f>
        <v>34.580000000000005</v>
      </c>
      <c r="I6" s="17">
        <v>0.2</v>
      </c>
      <c r="J6" s="111">
        <f>B4*K6</f>
        <v>112.38500000000001</v>
      </c>
      <c r="K6" s="17">
        <v>0.65</v>
      </c>
      <c r="L6" s="111">
        <f>B4*M6</f>
        <v>17.290000000000003</v>
      </c>
      <c r="M6" s="17">
        <v>0.1</v>
      </c>
      <c r="N6" s="111"/>
    </row>
    <row r="7" spans="1:14" ht="15.6" x14ac:dyDescent="0.3">
      <c r="A7" s="8" t="s">
        <v>26</v>
      </c>
      <c r="B7" s="15">
        <v>1</v>
      </c>
      <c r="C7" s="8"/>
      <c r="E7" s="4" t="s">
        <v>4</v>
      </c>
      <c r="F7" s="111">
        <f>F6*G7</f>
        <v>4.7547500000000014</v>
      </c>
      <c r="G7" s="17">
        <v>0.55000000000000004</v>
      </c>
      <c r="H7" s="111">
        <f>H6*I7</f>
        <v>10.374000000000001</v>
      </c>
      <c r="I7" s="17">
        <v>0.3</v>
      </c>
      <c r="J7" s="111">
        <f>J6*K7</f>
        <v>13.4862</v>
      </c>
      <c r="K7" s="17">
        <v>0.12</v>
      </c>
      <c r="L7" s="111">
        <f>L6*M7</f>
        <v>0.86450000000000016</v>
      </c>
      <c r="M7" s="17">
        <v>0.05</v>
      </c>
      <c r="N7" s="114">
        <f>SUM(F7,H7,J7,L7)</f>
        <v>29.47945</v>
      </c>
    </row>
    <row r="8" spans="1:14" ht="15.6" x14ac:dyDescent="0.3">
      <c r="A8" s="8" t="s">
        <v>56</v>
      </c>
      <c r="B8" s="15">
        <v>40</v>
      </c>
      <c r="C8" s="8" t="s">
        <v>29</v>
      </c>
      <c r="E8" s="4" t="s">
        <v>5</v>
      </c>
      <c r="F8" s="111">
        <f>F6*G8</f>
        <v>1.2967500000000001</v>
      </c>
      <c r="G8" s="17">
        <v>0.15</v>
      </c>
      <c r="H8" s="111">
        <f>H6*I8</f>
        <v>6.9160000000000013</v>
      </c>
      <c r="I8" s="17">
        <v>0.2</v>
      </c>
      <c r="J8" s="111">
        <f>J6*K8</f>
        <v>11.238500000000002</v>
      </c>
      <c r="K8" s="17">
        <v>0.1</v>
      </c>
      <c r="L8" s="111">
        <f>L6*M8</f>
        <v>0.86450000000000016</v>
      </c>
      <c r="M8" s="17">
        <v>0.05</v>
      </c>
      <c r="N8" s="114">
        <f t="shared" ref="N8:N14" si="0">SUM(F8,H8,J8,L8)</f>
        <v>20.315750000000001</v>
      </c>
    </row>
    <row r="9" spans="1:14" ht="15.6" x14ac:dyDescent="0.3">
      <c r="A9" s="8" t="s">
        <v>57</v>
      </c>
      <c r="B9" s="15">
        <v>2</v>
      </c>
      <c r="C9" s="8" t="s">
        <v>28</v>
      </c>
      <c r="E9" s="4" t="s">
        <v>6</v>
      </c>
      <c r="F9" s="111">
        <f>F6*G9</f>
        <v>0.17290000000000003</v>
      </c>
      <c r="G9" s="17">
        <v>0.02</v>
      </c>
      <c r="H9" s="111">
        <f>H6*I9</f>
        <v>6.9160000000000013</v>
      </c>
      <c r="I9" s="17">
        <v>0.2</v>
      </c>
      <c r="J9" s="111">
        <f>J6*K9</f>
        <v>44.954000000000008</v>
      </c>
      <c r="K9" s="17">
        <v>0.4</v>
      </c>
      <c r="L9" s="111">
        <f>L6*M9</f>
        <v>2.5935000000000001</v>
      </c>
      <c r="M9" s="17">
        <v>0.15</v>
      </c>
      <c r="N9" s="114">
        <f t="shared" si="0"/>
        <v>54.636400000000009</v>
      </c>
    </row>
    <row r="10" spans="1:14" ht="15.6" x14ac:dyDescent="0.3">
      <c r="A10" s="10" t="s">
        <v>65</v>
      </c>
      <c r="B10" s="11">
        <f>(B7*B8)*B9</f>
        <v>80</v>
      </c>
      <c r="C10" s="10" t="s">
        <v>13</v>
      </c>
      <c r="E10" s="4" t="s">
        <v>7</v>
      </c>
      <c r="F10" s="111">
        <f>F6*G10</f>
        <v>0.43225000000000008</v>
      </c>
      <c r="G10" s="17">
        <v>0.05</v>
      </c>
      <c r="H10" s="111">
        <f>H6*I10</f>
        <v>2.7664000000000004</v>
      </c>
      <c r="I10" s="17">
        <v>0.08</v>
      </c>
      <c r="J10" s="111">
        <f>J6*K10</f>
        <v>11.238500000000002</v>
      </c>
      <c r="K10" s="17">
        <v>0.1</v>
      </c>
      <c r="L10" s="111">
        <f>L6*M10</f>
        <v>1.7290000000000003</v>
      </c>
      <c r="M10" s="17">
        <v>0.1</v>
      </c>
      <c r="N10" s="114">
        <f t="shared" si="0"/>
        <v>16.166150000000002</v>
      </c>
    </row>
    <row r="11" spans="1:14" ht="15.6" x14ac:dyDescent="0.3">
      <c r="A11" s="9" t="s">
        <v>27</v>
      </c>
      <c r="B11" s="44">
        <f>B6/B10*2</f>
        <v>4.3224999999999998</v>
      </c>
      <c r="C11" s="9" t="s">
        <v>28</v>
      </c>
      <c r="E11" s="4" t="s">
        <v>8</v>
      </c>
      <c r="F11" s="111">
        <f>F6*G11</f>
        <v>0</v>
      </c>
      <c r="G11" s="17">
        <v>0</v>
      </c>
      <c r="H11" s="111">
        <f>H6*I11</f>
        <v>0.6916000000000001</v>
      </c>
      <c r="I11" s="17">
        <v>0.02</v>
      </c>
      <c r="J11" s="111">
        <f>J6*K11</f>
        <v>5.619250000000001</v>
      </c>
      <c r="K11" s="17">
        <v>0.05</v>
      </c>
      <c r="L11" s="111">
        <f>L6*M11</f>
        <v>1.7290000000000003</v>
      </c>
      <c r="M11" s="17">
        <v>0.1</v>
      </c>
      <c r="N11" s="114">
        <f t="shared" si="0"/>
        <v>8.0398500000000013</v>
      </c>
    </row>
    <row r="12" spans="1:14" x14ac:dyDescent="0.3">
      <c r="A12" s="9" t="s">
        <v>54</v>
      </c>
      <c r="B12" s="44">
        <f>B11/4</f>
        <v>1.0806249999999999</v>
      </c>
      <c r="C12" s="9" t="s">
        <v>51</v>
      </c>
      <c r="E12" s="50" t="s">
        <v>18</v>
      </c>
      <c r="F12" s="112">
        <f>SUM(F7:F11)</f>
        <v>6.6566500000000017</v>
      </c>
      <c r="G12" s="51">
        <f t="shared" ref="G12:M12" si="1">SUM(G7:G11)</f>
        <v>0.77000000000000013</v>
      </c>
      <c r="H12" s="112">
        <f t="shared" si="1"/>
        <v>27.664000000000005</v>
      </c>
      <c r="I12" s="51">
        <f t="shared" si="1"/>
        <v>0.79999999999999993</v>
      </c>
      <c r="J12" s="112">
        <f t="shared" si="1"/>
        <v>86.536450000000002</v>
      </c>
      <c r="K12" s="51">
        <f t="shared" si="1"/>
        <v>0.77</v>
      </c>
      <c r="L12" s="112">
        <f t="shared" si="1"/>
        <v>7.7805000000000009</v>
      </c>
      <c r="M12" s="51">
        <f t="shared" si="1"/>
        <v>0.44999999999999996</v>
      </c>
      <c r="N12" s="50"/>
    </row>
    <row r="13" spans="1:14" ht="15.6" x14ac:dyDescent="0.3">
      <c r="A13" s="10" t="s">
        <v>182</v>
      </c>
      <c r="B13" s="49">
        <f>B11/B9</f>
        <v>2.1612499999999999</v>
      </c>
      <c r="C13" s="10" t="s">
        <v>49</v>
      </c>
      <c r="E13" s="4" t="s">
        <v>9</v>
      </c>
      <c r="F13" s="111">
        <f>F6*G13</f>
        <v>0.25935000000000002</v>
      </c>
      <c r="G13" s="17">
        <v>0.03</v>
      </c>
      <c r="H13" s="111">
        <f>H6*I13</f>
        <v>2.7664000000000004</v>
      </c>
      <c r="I13" s="17">
        <v>0.08</v>
      </c>
      <c r="J13" s="111">
        <f>J6*K13</f>
        <v>14.610050000000001</v>
      </c>
      <c r="K13" s="17">
        <v>0.13</v>
      </c>
      <c r="L13" s="111">
        <f>L6*M13</f>
        <v>5.1870000000000003</v>
      </c>
      <c r="M13" s="17">
        <v>0.3</v>
      </c>
      <c r="N13" s="114">
        <f t="shared" si="0"/>
        <v>22.822800000000004</v>
      </c>
    </row>
    <row r="14" spans="1:14" ht="15.6" x14ac:dyDescent="0.3">
      <c r="E14" s="4" t="s">
        <v>10</v>
      </c>
      <c r="F14" s="111">
        <f>F6*G14</f>
        <v>1.7290000000000003</v>
      </c>
      <c r="G14" s="17">
        <v>0.2</v>
      </c>
      <c r="H14" s="111">
        <f>H6*I14</f>
        <v>4.1496000000000004</v>
      </c>
      <c r="I14" s="17">
        <v>0.12</v>
      </c>
      <c r="J14" s="111">
        <f>J6*K14</f>
        <v>11.238500000000002</v>
      </c>
      <c r="K14" s="17">
        <v>0.1</v>
      </c>
      <c r="L14" s="111">
        <f>L6*M14</f>
        <v>4.3225000000000007</v>
      </c>
      <c r="M14" s="17">
        <v>0.25</v>
      </c>
      <c r="N14" s="114">
        <f t="shared" si="0"/>
        <v>21.439600000000002</v>
      </c>
    </row>
    <row r="15" spans="1:14" x14ac:dyDescent="0.3">
      <c r="E15" s="50" t="s">
        <v>19</v>
      </c>
      <c r="F15" s="112">
        <f>SUM(F13:F14)</f>
        <v>1.9883500000000003</v>
      </c>
      <c r="G15" s="51">
        <f t="shared" ref="G15:M15" si="2">SUM(G13:G14)</f>
        <v>0.23</v>
      </c>
      <c r="H15" s="112">
        <f t="shared" si="2"/>
        <v>6.9160000000000004</v>
      </c>
      <c r="I15" s="51">
        <f t="shared" si="2"/>
        <v>0.2</v>
      </c>
      <c r="J15" s="112">
        <f t="shared" si="2"/>
        <v>25.848550000000003</v>
      </c>
      <c r="K15" s="51">
        <f t="shared" si="2"/>
        <v>0.23</v>
      </c>
      <c r="L15" s="112">
        <f t="shared" si="2"/>
        <v>9.509500000000001</v>
      </c>
      <c r="M15" s="51">
        <f t="shared" si="2"/>
        <v>0.55000000000000004</v>
      </c>
      <c r="N15" s="50"/>
    </row>
    <row r="16" spans="1:14" ht="18" x14ac:dyDescent="0.35">
      <c r="A16" s="202" t="s">
        <v>14</v>
      </c>
      <c r="B16" s="202"/>
      <c r="C16" s="202"/>
      <c r="E16" s="27" t="s">
        <v>184</v>
      </c>
      <c r="F16" s="113">
        <f>F12+F15</f>
        <v>8.6450000000000014</v>
      </c>
      <c r="G16" s="28">
        <f t="shared" ref="G16:M16" si="3">G12+G15</f>
        <v>1.0000000000000002</v>
      </c>
      <c r="H16" s="113">
        <f t="shared" si="3"/>
        <v>34.580000000000005</v>
      </c>
      <c r="I16" s="28">
        <f t="shared" si="3"/>
        <v>1</v>
      </c>
      <c r="J16" s="113">
        <f t="shared" si="3"/>
        <v>112.38500000000001</v>
      </c>
      <c r="K16" s="28">
        <f t="shared" si="3"/>
        <v>1</v>
      </c>
      <c r="L16" s="113">
        <f t="shared" si="3"/>
        <v>17.290000000000003</v>
      </c>
      <c r="M16" s="28">
        <f t="shared" si="3"/>
        <v>1</v>
      </c>
      <c r="N16" s="116">
        <f>SUM(N7:N11,N13,N14)</f>
        <v>172.90000000000003</v>
      </c>
    </row>
    <row r="17" spans="1:14" x14ac:dyDescent="0.3">
      <c r="A17" s="8" t="s">
        <v>17</v>
      </c>
      <c r="B17" s="16">
        <v>20</v>
      </c>
      <c r="C17" s="2"/>
      <c r="N17" s="1"/>
    </row>
    <row r="18" spans="1:14" x14ac:dyDescent="0.3">
      <c r="A18" s="8" t="s">
        <v>15</v>
      </c>
      <c r="B18" s="5">
        <f>B6*B17</f>
        <v>3458</v>
      </c>
      <c r="C18" s="2"/>
      <c r="L18" s="1"/>
      <c r="N18" s="1"/>
    </row>
    <row r="19" spans="1:14" x14ac:dyDescent="0.3">
      <c r="A19" s="8" t="s">
        <v>20</v>
      </c>
      <c r="B19" s="26">
        <v>0</v>
      </c>
      <c r="C19" s="2"/>
      <c r="N19" s="1"/>
    </row>
    <row r="20" spans="1:14" x14ac:dyDescent="0.3">
      <c r="A20" s="8" t="s">
        <v>16</v>
      </c>
      <c r="B20" s="6">
        <f>B18*B19</f>
        <v>0</v>
      </c>
      <c r="C20" s="2"/>
      <c r="L20" s="1"/>
      <c r="N20" s="1"/>
    </row>
    <row r="21" spans="1:14" ht="15.6" x14ac:dyDescent="0.3">
      <c r="A21" s="24" t="s">
        <v>22</v>
      </c>
      <c r="B21" s="25">
        <f>B18+B20</f>
        <v>3458</v>
      </c>
      <c r="C21" s="2"/>
      <c r="N21" s="1"/>
    </row>
    <row r="22" spans="1:14" x14ac:dyDescent="0.3">
      <c r="A22" s="8" t="s">
        <v>21</v>
      </c>
      <c r="B22" s="26">
        <v>0.2</v>
      </c>
      <c r="C22" s="2"/>
      <c r="J22" s="1"/>
    </row>
    <row r="23" spans="1:14" x14ac:dyDescent="0.3">
      <c r="A23" s="8" t="s">
        <v>23</v>
      </c>
      <c r="B23" s="7">
        <f>B21*B22</f>
        <v>691.6</v>
      </c>
      <c r="C23" s="2"/>
    </row>
    <row r="24" spans="1:14" ht="15.6" x14ac:dyDescent="0.3">
      <c r="A24" s="24" t="s">
        <v>24</v>
      </c>
      <c r="B24" s="25">
        <f>B21+B23</f>
        <v>4149.6000000000004</v>
      </c>
      <c r="C24" s="2"/>
    </row>
    <row r="26" spans="1:14" x14ac:dyDescent="0.3">
      <c r="J26" s="1"/>
    </row>
    <row r="27" spans="1:14" x14ac:dyDescent="0.3">
      <c r="J27" s="1"/>
    </row>
    <row r="28" spans="1:14" x14ac:dyDescent="0.3">
      <c r="N28" s="1"/>
    </row>
    <row r="29" spans="1:14" x14ac:dyDescent="0.3">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B11" sqref="B11"/>
    </sheetView>
  </sheetViews>
  <sheetFormatPr defaultRowHeight="14.4" x14ac:dyDescent="0.3"/>
  <cols>
    <col min="1" max="1" width="51.88671875" bestFit="1" customWidth="1"/>
    <col min="2" max="2" width="16.6640625" style="3" bestFit="1" customWidth="1"/>
    <col min="3" max="3" width="22.33203125" bestFit="1" customWidth="1"/>
  </cols>
  <sheetData>
    <row r="1" spans="1:3" ht="15.6" x14ac:dyDescent="0.3">
      <c r="A1" s="148" t="s">
        <v>185</v>
      </c>
      <c r="B1" s="148"/>
      <c r="C1" s="148"/>
    </row>
    <row r="2" spans="1:3" ht="7.5" customHeight="1" x14ac:dyDescent="0.3"/>
    <row r="3" spans="1:3" ht="15.6" x14ac:dyDescent="0.3">
      <c r="A3" s="149" t="s">
        <v>55</v>
      </c>
      <c r="B3" s="149"/>
      <c r="C3" s="149"/>
    </row>
    <row r="4" spans="1:3" ht="18" x14ac:dyDescent="0.35">
      <c r="A4" s="27" t="s">
        <v>244</v>
      </c>
      <c r="B4" s="141">
        <f>'Backlog Produto'!$D$76</f>
        <v>164</v>
      </c>
      <c r="C4" s="27" t="s">
        <v>13</v>
      </c>
    </row>
    <row r="5" spans="1:3" x14ac:dyDescent="0.3">
      <c r="A5" s="53" t="s">
        <v>187</v>
      </c>
      <c r="B5" s="26">
        <v>0.2</v>
      </c>
      <c r="C5" s="53" t="s">
        <v>231</v>
      </c>
    </row>
    <row r="6" spans="1:3" x14ac:dyDescent="0.3">
      <c r="A6" s="8" t="s">
        <v>230</v>
      </c>
      <c r="B6" s="15">
        <v>4</v>
      </c>
      <c r="C6" s="8"/>
    </row>
    <row r="7" spans="1:3" x14ac:dyDescent="0.3">
      <c r="A7" s="8" t="s">
        <v>229</v>
      </c>
      <c r="B7" s="15">
        <v>6</v>
      </c>
      <c r="C7" s="8" t="s">
        <v>13</v>
      </c>
    </row>
    <row r="8" spans="1:3" x14ac:dyDescent="0.3">
      <c r="A8" s="8" t="s">
        <v>236</v>
      </c>
      <c r="B8" s="139">
        <f>B6*B7*2</f>
        <v>48</v>
      </c>
      <c r="C8" s="8" t="s">
        <v>13</v>
      </c>
    </row>
    <row r="9" spans="1:3" ht="18" x14ac:dyDescent="0.35">
      <c r="A9" s="27" t="s">
        <v>232</v>
      </c>
      <c r="B9" s="138">
        <f>B11/2</f>
        <v>4.1000000000000005</v>
      </c>
      <c r="C9" s="27" t="s">
        <v>243</v>
      </c>
    </row>
    <row r="10" spans="1:3" x14ac:dyDescent="0.3">
      <c r="A10" s="53" t="s">
        <v>235</v>
      </c>
      <c r="B10" s="140">
        <f>B4+(B4*B5)</f>
        <v>196.8</v>
      </c>
      <c r="C10" s="53" t="s">
        <v>13</v>
      </c>
    </row>
    <row r="11" spans="1:3" x14ac:dyDescent="0.3">
      <c r="A11" s="8" t="s">
        <v>233</v>
      </c>
      <c r="B11" s="139">
        <f>B10/B8*2</f>
        <v>8.2000000000000011</v>
      </c>
      <c r="C11" s="8" t="s">
        <v>28</v>
      </c>
    </row>
    <row r="12" spans="1:3" ht="18" x14ac:dyDescent="0.35">
      <c r="A12" s="27" t="s">
        <v>234</v>
      </c>
      <c r="B12" s="138">
        <f>B11/4</f>
        <v>2.0500000000000003</v>
      </c>
      <c r="C12" s="27" t="s">
        <v>51</v>
      </c>
    </row>
    <row r="14" spans="1:3" ht="15.6" x14ac:dyDescent="0.3">
      <c r="A14" s="149" t="s">
        <v>14</v>
      </c>
      <c r="B14" s="149"/>
      <c r="C14" s="149"/>
    </row>
    <row r="15" spans="1:3" x14ac:dyDescent="0.3">
      <c r="A15" s="8" t="s">
        <v>17</v>
      </c>
      <c r="B15" s="143">
        <v>25</v>
      </c>
      <c r="C15" s="2"/>
    </row>
    <row r="16" spans="1:3" x14ac:dyDescent="0.3">
      <c r="A16" s="8" t="s">
        <v>15</v>
      </c>
      <c r="B16" s="5">
        <f>B10*B15</f>
        <v>4920</v>
      </c>
      <c r="C16" s="2"/>
    </row>
    <row r="17" spans="1:3" x14ac:dyDescent="0.3">
      <c r="A17" s="8" t="s">
        <v>20</v>
      </c>
      <c r="B17" s="26">
        <v>0.1</v>
      </c>
      <c r="C17" s="2"/>
    </row>
    <row r="18" spans="1:3" x14ac:dyDescent="0.3">
      <c r="A18" s="8" t="s">
        <v>16</v>
      </c>
      <c r="B18" s="6">
        <f>B16*B17</f>
        <v>492</v>
      </c>
      <c r="C18" s="2"/>
    </row>
    <row r="19" spans="1:3" ht="18" x14ac:dyDescent="0.35">
      <c r="A19" s="27" t="s">
        <v>237</v>
      </c>
      <c r="B19" s="142">
        <f>B16+B18</f>
        <v>5412</v>
      </c>
      <c r="C19" s="2"/>
    </row>
    <row r="20" spans="1:3" x14ac:dyDescent="0.3">
      <c r="A20" s="8" t="s">
        <v>21</v>
      </c>
      <c r="B20" s="26">
        <v>0.2</v>
      </c>
      <c r="C20" s="2"/>
    </row>
    <row r="21" spans="1:3" x14ac:dyDescent="0.3">
      <c r="A21" s="8" t="s">
        <v>23</v>
      </c>
      <c r="B21" s="7">
        <f>B19*B20</f>
        <v>1082.4000000000001</v>
      </c>
      <c r="C21" s="2"/>
    </row>
    <row r="22" spans="1:3" ht="18" x14ac:dyDescent="0.35">
      <c r="A22" s="27" t="s">
        <v>238</v>
      </c>
      <c r="B22" s="142">
        <f>B19+B21</f>
        <v>6494.4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6"/>
  <sheetViews>
    <sheetView topLeftCell="A57" zoomScale="130" zoomScaleNormal="130" workbookViewId="0">
      <selection activeCell="G12" sqref="G12"/>
    </sheetView>
  </sheetViews>
  <sheetFormatPr defaultColWidth="9.109375" defaultRowHeight="14.4" x14ac:dyDescent="0.25"/>
  <cols>
    <col min="1" max="1" width="11" style="48" customWidth="1"/>
    <col min="2" max="2" width="12.44140625" style="22" customWidth="1"/>
    <col min="3" max="3" width="69" style="22" customWidth="1"/>
    <col min="4" max="4" width="9.44140625" style="119" bestFit="1" customWidth="1"/>
    <col min="5" max="5" width="1.6640625" style="22" customWidth="1"/>
    <col min="6" max="6" width="4.5546875" style="22" bestFit="1" customWidth="1"/>
    <col min="7" max="7" width="20.33203125" style="22" customWidth="1"/>
    <col min="8" max="9" width="9.109375" style="22"/>
    <col min="10" max="10" width="11.5546875" style="22" bestFit="1" customWidth="1"/>
    <col min="11" max="11" width="12.6640625" style="22" customWidth="1"/>
    <col min="12" max="16384" width="9.109375" style="22"/>
  </cols>
  <sheetData>
    <row r="1" spans="1:12" ht="12" customHeight="1" x14ac:dyDescent="0.25">
      <c r="A1" s="160" t="s">
        <v>59</v>
      </c>
      <c r="B1" s="161"/>
      <c r="C1" s="161"/>
      <c r="D1" s="161"/>
      <c r="F1" s="153" t="s">
        <v>214</v>
      </c>
      <c r="G1" s="154"/>
      <c r="H1" s="154"/>
      <c r="I1" s="154"/>
      <c r="J1" s="154"/>
      <c r="K1" s="154"/>
      <c r="L1" s="154"/>
    </row>
    <row r="2" spans="1:12" ht="42" customHeight="1" x14ac:dyDescent="0.25">
      <c r="A2" s="155" t="s">
        <v>221</v>
      </c>
      <c r="B2" s="156"/>
      <c r="C2" s="156"/>
      <c r="D2" s="156"/>
      <c r="F2" s="157" t="s">
        <v>241</v>
      </c>
      <c r="G2" s="158"/>
      <c r="H2" s="158"/>
      <c r="I2" s="158"/>
      <c r="J2" s="158"/>
      <c r="K2" s="158"/>
      <c r="L2" s="158"/>
    </row>
    <row r="3" spans="1:12" ht="24" x14ac:dyDescent="0.25">
      <c r="A3" s="133" t="s">
        <v>134</v>
      </c>
      <c r="B3" s="133" t="s">
        <v>195</v>
      </c>
      <c r="C3" s="133" t="s">
        <v>196</v>
      </c>
      <c r="D3" s="133" t="s">
        <v>213</v>
      </c>
      <c r="F3" s="133" t="s">
        <v>134</v>
      </c>
      <c r="G3" s="134" t="s">
        <v>212</v>
      </c>
      <c r="H3" s="159" t="s">
        <v>214</v>
      </c>
      <c r="I3" s="159"/>
      <c r="J3" s="159"/>
      <c r="K3" s="159"/>
      <c r="L3" s="159"/>
    </row>
    <row r="4" spans="1:12" ht="24" x14ac:dyDescent="0.25">
      <c r="A4" s="150" t="s">
        <v>0</v>
      </c>
      <c r="B4" s="151"/>
      <c r="C4" s="152"/>
      <c r="D4" s="126" t="s">
        <v>12</v>
      </c>
      <c r="F4" s="124" t="s">
        <v>220</v>
      </c>
      <c r="G4" s="124" t="s">
        <v>219</v>
      </c>
      <c r="H4" s="126" t="s">
        <v>215</v>
      </c>
      <c r="I4" s="126" t="s">
        <v>216</v>
      </c>
      <c r="J4" s="126" t="s">
        <v>217</v>
      </c>
      <c r="K4" s="131" t="s">
        <v>218</v>
      </c>
      <c r="L4" s="126" t="s">
        <v>25</v>
      </c>
    </row>
    <row r="5" spans="1:12" ht="13.2" x14ac:dyDescent="0.25">
      <c r="A5" s="121">
        <v>1</v>
      </c>
      <c r="B5" s="118" t="s">
        <v>0</v>
      </c>
      <c r="C5" s="117" t="s">
        <v>191</v>
      </c>
      <c r="D5" s="128">
        <v>2</v>
      </c>
      <c r="F5" s="122">
        <v>1</v>
      </c>
      <c r="G5" s="117" t="s">
        <v>278</v>
      </c>
      <c r="H5" s="125">
        <v>5</v>
      </c>
      <c r="I5" s="125">
        <v>5</v>
      </c>
      <c r="J5" s="125">
        <v>3</v>
      </c>
      <c r="K5" s="125">
        <v>5</v>
      </c>
      <c r="L5" s="127">
        <f>SUM(H5:K5)</f>
        <v>18</v>
      </c>
    </row>
    <row r="6" spans="1:12" ht="13.2" x14ac:dyDescent="0.25">
      <c r="A6" s="121">
        <v>2</v>
      </c>
      <c r="B6" s="118" t="s">
        <v>0</v>
      </c>
      <c r="C6" s="117" t="s">
        <v>189</v>
      </c>
      <c r="D6" s="128">
        <v>2</v>
      </c>
      <c r="F6" s="122">
        <v>2</v>
      </c>
      <c r="G6" s="117" t="s">
        <v>279</v>
      </c>
      <c r="H6" s="125">
        <v>4</v>
      </c>
      <c r="I6" s="125">
        <v>2</v>
      </c>
      <c r="J6" s="125">
        <v>3</v>
      </c>
      <c r="K6" s="125">
        <v>2</v>
      </c>
      <c r="L6" s="127">
        <f t="shared" ref="L6:L19" si="0">SUM(H6:K6)</f>
        <v>11</v>
      </c>
    </row>
    <row r="7" spans="1:12" ht="13.2" x14ac:dyDescent="0.25">
      <c r="A7" s="121">
        <v>3</v>
      </c>
      <c r="B7" s="118" t="s">
        <v>0</v>
      </c>
      <c r="C7" s="117" t="s">
        <v>188</v>
      </c>
      <c r="D7" s="128">
        <v>2</v>
      </c>
      <c r="F7" s="122">
        <v>3</v>
      </c>
      <c r="G7" s="117" t="s">
        <v>280</v>
      </c>
      <c r="H7" s="125">
        <v>5</v>
      </c>
      <c r="I7" s="125">
        <v>5</v>
      </c>
      <c r="J7" s="125">
        <v>3</v>
      </c>
      <c r="K7" s="125">
        <v>5</v>
      </c>
      <c r="L7" s="127">
        <f t="shared" si="0"/>
        <v>18</v>
      </c>
    </row>
    <row r="8" spans="1:12" ht="13.2" x14ac:dyDescent="0.25">
      <c r="A8" s="121">
        <v>4</v>
      </c>
      <c r="B8" s="118" t="s">
        <v>0</v>
      </c>
      <c r="C8" s="117" t="s">
        <v>190</v>
      </c>
      <c r="D8" s="128">
        <v>2</v>
      </c>
      <c r="F8" s="122">
        <v>4</v>
      </c>
      <c r="G8" s="117" t="s">
        <v>281</v>
      </c>
      <c r="H8" s="125">
        <v>4</v>
      </c>
      <c r="I8" s="125">
        <v>2</v>
      </c>
      <c r="J8" s="125">
        <v>3</v>
      </c>
      <c r="K8" s="125">
        <v>2</v>
      </c>
      <c r="L8" s="127">
        <f t="shared" si="0"/>
        <v>11</v>
      </c>
    </row>
    <row r="9" spans="1:12" ht="13.2" x14ac:dyDescent="0.25">
      <c r="A9" s="121">
        <v>5</v>
      </c>
      <c r="B9" s="118" t="s">
        <v>0</v>
      </c>
      <c r="C9" s="117" t="s">
        <v>194</v>
      </c>
      <c r="D9" s="128">
        <v>2</v>
      </c>
      <c r="F9" s="123">
        <v>5</v>
      </c>
      <c r="G9" s="117" t="s">
        <v>282</v>
      </c>
      <c r="H9" s="125">
        <v>7</v>
      </c>
      <c r="I9" s="125">
        <v>4</v>
      </c>
      <c r="J9" s="125">
        <v>5</v>
      </c>
      <c r="K9" s="125">
        <v>6</v>
      </c>
      <c r="L9" s="127">
        <f t="shared" si="0"/>
        <v>22</v>
      </c>
    </row>
    <row r="10" spans="1:12" ht="13.2" x14ac:dyDescent="0.25">
      <c r="A10" s="121">
        <v>6</v>
      </c>
      <c r="B10" s="118" t="s">
        <v>0</v>
      </c>
      <c r="C10" s="117" t="s">
        <v>198</v>
      </c>
      <c r="D10" s="128">
        <v>2</v>
      </c>
      <c r="F10" s="122">
        <v>6</v>
      </c>
      <c r="G10" s="117" t="s">
        <v>283</v>
      </c>
      <c r="H10" s="125">
        <v>5</v>
      </c>
      <c r="I10" s="125">
        <v>2</v>
      </c>
      <c r="J10" s="125">
        <v>3</v>
      </c>
      <c r="K10" s="125">
        <v>3</v>
      </c>
      <c r="L10" s="127">
        <f t="shared" si="0"/>
        <v>13</v>
      </c>
    </row>
    <row r="11" spans="1:12" ht="15" customHeight="1" x14ac:dyDescent="0.25">
      <c r="A11" s="150" t="s">
        <v>1</v>
      </c>
      <c r="B11" s="151"/>
      <c r="C11" s="152"/>
      <c r="D11" s="126">
        <f>SUM(D5:D10)</f>
        <v>12</v>
      </c>
      <c r="F11" s="123">
        <v>7</v>
      </c>
      <c r="G11" s="117" t="s">
        <v>284</v>
      </c>
      <c r="H11" s="125">
        <v>5</v>
      </c>
      <c r="I11" s="125">
        <v>2</v>
      </c>
      <c r="J11" s="125">
        <v>3</v>
      </c>
      <c r="K11" s="125">
        <v>3</v>
      </c>
      <c r="L11" s="127">
        <f t="shared" si="0"/>
        <v>13</v>
      </c>
    </row>
    <row r="12" spans="1:12" ht="13.2" x14ac:dyDescent="0.25">
      <c r="A12" s="121">
        <v>7</v>
      </c>
      <c r="B12" s="118" t="s">
        <v>1</v>
      </c>
      <c r="C12" s="117" t="s">
        <v>192</v>
      </c>
      <c r="D12" s="128">
        <v>1</v>
      </c>
      <c r="F12" s="123">
        <v>8</v>
      </c>
      <c r="G12" s="117" t="s">
        <v>285</v>
      </c>
      <c r="H12" s="125">
        <v>4</v>
      </c>
      <c r="I12" s="125">
        <v>2</v>
      </c>
      <c r="J12" s="125">
        <v>1</v>
      </c>
      <c r="K12" s="125">
        <v>2</v>
      </c>
      <c r="L12" s="127">
        <f t="shared" si="0"/>
        <v>9</v>
      </c>
    </row>
    <row r="13" spans="1:12" ht="13.2" x14ac:dyDescent="0.25">
      <c r="A13" s="121">
        <v>8</v>
      </c>
      <c r="B13" s="118" t="s">
        <v>1</v>
      </c>
      <c r="C13" s="117" t="s">
        <v>222</v>
      </c>
      <c r="D13" s="128">
        <v>10</v>
      </c>
      <c r="F13" s="123"/>
      <c r="G13" s="117"/>
      <c r="H13" s="125"/>
      <c r="I13" s="125"/>
      <c r="J13" s="125"/>
      <c r="K13" s="125"/>
      <c r="L13" s="127">
        <f t="shared" si="0"/>
        <v>0</v>
      </c>
    </row>
    <row r="14" spans="1:12" ht="13.2" x14ac:dyDescent="0.25">
      <c r="A14" s="121">
        <v>9</v>
      </c>
      <c r="B14" s="118" t="s">
        <v>1</v>
      </c>
      <c r="C14" s="120" t="s">
        <v>223</v>
      </c>
      <c r="D14" s="128">
        <v>2</v>
      </c>
      <c r="F14" s="123"/>
      <c r="G14" s="117"/>
      <c r="H14" s="125"/>
      <c r="I14" s="125"/>
      <c r="J14" s="125"/>
      <c r="K14" s="125"/>
      <c r="L14" s="127">
        <f t="shared" si="0"/>
        <v>0</v>
      </c>
    </row>
    <row r="15" spans="1:12" ht="13.2" x14ac:dyDescent="0.25">
      <c r="A15" s="121">
        <v>10</v>
      </c>
      <c r="B15" s="118" t="s">
        <v>1</v>
      </c>
      <c r="C15" s="135" t="s">
        <v>249</v>
      </c>
      <c r="D15" s="128">
        <v>2</v>
      </c>
      <c r="F15" s="123"/>
      <c r="G15" s="117"/>
      <c r="H15" s="125"/>
      <c r="I15" s="125"/>
      <c r="J15" s="125"/>
      <c r="K15" s="125"/>
      <c r="L15" s="127">
        <f t="shared" si="0"/>
        <v>0</v>
      </c>
    </row>
    <row r="16" spans="1:12" ht="13.2" x14ac:dyDescent="0.25">
      <c r="A16" s="121">
        <v>11</v>
      </c>
      <c r="B16" s="118" t="s">
        <v>1</v>
      </c>
      <c r="C16" s="136" t="s">
        <v>277</v>
      </c>
      <c r="D16" s="128">
        <v>2</v>
      </c>
      <c r="F16" s="123"/>
      <c r="G16" s="117"/>
      <c r="H16" s="125"/>
      <c r="I16" s="125"/>
      <c r="J16" s="125"/>
      <c r="K16" s="125"/>
      <c r="L16" s="127">
        <f t="shared" si="0"/>
        <v>0</v>
      </c>
    </row>
    <row r="17" spans="1:12" ht="13.2" x14ac:dyDescent="0.25">
      <c r="A17" s="121">
        <v>12</v>
      </c>
      <c r="B17" s="118" t="s">
        <v>1</v>
      </c>
      <c r="C17" s="136" t="s">
        <v>224</v>
      </c>
      <c r="D17" s="128">
        <v>4</v>
      </c>
      <c r="F17" s="123"/>
      <c r="G17" s="117"/>
      <c r="H17" s="125"/>
      <c r="I17" s="125"/>
      <c r="J17" s="125"/>
      <c r="K17" s="125"/>
      <c r="L17" s="127">
        <f t="shared" si="0"/>
        <v>0</v>
      </c>
    </row>
    <row r="18" spans="1:12" ht="13.2" x14ac:dyDescent="0.25">
      <c r="A18" s="121">
        <v>13</v>
      </c>
      <c r="B18" s="118" t="s">
        <v>1</v>
      </c>
      <c r="C18" s="120" t="s">
        <v>197</v>
      </c>
      <c r="D18" s="128">
        <v>2</v>
      </c>
      <c r="F18" s="123"/>
      <c r="G18" s="117"/>
      <c r="H18" s="125"/>
      <c r="I18" s="125"/>
      <c r="J18" s="125"/>
      <c r="K18" s="125"/>
      <c r="L18" s="127">
        <f t="shared" si="0"/>
        <v>0</v>
      </c>
    </row>
    <row r="19" spans="1:12" ht="13.2" x14ac:dyDescent="0.25">
      <c r="A19" s="121">
        <v>14</v>
      </c>
      <c r="B19" s="118" t="s">
        <v>1</v>
      </c>
      <c r="C19" s="120" t="s">
        <v>200</v>
      </c>
      <c r="D19" s="128">
        <v>5</v>
      </c>
      <c r="F19" s="123"/>
      <c r="G19" s="117"/>
      <c r="H19" s="125"/>
      <c r="I19" s="125"/>
      <c r="J19" s="125"/>
      <c r="K19" s="125"/>
      <c r="L19" s="127">
        <f t="shared" si="0"/>
        <v>0</v>
      </c>
    </row>
    <row r="20" spans="1:12" x14ac:dyDescent="0.3">
      <c r="A20" s="121">
        <v>15</v>
      </c>
      <c r="B20" s="118" t="s">
        <v>1</v>
      </c>
      <c r="C20" s="120" t="s">
        <v>194</v>
      </c>
      <c r="D20" s="128">
        <v>2</v>
      </c>
      <c r="F20"/>
      <c r="G20"/>
      <c r="H20" s="119"/>
      <c r="I20" s="119"/>
      <c r="J20" s="119"/>
      <c r="K20" s="119"/>
      <c r="L20" s="119"/>
    </row>
    <row r="21" spans="1:12" x14ac:dyDescent="0.3">
      <c r="A21" s="121">
        <v>16</v>
      </c>
      <c r="B21" s="118" t="s">
        <v>1</v>
      </c>
      <c r="C21" s="120" t="s">
        <v>199</v>
      </c>
      <c r="D21" s="128">
        <v>2</v>
      </c>
      <c r="F21"/>
      <c r="G21"/>
      <c r="H21" s="119"/>
      <c r="I21" s="119"/>
      <c r="J21" s="119"/>
      <c r="K21" s="119"/>
      <c r="L21" s="119"/>
    </row>
    <row r="22" spans="1:12" ht="15" customHeight="1" x14ac:dyDescent="0.3">
      <c r="A22" s="150" t="s">
        <v>2</v>
      </c>
      <c r="B22" s="151"/>
      <c r="C22" s="152"/>
      <c r="D22" s="126">
        <f>SUM(D12:D21)</f>
        <v>32</v>
      </c>
      <c r="F22"/>
      <c r="G22"/>
      <c r="H22" s="119"/>
      <c r="I22" s="119"/>
      <c r="J22" s="119"/>
      <c r="K22" s="119"/>
      <c r="L22" s="119"/>
    </row>
    <row r="23" spans="1:12" x14ac:dyDescent="0.3">
      <c r="A23" s="121">
        <v>17</v>
      </c>
      <c r="B23" s="118" t="s">
        <v>2</v>
      </c>
      <c r="C23" s="117" t="s">
        <v>192</v>
      </c>
      <c r="D23" s="128">
        <v>1</v>
      </c>
      <c r="F23"/>
      <c r="G23"/>
      <c r="H23" s="119"/>
      <c r="I23" s="119"/>
      <c r="J23" s="119"/>
      <c r="K23" s="119"/>
      <c r="L23" s="119"/>
    </row>
    <row r="24" spans="1:12" ht="13.2" x14ac:dyDescent="0.25">
      <c r="A24" s="121">
        <v>18</v>
      </c>
      <c r="B24" s="118" t="s">
        <v>2</v>
      </c>
      <c r="C24" s="136" t="s">
        <v>239</v>
      </c>
      <c r="D24" s="128">
        <v>2</v>
      </c>
    </row>
    <row r="25" spans="1:12" ht="13.2" x14ac:dyDescent="0.25">
      <c r="A25" s="121">
        <v>22</v>
      </c>
      <c r="B25" s="118" t="s">
        <v>2</v>
      </c>
      <c r="C25" s="136" t="s">
        <v>240</v>
      </c>
      <c r="D25" s="128">
        <v>2</v>
      </c>
    </row>
    <row r="26" spans="1:12" ht="13.2" x14ac:dyDescent="0.25">
      <c r="A26" s="121">
        <v>23</v>
      </c>
      <c r="B26" s="118" t="s">
        <v>2</v>
      </c>
      <c r="C26" s="135" t="s">
        <v>286</v>
      </c>
      <c r="D26" s="128">
        <v>1</v>
      </c>
    </row>
    <row r="27" spans="1:12" ht="13.2" x14ac:dyDescent="0.25">
      <c r="A27" s="121">
        <v>24</v>
      </c>
      <c r="B27" s="118" t="s">
        <v>2</v>
      </c>
      <c r="C27" s="136" t="s">
        <v>204</v>
      </c>
      <c r="D27" s="128">
        <v>2</v>
      </c>
    </row>
    <row r="28" spans="1:12" ht="13.2" x14ac:dyDescent="0.25">
      <c r="A28" s="121">
        <v>25</v>
      </c>
      <c r="B28" s="118" t="s">
        <v>2</v>
      </c>
      <c r="C28" s="136" t="s">
        <v>201</v>
      </c>
      <c r="D28" s="128">
        <v>3</v>
      </c>
    </row>
    <row r="29" spans="1:12" ht="13.2" x14ac:dyDescent="0.25">
      <c r="A29" s="121">
        <v>26</v>
      </c>
      <c r="B29" s="118" t="s">
        <v>2</v>
      </c>
      <c r="C29" s="136" t="s">
        <v>203</v>
      </c>
      <c r="D29" s="128">
        <v>2</v>
      </c>
    </row>
    <row r="30" spans="1:12" ht="13.2" x14ac:dyDescent="0.25">
      <c r="A30" s="121">
        <v>27</v>
      </c>
      <c r="B30" s="118" t="s">
        <v>2</v>
      </c>
      <c r="C30" s="136" t="s">
        <v>202</v>
      </c>
      <c r="D30" s="128">
        <v>1</v>
      </c>
    </row>
    <row r="31" spans="1:12" ht="13.2" x14ac:dyDescent="0.25">
      <c r="A31" s="121">
        <v>28</v>
      </c>
      <c r="B31" s="118" t="s">
        <v>2</v>
      </c>
      <c r="C31" s="135" t="s">
        <v>250</v>
      </c>
      <c r="D31" s="128">
        <v>1</v>
      </c>
    </row>
    <row r="32" spans="1:12" ht="13.2" x14ac:dyDescent="0.25">
      <c r="A32" s="121">
        <v>29</v>
      </c>
      <c r="B32" s="118" t="s">
        <v>2</v>
      </c>
      <c r="C32" s="136" t="s">
        <v>225</v>
      </c>
      <c r="D32" s="128">
        <v>2</v>
      </c>
    </row>
    <row r="33" spans="1:4" ht="13.2" x14ac:dyDescent="0.25">
      <c r="A33" s="121">
        <v>30</v>
      </c>
      <c r="B33" s="118" t="s">
        <v>2</v>
      </c>
      <c r="C33" s="136" t="s">
        <v>226</v>
      </c>
      <c r="D33" s="128">
        <v>4</v>
      </c>
    </row>
    <row r="34" spans="1:4" ht="13.2" x14ac:dyDescent="0.25">
      <c r="A34" s="121">
        <v>31</v>
      </c>
      <c r="B34" s="118" t="s">
        <v>2</v>
      </c>
      <c r="C34" s="136" t="s">
        <v>227</v>
      </c>
      <c r="D34" s="128">
        <v>2</v>
      </c>
    </row>
    <row r="35" spans="1:4" ht="13.2" x14ac:dyDescent="0.25">
      <c r="A35" s="121">
        <v>32</v>
      </c>
      <c r="B35" s="118" t="s">
        <v>2</v>
      </c>
      <c r="C35" s="136" t="s">
        <v>228</v>
      </c>
      <c r="D35" s="128">
        <v>2</v>
      </c>
    </row>
    <row r="36" spans="1:4" ht="13.2" x14ac:dyDescent="0.25">
      <c r="A36" s="121"/>
      <c r="B36" s="118" t="s">
        <v>2</v>
      </c>
      <c r="C36" s="117" t="s">
        <v>192</v>
      </c>
      <c r="D36" s="128">
        <v>1</v>
      </c>
    </row>
    <row r="37" spans="1:4" ht="13.2" x14ac:dyDescent="0.25">
      <c r="A37" s="121">
        <v>33</v>
      </c>
      <c r="B37" s="118" t="s">
        <v>2</v>
      </c>
      <c r="C37" s="135" t="s">
        <v>276</v>
      </c>
      <c r="D37" s="128">
        <v>1</v>
      </c>
    </row>
    <row r="38" spans="1:4" ht="13.2" x14ac:dyDescent="0.25">
      <c r="A38" s="121">
        <v>34</v>
      </c>
      <c r="B38" s="118" t="s">
        <v>2</v>
      </c>
      <c r="C38" s="136" t="s">
        <v>251</v>
      </c>
      <c r="D38" s="128">
        <v>2</v>
      </c>
    </row>
    <row r="39" spans="1:4" ht="13.2" x14ac:dyDescent="0.25">
      <c r="A39" s="121">
        <v>35</v>
      </c>
      <c r="B39" s="118" t="s">
        <v>2</v>
      </c>
      <c r="C39" s="136" t="s">
        <v>252</v>
      </c>
      <c r="D39" s="128">
        <v>3</v>
      </c>
    </row>
    <row r="40" spans="1:4" ht="13.2" x14ac:dyDescent="0.25">
      <c r="A40" s="121">
        <v>36</v>
      </c>
      <c r="B40" s="118" t="s">
        <v>2</v>
      </c>
      <c r="C40" s="136" t="s">
        <v>253</v>
      </c>
      <c r="D40" s="128">
        <v>2</v>
      </c>
    </row>
    <row r="41" spans="1:4" ht="13.2" x14ac:dyDescent="0.25">
      <c r="A41" s="121">
        <v>37</v>
      </c>
      <c r="B41" s="118" t="s">
        <v>2</v>
      </c>
      <c r="C41" s="136" t="s">
        <v>254</v>
      </c>
      <c r="D41" s="128">
        <v>1</v>
      </c>
    </row>
    <row r="42" spans="1:4" ht="13.2" x14ac:dyDescent="0.25">
      <c r="A42" s="121">
        <v>38</v>
      </c>
      <c r="B42" s="118" t="s">
        <v>2</v>
      </c>
      <c r="C42" s="135" t="s">
        <v>255</v>
      </c>
      <c r="D42" s="128">
        <v>2</v>
      </c>
    </row>
    <row r="43" spans="1:4" ht="13.2" x14ac:dyDescent="0.25">
      <c r="A43" s="121">
        <v>39</v>
      </c>
      <c r="B43" s="118" t="s">
        <v>2</v>
      </c>
      <c r="C43" s="136" t="s">
        <v>256</v>
      </c>
      <c r="D43" s="128">
        <v>2</v>
      </c>
    </row>
    <row r="44" spans="1:4" ht="13.2" x14ac:dyDescent="0.25">
      <c r="A44" s="121">
        <v>40</v>
      </c>
      <c r="B44" s="118" t="s">
        <v>2</v>
      </c>
      <c r="C44" s="136" t="s">
        <v>257</v>
      </c>
      <c r="D44" s="128">
        <v>5</v>
      </c>
    </row>
    <row r="45" spans="1:4" ht="13.2" x14ac:dyDescent="0.25">
      <c r="A45" s="121">
        <v>41</v>
      </c>
      <c r="B45" s="118" t="s">
        <v>2</v>
      </c>
      <c r="C45" s="136" t="s">
        <v>258</v>
      </c>
      <c r="D45" s="128">
        <v>3</v>
      </c>
    </row>
    <row r="46" spans="1:4" ht="13.2" x14ac:dyDescent="0.25">
      <c r="A46" s="121">
        <v>42</v>
      </c>
      <c r="B46" s="118" t="s">
        <v>2</v>
      </c>
      <c r="C46" s="136" t="s">
        <v>259</v>
      </c>
      <c r="D46" s="128">
        <v>2</v>
      </c>
    </row>
    <row r="47" spans="1:4" ht="13.2" x14ac:dyDescent="0.25">
      <c r="A47" s="121">
        <v>43</v>
      </c>
      <c r="B47" s="118" t="s">
        <v>2</v>
      </c>
      <c r="C47" s="135" t="s">
        <v>297</v>
      </c>
      <c r="D47" s="128">
        <v>1</v>
      </c>
    </row>
    <row r="48" spans="1:4" ht="13.2" x14ac:dyDescent="0.25">
      <c r="A48" s="121">
        <v>44</v>
      </c>
      <c r="B48" s="118" t="s">
        <v>2</v>
      </c>
      <c r="C48" s="136" t="s">
        <v>260</v>
      </c>
      <c r="D48" s="128">
        <v>2</v>
      </c>
    </row>
    <row r="49" spans="1:4" ht="13.2" x14ac:dyDescent="0.25">
      <c r="A49" s="121">
        <v>45</v>
      </c>
      <c r="B49" s="118" t="s">
        <v>2</v>
      </c>
      <c r="C49" s="136" t="s">
        <v>261</v>
      </c>
      <c r="D49" s="128">
        <v>3</v>
      </c>
    </row>
    <row r="50" spans="1:4" ht="13.2" x14ac:dyDescent="0.25">
      <c r="A50" s="121">
        <v>46</v>
      </c>
      <c r="B50" s="118" t="s">
        <v>2</v>
      </c>
      <c r="C50" s="136" t="s">
        <v>262</v>
      </c>
      <c r="D50" s="128">
        <v>2</v>
      </c>
    </row>
    <row r="51" spans="1:4" ht="13.2" x14ac:dyDescent="0.25">
      <c r="A51" s="121">
        <v>47</v>
      </c>
      <c r="B51" s="118" t="s">
        <v>2</v>
      </c>
      <c r="C51" s="136" t="s">
        <v>263</v>
      </c>
      <c r="D51" s="128">
        <v>1</v>
      </c>
    </row>
    <row r="52" spans="1:4" ht="13.2" x14ac:dyDescent="0.25">
      <c r="A52" s="121"/>
      <c r="B52" s="118" t="s">
        <v>2</v>
      </c>
      <c r="C52" s="117" t="s">
        <v>192</v>
      </c>
      <c r="D52" s="128">
        <v>1</v>
      </c>
    </row>
    <row r="53" spans="1:4" ht="13.2" x14ac:dyDescent="0.25">
      <c r="A53" s="121">
        <v>43</v>
      </c>
      <c r="B53" s="118" t="s">
        <v>2</v>
      </c>
      <c r="C53" s="135" t="s">
        <v>295</v>
      </c>
      <c r="D53" s="128">
        <v>2</v>
      </c>
    </row>
    <row r="54" spans="1:4" ht="13.2" x14ac:dyDescent="0.25">
      <c r="A54" s="121">
        <v>44</v>
      </c>
      <c r="B54" s="118" t="s">
        <v>2</v>
      </c>
      <c r="C54" s="136" t="s">
        <v>294</v>
      </c>
      <c r="D54" s="128">
        <v>2</v>
      </c>
    </row>
    <row r="55" spans="1:4" ht="13.2" x14ac:dyDescent="0.25">
      <c r="A55" s="121">
        <v>45</v>
      </c>
      <c r="B55" s="118" t="s">
        <v>2</v>
      </c>
      <c r="C55" s="136" t="s">
        <v>293</v>
      </c>
      <c r="D55" s="128">
        <v>3</v>
      </c>
    </row>
    <row r="56" spans="1:4" ht="13.2" x14ac:dyDescent="0.25">
      <c r="A56" s="121">
        <v>46</v>
      </c>
      <c r="B56" s="118" t="s">
        <v>2</v>
      </c>
      <c r="C56" s="136" t="s">
        <v>292</v>
      </c>
      <c r="D56" s="128">
        <v>2</v>
      </c>
    </row>
    <row r="57" spans="1:4" ht="13.2" x14ac:dyDescent="0.25">
      <c r="A57" s="121">
        <v>47</v>
      </c>
      <c r="B57" s="118" t="s">
        <v>2</v>
      </c>
      <c r="C57" s="136" t="s">
        <v>291</v>
      </c>
      <c r="D57" s="128">
        <v>1</v>
      </c>
    </row>
    <row r="58" spans="1:4" ht="13.2" x14ac:dyDescent="0.25">
      <c r="A58" s="121">
        <v>43</v>
      </c>
      <c r="B58" s="118" t="s">
        <v>2</v>
      </c>
      <c r="C58" s="135" t="s">
        <v>296</v>
      </c>
      <c r="D58" s="128">
        <v>1</v>
      </c>
    </row>
    <row r="59" spans="1:4" ht="13.2" x14ac:dyDescent="0.25">
      <c r="A59" s="121">
        <v>44</v>
      </c>
      <c r="B59" s="118" t="s">
        <v>2</v>
      </c>
      <c r="C59" s="136" t="s">
        <v>287</v>
      </c>
      <c r="D59" s="128">
        <v>1</v>
      </c>
    </row>
    <row r="60" spans="1:4" ht="13.2" x14ac:dyDescent="0.25">
      <c r="A60" s="121">
        <v>45</v>
      </c>
      <c r="B60" s="118" t="s">
        <v>2</v>
      </c>
      <c r="C60" s="136" t="s">
        <v>288</v>
      </c>
      <c r="D60" s="128">
        <v>2</v>
      </c>
    </row>
    <row r="61" spans="1:4" ht="13.2" x14ac:dyDescent="0.25">
      <c r="A61" s="121">
        <v>46</v>
      </c>
      <c r="B61" s="118" t="s">
        <v>2</v>
      </c>
      <c r="C61" s="136" t="s">
        <v>289</v>
      </c>
      <c r="D61" s="128">
        <v>1</v>
      </c>
    </row>
    <row r="62" spans="1:4" ht="13.2" x14ac:dyDescent="0.25">
      <c r="A62" s="121">
        <v>47</v>
      </c>
      <c r="B62" s="118" t="s">
        <v>2</v>
      </c>
      <c r="C62" s="136" t="s">
        <v>290</v>
      </c>
      <c r="D62" s="128">
        <v>1</v>
      </c>
    </row>
    <row r="63" spans="1:4" ht="13.2" x14ac:dyDescent="0.25">
      <c r="A63" s="121">
        <v>48</v>
      </c>
      <c r="B63" s="118" t="s">
        <v>2</v>
      </c>
      <c r="C63" s="120" t="s">
        <v>194</v>
      </c>
      <c r="D63" s="128">
        <v>3</v>
      </c>
    </row>
    <row r="64" spans="1:4" ht="13.2" x14ac:dyDescent="0.25">
      <c r="A64" s="121">
        <v>49</v>
      </c>
      <c r="B64" s="118" t="s">
        <v>2</v>
      </c>
      <c r="C64" s="120" t="s">
        <v>199</v>
      </c>
      <c r="D64" s="128">
        <v>2</v>
      </c>
    </row>
    <row r="65" spans="1:4" ht="15" customHeight="1" x14ac:dyDescent="0.25">
      <c r="A65" s="150" t="s">
        <v>3</v>
      </c>
      <c r="B65" s="151"/>
      <c r="C65" s="152"/>
      <c r="D65" s="126">
        <f>SUM(D23:D64)</f>
        <v>80</v>
      </c>
    </row>
    <row r="66" spans="1:4" ht="13.2" x14ac:dyDescent="0.25">
      <c r="A66" s="121">
        <v>50</v>
      </c>
      <c r="B66" s="118" t="s">
        <v>3</v>
      </c>
      <c r="C66" s="117" t="s">
        <v>192</v>
      </c>
      <c r="D66" s="128">
        <v>1</v>
      </c>
    </row>
    <row r="67" spans="1:4" ht="13.2" x14ac:dyDescent="0.25">
      <c r="A67" s="121">
        <v>51</v>
      </c>
      <c r="B67" s="118" t="s">
        <v>3</v>
      </c>
      <c r="C67" s="120" t="s">
        <v>205</v>
      </c>
      <c r="D67" s="128">
        <v>2</v>
      </c>
    </row>
    <row r="68" spans="1:4" ht="13.2" x14ac:dyDescent="0.25">
      <c r="A68" s="121">
        <v>52</v>
      </c>
      <c r="B68" s="118" t="s">
        <v>3</v>
      </c>
      <c r="C68" s="120" t="s">
        <v>206</v>
      </c>
      <c r="D68" s="128">
        <v>5</v>
      </c>
    </row>
    <row r="69" spans="1:4" ht="13.2" x14ac:dyDescent="0.25">
      <c r="A69" s="121">
        <v>53</v>
      </c>
      <c r="B69" s="118" t="s">
        <v>3</v>
      </c>
      <c r="C69" s="120" t="s">
        <v>211</v>
      </c>
      <c r="D69" s="128">
        <v>20</v>
      </c>
    </row>
    <row r="70" spans="1:4" ht="13.2" x14ac:dyDescent="0.25">
      <c r="A70" s="121">
        <v>54</v>
      </c>
      <c r="B70" s="118" t="s">
        <v>3</v>
      </c>
      <c r="C70" s="117" t="s">
        <v>207</v>
      </c>
      <c r="D70" s="128">
        <v>2</v>
      </c>
    </row>
    <row r="71" spans="1:4" ht="13.2" x14ac:dyDescent="0.25">
      <c r="A71" s="121">
        <v>55</v>
      </c>
      <c r="B71" s="118" t="s">
        <v>3</v>
      </c>
      <c r="C71" s="117" t="s">
        <v>208</v>
      </c>
      <c r="D71" s="128">
        <v>3</v>
      </c>
    </row>
    <row r="72" spans="1:4" ht="13.2" x14ac:dyDescent="0.25">
      <c r="A72" s="121">
        <v>56</v>
      </c>
      <c r="B72" s="118" t="s">
        <v>3</v>
      </c>
      <c r="C72" s="117" t="s">
        <v>210</v>
      </c>
      <c r="D72" s="128">
        <v>3</v>
      </c>
    </row>
    <row r="73" spans="1:4" ht="13.2" x14ac:dyDescent="0.25">
      <c r="A73" s="121">
        <v>57</v>
      </c>
      <c r="B73" s="118" t="s">
        <v>3</v>
      </c>
      <c r="C73" s="117" t="s">
        <v>209</v>
      </c>
      <c r="D73" s="128">
        <v>1</v>
      </c>
    </row>
    <row r="74" spans="1:4" ht="13.2" x14ac:dyDescent="0.25">
      <c r="A74" s="121">
        <v>58</v>
      </c>
      <c r="B74" s="132" t="s">
        <v>3</v>
      </c>
      <c r="C74" s="120" t="s">
        <v>194</v>
      </c>
      <c r="D74" s="128">
        <v>3</v>
      </c>
    </row>
    <row r="75" spans="1:4" ht="12" x14ac:dyDescent="0.25">
      <c r="A75" s="150"/>
      <c r="B75" s="151"/>
      <c r="C75" s="152"/>
      <c r="D75" s="126">
        <f>SUM(D66:D74)</f>
        <v>40</v>
      </c>
    </row>
    <row r="76" spans="1:4" ht="15.6" x14ac:dyDescent="0.25">
      <c r="D76" s="137">
        <f>SUM(D11,D22,D65,D75)</f>
        <v>164</v>
      </c>
    </row>
  </sheetData>
  <mergeCells count="10">
    <mergeCell ref="A65:C65"/>
    <mergeCell ref="A75:C75"/>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
  <sheetViews>
    <sheetView tabSelected="1" workbookViewId="0">
      <selection activeCell="C9" sqref="C9"/>
    </sheetView>
  </sheetViews>
  <sheetFormatPr defaultColWidth="9.109375" defaultRowHeight="12" x14ac:dyDescent="0.25"/>
  <cols>
    <col min="1" max="1" width="6.5546875" style="23" customWidth="1"/>
    <col min="2" max="2" width="48.5546875" style="22" bestFit="1" customWidth="1"/>
    <col min="3" max="3" width="14.88671875" style="23" bestFit="1" customWidth="1"/>
    <col min="4" max="5" width="14.109375" style="22" customWidth="1"/>
    <col min="6" max="6" width="14.109375" style="22" bestFit="1" customWidth="1"/>
    <col min="7" max="9" width="14" style="22" customWidth="1"/>
    <col min="10" max="10" width="14" style="48" customWidth="1"/>
    <col min="11" max="11" width="15.88671875" style="22" bestFit="1" customWidth="1"/>
    <col min="12" max="16384" width="9.109375" style="22"/>
  </cols>
  <sheetData>
    <row r="1" spans="1:11" ht="23.4" x14ac:dyDescent="0.45">
      <c r="A1" s="162" t="s">
        <v>186</v>
      </c>
      <c r="B1" s="163"/>
      <c r="C1" s="163"/>
      <c r="D1" s="163"/>
      <c r="E1" s="163"/>
      <c r="F1" s="163"/>
      <c r="G1" s="163"/>
      <c r="H1" s="163"/>
      <c r="I1" s="163"/>
      <c r="J1" s="163"/>
      <c r="K1" s="163"/>
    </row>
    <row r="2" spans="1:11" ht="15.6" x14ac:dyDescent="0.3">
      <c r="A2" s="165" t="s">
        <v>73</v>
      </c>
      <c r="B2" s="167"/>
      <c r="C2" s="77" t="e">
        <f>Planejamento!#REF!</f>
        <v>#REF!</v>
      </c>
      <c r="D2" s="164" t="s">
        <v>58</v>
      </c>
      <c r="E2" s="164"/>
      <c r="F2" s="78" t="e">
        <f>Planejamento!#REF!</f>
        <v>#REF!</v>
      </c>
      <c r="G2" s="165" t="s">
        <v>74</v>
      </c>
      <c r="H2" s="166"/>
      <c r="I2" s="166"/>
      <c r="J2" s="167"/>
      <c r="K2" s="77">
        <f>Planejamento!$B$10</f>
        <v>196.8</v>
      </c>
    </row>
    <row r="3" spans="1:11" ht="13.8" x14ac:dyDescent="0.3">
      <c r="A3" s="79"/>
      <c r="B3" s="80" t="s">
        <v>298</v>
      </c>
      <c r="C3" s="168" t="s">
        <v>71</v>
      </c>
      <c r="D3" s="168"/>
      <c r="E3" s="168"/>
      <c r="F3" s="81"/>
      <c r="G3" s="169" t="s">
        <v>70</v>
      </c>
      <c r="H3" s="170"/>
      <c r="I3" s="171"/>
      <c r="J3" s="82"/>
      <c r="K3" s="83"/>
    </row>
    <row r="4" spans="1:11" ht="13.8" x14ac:dyDescent="0.3">
      <c r="A4" s="84" t="s">
        <v>50</v>
      </c>
      <c r="B4" s="84" t="s">
        <v>129</v>
      </c>
      <c r="C4" s="84" t="s">
        <v>61</v>
      </c>
      <c r="D4" s="84" t="s">
        <v>60</v>
      </c>
      <c r="E4" s="84" t="s">
        <v>12</v>
      </c>
      <c r="F4" s="84" t="s">
        <v>52</v>
      </c>
      <c r="G4" s="84" t="s">
        <v>61</v>
      </c>
      <c r="H4" s="84" t="s">
        <v>69</v>
      </c>
      <c r="I4" s="84" t="s">
        <v>12</v>
      </c>
      <c r="J4" s="85" t="s">
        <v>72</v>
      </c>
      <c r="K4" s="84" t="s">
        <v>68</v>
      </c>
    </row>
    <row r="5" spans="1:11" ht="13.8" x14ac:dyDescent="0.3">
      <c r="A5" s="86">
        <v>1</v>
      </c>
      <c r="B5" s="87" t="s">
        <v>242</v>
      </c>
      <c r="C5" s="88">
        <v>45553</v>
      </c>
      <c r="D5" s="88">
        <v>45560</v>
      </c>
      <c r="E5" s="89">
        <v>12</v>
      </c>
      <c r="F5" s="90" t="s">
        <v>275</v>
      </c>
      <c r="G5" s="88">
        <v>45553</v>
      </c>
      <c r="H5" s="88">
        <v>45559</v>
      </c>
      <c r="I5" s="89">
        <v>12</v>
      </c>
      <c r="J5" s="91"/>
      <c r="K5" s="92"/>
    </row>
    <row r="6" spans="1:11" ht="13.8" x14ac:dyDescent="0.3">
      <c r="A6" s="86">
        <v>2</v>
      </c>
      <c r="B6" s="87" t="s">
        <v>299</v>
      </c>
      <c r="C6" s="88">
        <v>45560</v>
      </c>
      <c r="D6" s="88">
        <v>45572</v>
      </c>
      <c r="E6" s="89">
        <v>32</v>
      </c>
      <c r="F6" s="90" t="s">
        <v>275</v>
      </c>
      <c r="G6" s="88">
        <v>45560</v>
      </c>
      <c r="H6" s="88">
        <v>45572</v>
      </c>
      <c r="I6" s="93">
        <v>32</v>
      </c>
      <c r="J6" s="94"/>
      <c r="K6" s="92"/>
    </row>
    <row r="7" spans="1:11" ht="13.8" x14ac:dyDescent="0.3">
      <c r="A7" s="86">
        <v>3</v>
      </c>
      <c r="B7" s="87" t="s">
        <v>300</v>
      </c>
      <c r="C7" s="88">
        <v>45572</v>
      </c>
      <c r="D7" s="88">
        <v>45579</v>
      </c>
      <c r="E7" s="89">
        <v>25</v>
      </c>
      <c r="F7" s="90" t="s">
        <v>275</v>
      </c>
      <c r="G7" s="88">
        <v>45572</v>
      </c>
      <c r="H7" s="88">
        <v>45579</v>
      </c>
      <c r="I7" s="93">
        <v>25</v>
      </c>
      <c r="J7" s="94"/>
      <c r="K7" s="92"/>
    </row>
    <row r="8" spans="1:11" ht="13.8" x14ac:dyDescent="0.3">
      <c r="A8" s="86">
        <v>4</v>
      </c>
      <c r="B8" s="87" t="s">
        <v>301</v>
      </c>
      <c r="C8" s="88">
        <v>45579</v>
      </c>
      <c r="D8" s="88">
        <v>45595</v>
      </c>
      <c r="E8" s="89">
        <v>33</v>
      </c>
      <c r="F8" s="90" t="s">
        <v>275</v>
      </c>
      <c r="G8" s="88">
        <v>45580</v>
      </c>
      <c r="H8" s="88">
        <v>45595</v>
      </c>
      <c r="I8" s="93">
        <v>33</v>
      </c>
      <c r="J8" s="94"/>
      <c r="K8" s="92"/>
    </row>
    <row r="9" spans="1:11" ht="13.8" x14ac:dyDescent="0.3">
      <c r="A9" s="86">
        <v>5</v>
      </c>
      <c r="B9" s="87" t="s">
        <v>302</v>
      </c>
      <c r="C9" s="88">
        <v>45595</v>
      </c>
      <c r="D9" s="88">
        <v>45609</v>
      </c>
      <c r="E9" s="89">
        <v>22</v>
      </c>
      <c r="F9" s="90" t="s">
        <v>275</v>
      </c>
      <c r="G9" s="88">
        <v>45596</v>
      </c>
      <c r="H9" s="88">
        <v>45609</v>
      </c>
      <c r="I9" s="93">
        <v>22</v>
      </c>
      <c r="J9" s="94"/>
      <c r="K9" s="92"/>
    </row>
    <row r="10" spans="1:11" ht="13.8" x14ac:dyDescent="0.3">
      <c r="A10" s="86">
        <v>6</v>
      </c>
      <c r="B10" s="87" t="s">
        <v>303</v>
      </c>
      <c r="C10" s="88">
        <v>45609</v>
      </c>
      <c r="D10" s="88">
        <v>45628</v>
      </c>
      <c r="E10" s="89">
        <v>40</v>
      </c>
      <c r="F10" s="90" t="s">
        <v>273</v>
      </c>
      <c r="G10" s="88">
        <v>45610</v>
      </c>
      <c r="H10" s="88"/>
      <c r="I10" s="93"/>
      <c r="J10" s="94"/>
      <c r="K10" s="92"/>
    </row>
    <row r="11" spans="1:11" ht="13.8" x14ac:dyDescent="0.3">
      <c r="A11" s="86">
        <v>8</v>
      </c>
      <c r="B11" s="87"/>
      <c r="C11" s="88"/>
      <c r="D11" s="88"/>
      <c r="E11" s="93"/>
      <c r="F11" s="90"/>
      <c r="G11" s="88"/>
      <c r="H11" s="88"/>
      <c r="I11" s="93"/>
      <c r="J11" s="94"/>
      <c r="K11" s="92"/>
    </row>
    <row r="12" spans="1:11" ht="13.8" x14ac:dyDescent="0.3">
      <c r="A12" s="86">
        <v>9</v>
      </c>
      <c r="B12" s="87"/>
      <c r="C12" s="88"/>
      <c r="D12" s="88"/>
      <c r="E12" s="93"/>
      <c r="F12" s="90"/>
      <c r="G12" s="88"/>
      <c r="H12" s="88"/>
      <c r="I12" s="93"/>
      <c r="J12" s="94"/>
      <c r="K12" s="92"/>
    </row>
    <row r="13" spans="1:11" ht="13.8" x14ac:dyDescent="0.3">
      <c r="A13" s="86">
        <v>10</v>
      </c>
      <c r="B13" s="87"/>
      <c r="C13" s="88"/>
      <c r="D13" s="88"/>
      <c r="E13" s="93"/>
      <c r="F13" s="90"/>
      <c r="G13" s="88"/>
      <c r="H13" s="88"/>
      <c r="I13" s="93"/>
      <c r="J13" s="94"/>
      <c r="K13" s="92"/>
    </row>
    <row r="14" spans="1:11" ht="13.8" x14ac:dyDescent="0.3">
      <c r="A14" s="30"/>
      <c r="B14" s="29"/>
      <c r="C14" s="31"/>
      <c r="D14" s="29"/>
      <c r="E14" s="46">
        <f>SUM(E5:E13)</f>
        <v>164</v>
      </c>
      <c r="F14" s="29"/>
      <c r="G14" s="1"/>
      <c r="H14" s="1"/>
      <c r="I14" s="46">
        <f>SUM(I5:I13)</f>
        <v>124</v>
      </c>
      <c r="J14" s="47">
        <f>SUM(J5:J13)</f>
        <v>0</v>
      </c>
      <c r="K14" s="1"/>
    </row>
    <row r="15" spans="1:11" x14ac:dyDescent="0.25">
      <c r="A15" s="22"/>
      <c r="C15" s="22"/>
    </row>
  </sheetData>
  <mergeCells count="6">
    <mergeCell ref="A1:K1"/>
    <mergeCell ref="D2:E2"/>
    <mergeCell ref="G2:J2"/>
    <mergeCell ref="A2:B2"/>
    <mergeCell ref="C3:E3"/>
    <mergeCell ref="G3:I3"/>
  </mergeCells>
  <conditionalFormatting sqref="A5:D13">
    <cfRule type="expression" dxfId="11" priority="34" stopIfTrue="1">
      <formula>OR($F5="Planned",$F5="Unplanned")</formula>
    </cfRule>
    <cfRule type="expression" dxfId="10" priority="35" stopIfTrue="1">
      <formula>$F5="Ongoing"</formula>
    </cfRule>
  </conditionalFormatting>
  <conditionalFormatting sqref="F5:F13">
    <cfRule type="expression" dxfId="9" priority="31" stopIfTrue="1">
      <formula>$F5="Planned"</formula>
    </cfRule>
    <cfRule type="expression" dxfId="8" priority="32" stopIfTrue="1">
      <formula>$F5="Ongoing"</formula>
    </cfRule>
    <cfRule type="cellIs" dxfId="7" priority="33" stopIfTrue="1" operator="equal">
      <formula>"Unplanned"</formula>
    </cfRule>
  </conditionalFormatting>
  <conditionalFormatting sqref="G5:H13">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3" xr:uid="{00000000-0002-0000-03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0"/>
  <sheetViews>
    <sheetView workbookViewId="0">
      <selection activeCell="D51" sqref="D51"/>
    </sheetView>
  </sheetViews>
  <sheetFormatPr defaultRowHeight="10.199999999999999" x14ac:dyDescent="0.2"/>
  <cols>
    <col min="1" max="1" width="6" style="55" customWidth="1"/>
    <col min="2" max="2" width="38.33203125" style="55" customWidth="1"/>
    <col min="3" max="3" width="7" style="55" bestFit="1" customWidth="1"/>
    <col min="4" max="4" width="14.33203125" style="55" bestFit="1" customWidth="1"/>
    <col min="5" max="5" width="9.5546875" style="55" bestFit="1" customWidth="1"/>
    <col min="6" max="6" width="13.44140625" style="55" bestFit="1" customWidth="1"/>
    <col min="7" max="7" width="9.88671875" style="55" bestFit="1" customWidth="1"/>
    <col min="8" max="9" width="13.109375" style="55" customWidth="1"/>
    <col min="10" max="10" width="26" style="55" customWidth="1"/>
    <col min="11" max="11" width="30" style="55" customWidth="1"/>
    <col min="12" max="12" width="9.109375" style="55"/>
    <col min="13" max="14" width="22" style="55" customWidth="1"/>
    <col min="15" max="256" width="9.109375" style="55"/>
    <col min="257" max="258" width="7" style="55" bestFit="1" customWidth="1"/>
    <col min="259" max="259" width="14.88671875" style="55" bestFit="1" customWidth="1"/>
    <col min="260" max="260" width="9.6640625" style="55" bestFit="1" customWidth="1"/>
    <col min="261" max="261" width="14.5546875" style="55" bestFit="1" customWidth="1"/>
    <col min="262" max="262" width="10.6640625" style="55" bestFit="1" customWidth="1"/>
    <col min="263" max="263" width="13.109375" style="55" customWidth="1"/>
    <col min="264" max="264" width="6.33203125" style="55" bestFit="1" customWidth="1"/>
    <col min="265" max="265" width="26" style="55" customWidth="1"/>
    <col min="266" max="266" width="34.88671875" style="55" customWidth="1"/>
    <col min="267" max="267" width="19" style="55" customWidth="1"/>
    <col min="268" max="268" width="9.109375" style="55"/>
    <col min="269" max="270" width="22" style="55" customWidth="1"/>
    <col min="271" max="512" width="9.109375" style="55"/>
    <col min="513" max="514" width="7" style="55" bestFit="1" customWidth="1"/>
    <col min="515" max="515" width="14.88671875" style="55" bestFit="1" customWidth="1"/>
    <col min="516" max="516" width="9.6640625" style="55" bestFit="1" customWidth="1"/>
    <col min="517" max="517" width="14.5546875" style="55" bestFit="1" customWidth="1"/>
    <col min="518" max="518" width="10.6640625" style="55" bestFit="1" customWidth="1"/>
    <col min="519" max="519" width="13.109375" style="55" customWidth="1"/>
    <col min="520" max="520" width="6.33203125" style="55" bestFit="1" customWidth="1"/>
    <col min="521" max="521" width="26" style="55" customWidth="1"/>
    <col min="522" max="522" width="34.88671875" style="55" customWidth="1"/>
    <col min="523" max="523" width="19" style="55" customWidth="1"/>
    <col min="524" max="524" width="9.109375" style="55"/>
    <col min="525" max="526" width="22" style="55" customWidth="1"/>
    <col min="527" max="768" width="9.109375" style="55"/>
    <col min="769" max="770" width="7" style="55" bestFit="1" customWidth="1"/>
    <col min="771" max="771" width="14.88671875" style="55" bestFit="1" customWidth="1"/>
    <col min="772" max="772" width="9.6640625" style="55" bestFit="1" customWidth="1"/>
    <col min="773" max="773" width="14.5546875" style="55" bestFit="1" customWidth="1"/>
    <col min="774" max="774" width="10.6640625" style="55" bestFit="1" customWidth="1"/>
    <col min="775" max="775" width="13.109375" style="55" customWidth="1"/>
    <col min="776" max="776" width="6.33203125" style="55" bestFit="1" customWidth="1"/>
    <col min="777" max="777" width="26" style="55" customWidth="1"/>
    <col min="778" max="778" width="34.88671875" style="55" customWidth="1"/>
    <col min="779" max="779" width="19" style="55" customWidth="1"/>
    <col min="780" max="780" width="9.109375" style="55"/>
    <col min="781" max="782" width="22" style="55" customWidth="1"/>
    <col min="783" max="1024" width="9.109375" style="55"/>
    <col min="1025" max="1026" width="7" style="55" bestFit="1" customWidth="1"/>
    <col min="1027" max="1027" width="14.88671875" style="55" bestFit="1" customWidth="1"/>
    <col min="1028" max="1028" width="9.6640625" style="55" bestFit="1" customWidth="1"/>
    <col min="1029" max="1029" width="14.5546875" style="55" bestFit="1" customWidth="1"/>
    <col min="1030" max="1030" width="10.6640625" style="55" bestFit="1" customWidth="1"/>
    <col min="1031" max="1031" width="13.109375" style="55" customWidth="1"/>
    <col min="1032" max="1032" width="6.33203125" style="55" bestFit="1" customWidth="1"/>
    <col min="1033" max="1033" width="26" style="55" customWidth="1"/>
    <col min="1034" max="1034" width="34.88671875" style="55" customWidth="1"/>
    <col min="1035" max="1035" width="19" style="55" customWidth="1"/>
    <col min="1036" max="1036" width="9.109375" style="55"/>
    <col min="1037" max="1038" width="22" style="55" customWidth="1"/>
    <col min="1039" max="1280" width="9.109375" style="55"/>
    <col min="1281" max="1282" width="7" style="55" bestFit="1" customWidth="1"/>
    <col min="1283" max="1283" width="14.88671875" style="55" bestFit="1" customWidth="1"/>
    <col min="1284" max="1284" width="9.6640625" style="55" bestFit="1" customWidth="1"/>
    <col min="1285" max="1285" width="14.5546875" style="55" bestFit="1" customWidth="1"/>
    <col min="1286" max="1286" width="10.6640625" style="55" bestFit="1" customWidth="1"/>
    <col min="1287" max="1287" width="13.109375" style="55" customWidth="1"/>
    <col min="1288" max="1288" width="6.33203125" style="55" bestFit="1" customWidth="1"/>
    <col min="1289" max="1289" width="26" style="55" customWidth="1"/>
    <col min="1290" max="1290" width="34.88671875" style="55" customWidth="1"/>
    <col min="1291" max="1291" width="19" style="55" customWidth="1"/>
    <col min="1292" max="1292" width="9.109375" style="55"/>
    <col min="1293" max="1294" width="22" style="55" customWidth="1"/>
    <col min="1295" max="1536" width="9.109375" style="55"/>
    <col min="1537" max="1538" width="7" style="55" bestFit="1" customWidth="1"/>
    <col min="1539" max="1539" width="14.88671875" style="55" bestFit="1" customWidth="1"/>
    <col min="1540" max="1540" width="9.6640625" style="55" bestFit="1" customWidth="1"/>
    <col min="1541" max="1541" width="14.5546875" style="55" bestFit="1" customWidth="1"/>
    <col min="1542" max="1542" width="10.6640625" style="55" bestFit="1" customWidth="1"/>
    <col min="1543" max="1543" width="13.109375" style="55" customWidth="1"/>
    <col min="1544" max="1544" width="6.33203125" style="55" bestFit="1" customWidth="1"/>
    <col min="1545" max="1545" width="26" style="55" customWidth="1"/>
    <col min="1546" max="1546" width="34.88671875" style="55" customWidth="1"/>
    <col min="1547" max="1547" width="19" style="55" customWidth="1"/>
    <col min="1548" max="1548" width="9.109375" style="55"/>
    <col min="1549" max="1550" width="22" style="55" customWidth="1"/>
    <col min="1551" max="1792" width="9.109375" style="55"/>
    <col min="1793" max="1794" width="7" style="55" bestFit="1" customWidth="1"/>
    <col min="1795" max="1795" width="14.88671875" style="55" bestFit="1" customWidth="1"/>
    <col min="1796" max="1796" width="9.6640625" style="55" bestFit="1" customWidth="1"/>
    <col min="1797" max="1797" width="14.5546875" style="55" bestFit="1" customWidth="1"/>
    <col min="1798" max="1798" width="10.6640625" style="55" bestFit="1" customWidth="1"/>
    <col min="1799" max="1799" width="13.109375" style="55" customWidth="1"/>
    <col min="1800" max="1800" width="6.33203125" style="55" bestFit="1" customWidth="1"/>
    <col min="1801" max="1801" width="26" style="55" customWidth="1"/>
    <col min="1802" max="1802" width="34.88671875" style="55" customWidth="1"/>
    <col min="1803" max="1803" width="19" style="55" customWidth="1"/>
    <col min="1804" max="1804" width="9.109375" style="55"/>
    <col min="1805" max="1806" width="22" style="55" customWidth="1"/>
    <col min="1807" max="2048" width="9.109375" style="55"/>
    <col min="2049" max="2050" width="7" style="55" bestFit="1" customWidth="1"/>
    <col min="2051" max="2051" width="14.88671875" style="55" bestFit="1" customWidth="1"/>
    <col min="2052" max="2052" width="9.6640625" style="55" bestFit="1" customWidth="1"/>
    <col min="2053" max="2053" width="14.5546875" style="55" bestFit="1" customWidth="1"/>
    <col min="2054" max="2054" width="10.6640625" style="55" bestFit="1" customWidth="1"/>
    <col min="2055" max="2055" width="13.109375" style="55" customWidth="1"/>
    <col min="2056" max="2056" width="6.33203125" style="55" bestFit="1" customWidth="1"/>
    <col min="2057" max="2057" width="26" style="55" customWidth="1"/>
    <col min="2058" max="2058" width="34.88671875" style="55" customWidth="1"/>
    <col min="2059" max="2059" width="19" style="55" customWidth="1"/>
    <col min="2060" max="2060" width="9.109375" style="55"/>
    <col min="2061" max="2062" width="22" style="55" customWidth="1"/>
    <col min="2063" max="2304" width="9.109375" style="55"/>
    <col min="2305" max="2306" width="7" style="55" bestFit="1" customWidth="1"/>
    <col min="2307" max="2307" width="14.88671875" style="55" bestFit="1" customWidth="1"/>
    <col min="2308" max="2308" width="9.6640625" style="55" bestFit="1" customWidth="1"/>
    <col min="2309" max="2309" width="14.5546875" style="55" bestFit="1" customWidth="1"/>
    <col min="2310" max="2310" width="10.6640625" style="55" bestFit="1" customWidth="1"/>
    <col min="2311" max="2311" width="13.109375" style="55" customWidth="1"/>
    <col min="2312" max="2312" width="6.33203125" style="55" bestFit="1" customWidth="1"/>
    <col min="2313" max="2313" width="26" style="55" customWidth="1"/>
    <col min="2314" max="2314" width="34.88671875" style="55" customWidth="1"/>
    <col min="2315" max="2315" width="19" style="55" customWidth="1"/>
    <col min="2316" max="2316" width="9.109375" style="55"/>
    <col min="2317" max="2318" width="22" style="55" customWidth="1"/>
    <col min="2319" max="2560" width="9.109375" style="55"/>
    <col min="2561" max="2562" width="7" style="55" bestFit="1" customWidth="1"/>
    <col min="2563" max="2563" width="14.88671875" style="55" bestFit="1" customWidth="1"/>
    <col min="2564" max="2564" width="9.6640625" style="55" bestFit="1" customWidth="1"/>
    <col min="2565" max="2565" width="14.5546875" style="55" bestFit="1" customWidth="1"/>
    <col min="2566" max="2566" width="10.6640625" style="55" bestFit="1" customWidth="1"/>
    <col min="2567" max="2567" width="13.109375" style="55" customWidth="1"/>
    <col min="2568" max="2568" width="6.33203125" style="55" bestFit="1" customWidth="1"/>
    <col min="2569" max="2569" width="26" style="55" customWidth="1"/>
    <col min="2570" max="2570" width="34.88671875" style="55" customWidth="1"/>
    <col min="2571" max="2571" width="19" style="55" customWidth="1"/>
    <col min="2572" max="2572" width="9.109375" style="55"/>
    <col min="2573" max="2574" width="22" style="55" customWidth="1"/>
    <col min="2575" max="2816" width="9.109375" style="55"/>
    <col min="2817" max="2818" width="7" style="55" bestFit="1" customWidth="1"/>
    <col min="2819" max="2819" width="14.88671875" style="55" bestFit="1" customWidth="1"/>
    <col min="2820" max="2820" width="9.6640625" style="55" bestFit="1" customWidth="1"/>
    <col min="2821" max="2821" width="14.5546875" style="55" bestFit="1" customWidth="1"/>
    <col min="2822" max="2822" width="10.6640625" style="55" bestFit="1" customWidth="1"/>
    <col min="2823" max="2823" width="13.109375" style="55" customWidth="1"/>
    <col min="2824" max="2824" width="6.33203125" style="55" bestFit="1" customWidth="1"/>
    <col min="2825" max="2825" width="26" style="55" customWidth="1"/>
    <col min="2826" max="2826" width="34.88671875" style="55" customWidth="1"/>
    <col min="2827" max="2827" width="19" style="55" customWidth="1"/>
    <col min="2828" max="2828" width="9.109375" style="55"/>
    <col min="2829" max="2830" width="22" style="55" customWidth="1"/>
    <col min="2831" max="3072" width="9.109375" style="55"/>
    <col min="3073" max="3074" width="7" style="55" bestFit="1" customWidth="1"/>
    <col min="3075" max="3075" width="14.88671875" style="55" bestFit="1" customWidth="1"/>
    <col min="3076" max="3076" width="9.6640625" style="55" bestFit="1" customWidth="1"/>
    <col min="3077" max="3077" width="14.5546875" style="55" bestFit="1" customWidth="1"/>
    <col min="3078" max="3078" width="10.6640625" style="55" bestFit="1" customWidth="1"/>
    <col min="3079" max="3079" width="13.109375" style="55" customWidth="1"/>
    <col min="3080" max="3080" width="6.33203125" style="55" bestFit="1" customWidth="1"/>
    <col min="3081" max="3081" width="26" style="55" customWidth="1"/>
    <col min="3082" max="3082" width="34.88671875" style="55" customWidth="1"/>
    <col min="3083" max="3083" width="19" style="55" customWidth="1"/>
    <col min="3084" max="3084" width="9.109375" style="55"/>
    <col min="3085" max="3086" width="22" style="55" customWidth="1"/>
    <col min="3087" max="3328" width="9.109375" style="55"/>
    <col min="3329" max="3330" width="7" style="55" bestFit="1" customWidth="1"/>
    <col min="3331" max="3331" width="14.88671875" style="55" bestFit="1" customWidth="1"/>
    <col min="3332" max="3332" width="9.6640625" style="55" bestFit="1" customWidth="1"/>
    <col min="3333" max="3333" width="14.5546875" style="55" bestFit="1" customWidth="1"/>
    <col min="3334" max="3334" width="10.6640625" style="55" bestFit="1" customWidth="1"/>
    <col min="3335" max="3335" width="13.109375" style="55" customWidth="1"/>
    <col min="3336" max="3336" width="6.33203125" style="55" bestFit="1" customWidth="1"/>
    <col min="3337" max="3337" width="26" style="55" customWidth="1"/>
    <col min="3338" max="3338" width="34.88671875" style="55" customWidth="1"/>
    <col min="3339" max="3339" width="19" style="55" customWidth="1"/>
    <col min="3340" max="3340" width="9.109375" style="55"/>
    <col min="3341" max="3342" width="22" style="55" customWidth="1"/>
    <col min="3343" max="3584" width="9.109375" style="55"/>
    <col min="3585" max="3586" width="7" style="55" bestFit="1" customWidth="1"/>
    <col min="3587" max="3587" width="14.88671875" style="55" bestFit="1" customWidth="1"/>
    <col min="3588" max="3588" width="9.6640625" style="55" bestFit="1" customWidth="1"/>
    <col min="3589" max="3589" width="14.5546875" style="55" bestFit="1" customWidth="1"/>
    <col min="3590" max="3590" width="10.6640625" style="55" bestFit="1" customWidth="1"/>
    <col min="3591" max="3591" width="13.109375" style="55" customWidth="1"/>
    <col min="3592" max="3592" width="6.33203125" style="55" bestFit="1" customWidth="1"/>
    <col min="3593" max="3593" width="26" style="55" customWidth="1"/>
    <col min="3594" max="3594" width="34.88671875" style="55" customWidth="1"/>
    <col min="3595" max="3595" width="19" style="55" customWidth="1"/>
    <col min="3596" max="3596" width="9.109375" style="55"/>
    <col min="3597" max="3598" width="22" style="55" customWidth="1"/>
    <col min="3599" max="3840" width="9.109375" style="55"/>
    <col min="3841" max="3842" width="7" style="55" bestFit="1" customWidth="1"/>
    <col min="3843" max="3843" width="14.88671875" style="55" bestFit="1" customWidth="1"/>
    <col min="3844" max="3844" width="9.6640625" style="55" bestFit="1" customWidth="1"/>
    <col min="3845" max="3845" width="14.5546875" style="55" bestFit="1" customWidth="1"/>
    <col min="3846" max="3846" width="10.6640625" style="55" bestFit="1" customWidth="1"/>
    <col min="3847" max="3847" width="13.109375" style="55" customWidth="1"/>
    <col min="3848" max="3848" width="6.33203125" style="55" bestFit="1" customWidth="1"/>
    <col min="3849" max="3849" width="26" style="55" customWidth="1"/>
    <col min="3850" max="3850" width="34.88671875" style="55" customWidth="1"/>
    <col min="3851" max="3851" width="19" style="55" customWidth="1"/>
    <col min="3852" max="3852" width="9.109375" style="55"/>
    <col min="3853" max="3854" width="22" style="55" customWidth="1"/>
    <col min="3855" max="4096" width="9.109375" style="55"/>
    <col min="4097" max="4098" width="7" style="55" bestFit="1" customWidth="1"/>
    <col min="4099" max="4099" width="14.88671875" style="55" bestFit="1" customWidth="1"/>
    <col min="4100" max="4100" width="9.6640625" style="55" bestFit="1" customWidth="1"/>
    <col min="4101" max="4101" width="14.5546875" style="55" bestFit="1" customWidth="1"/>
    <col min="4102" max="4102" width="10.6640625" style="55" bestFit="1" customWidth="1"/>
    <col min="4103" max="4103" width="13.109375" style="55" customWidth="1"/>
    <col min="4104" max="4104" width="6.33203125" style="55" bestFit="1" customWidth="1"/>
    <col min="4105" max="4105" width="26" style="55" customWidth="1"/>
    <col min="4106" max="4106" width="34.88671875" style="55" customWidth="1"/>
    <col min="4107" max="4107" width="19" style="55" customWidth="1"/>
    <col min="4108" max="4108" width="9.109375" style="55"/>
    <col min="4109" max="4110" width="22" style="55" customWidth="1"/>
    <col min="4111" max="4352" width="9.109375" style="55"/>
    <col min="4353" max="4354" width="7" style="55" bestFit="1" customWidth="1"/>
    <col min="4355" max="4355" width="14.88671875" style="55" bestFit="1" customWidth="1"/>
    <col min="4356" max="4356" width="9.6640625" style="55" bestFit="1" customWidth="1"/>
    <col min="4357" max="4357" width="14.5546875" style="55" bestFit="1" customWidth="1"/>
    <col min="4358" max="4358" width="10.6640625" style="55" bestFit="1" customWidth="1"/>
    <col min="4359" max="4359" width="13.109375" style="55" customWidth="1"/>
    <col min="4360" max="4360" width="6.33203125" style="55" bestFit="1" customWidth="1"/>
    <col min="4361" max="4361" width="26" style="55" customWidth="1"/>
    <col min="4362" max="4362" width="34.88671875" style="55" customWidth="1"/>
    <col min="4363" max="4363" width="19" style="55" customWidth="1"/>
    <col min="4364" max="4364" width="9.109375" style="55"/>
    <col min="4365" max="4366" width="22" style="55" customWidth="1"/>
    <col min="4367" max="4608" width="9.109375" style="55"/>
    <col min="4609" max="4610" width="7" style="55" bestFit="1" customWidth="1"/>
    <col min="4611" max="4611" width="14.88671875" style="55" bestFit="1" customWidth="1"/>
    <col min="4612" max="4612" width="9.6640625" style="55" bestFit="1" customWidth="1"/>
    <col min="4613" max="4613" width="14.5546875" style="55" bestFit="1" customWidth="1"/>
    <col min="4614" max="4614" width="10.6640625" style="55" bestFit="1" customWidth="1"/>
    <col min="4615" max="4615" width="13.109375" style="55" customWidth="1"/>
    <col min="4616" max="4616" width="6.33203125" style="55" bestFit="1" customWidth="1"/>
    <col min="4617" max="4617" width="26" style="55" customWidth="1"/>
    <col min="4618" max="4618" width="34.88671875" style="55" customWidth="1"/>
    <col min="4619" max="4619" width="19" style="55" customWidth="1"/>
    <col min="4620" max="4620" width="9.109375" style="55"/>
    <col min="4621" max="4622" width="22" style="55" customWidth="1"/>
    <col min="4623" max="4864" width="9.109375" style="55"/>
    <col min="4865" max="4866" width="7" style="55" bestFit="1" customWidth="1"/>
    <col min="4867" max="4867" width="14.88671875" style="55" bestFit="1" customWidth="1"/>
    <col min="4868" max="4868" width="9.6640625" style="55" bestFit="1" customWidth="1"/>
    <col min="4869" max="4869" width="14.5546875" style="55" bestFit="1" customWidth="1"/>
    <col min="4870" max="4870" width="10.6640625" style="55" bestFit="1" customWidth="1"/>
    <col min="4871" max="4871" width="13.109375" style="55" customWidth="1"/>
    <col min="4872" max="4872" width="6.33203125" style="55" bestFit="1" customWidth="1"/>
    <col min="4873" max="4873" width="26" style="55" customWidth="1"/>
    <col min="4874" max="4874" width="34.88671875" style="55" customWidth="1"/>
    <col min="4875" max="4875" width="19" style="55" customWidth="1"/>
    <col min="4876" max="4876" width="9.109375" style="55"/>
    <col min="4877" max="4878" width="22" style="55" customWidth="1"/>
    <col min="4879" max="5120" width="9.109375" style="55"/>
    <col min="5121" max="5122" width="7" style="55" bestFit="1" customWidth="1"/>
    <col min="5123" max="5123" width="14.88671875" style="55" bestFit="1" customWidth="1"/>
    <col min="5124" max="5124" width="9.6640625" style="55" bestFit="1" customWidth="1"/>
    <col min="5125" max="5125" width="14.5546875" style="55" bestFit="1" customWidth="1"/>
    <col min="5126" max="5126" width="10.6640625" style="55" bestFit="1" customWidth="1"/>
    <col min="5127" max="5127" width="13.109375" style="55" customWidth="1"/>
    <col min="5128" max="5128" width="6.33203125" style="55" bestFit="1" customWidth="1"/>
    <col min="5129" max="5129" width="26" style="55" customWidth="1"/>
    <col min="5130" max="5130" width="34.88671875" style="55" customWidth="1"/>
    <col min="5131" max="5131" width="19" style="55" customWidth="1"/>
    <col min="5132" max="5132" width="9.109375" style="55"/>
    <col min="5133" max="5134" width="22" style="55" customWidth="1"/>
    <col min="5135" max="5376" width="9.109375" style="55"/>
    <col min="5377" max="5378" width="7" style="55" bestFit="1" customWidth="1"/>
    <col min="5379" max="5379" width="14.88671875" style="55" bestFit="1" customWidth="1"/>
    <col min="5380" max="5380" width="9.6640625" style="55" bestFit="1" customWidth="1"/>
    <col min="5381" max="5381" width="14.5546875" style="55" bestFit="1" customWidth="1"/>
    <col min="5382" max="5382" width="10.6640625" style="55" bestFit="1" customWidth="1"/>
    <col min="5383" max="5383" width="13.109375" style="55" customWidth="1"/>
    <col min="5384" max="5384" width="6.33203125" style="55" bestFit="1" customWidth="1"/>
    <col min="5385" max="5385" width="26" style="55" customWidth="1"/>
    <col min="5386" max="5386" width="34.88671875" style="55" customWidth="1"/>
    <col min="5387" max="5387" width="19" style="55" customWidth="1"/>
    <col min="5388" max="5388" width="9.109375" style="55"/>
    <col min="5389" max="5390" width="22" style="55" customWidth="1"/>
    <col min="5391" max="5632" width="9.109375" style="55"/>
    <col min="5633" max="5634" width="7" style="55" bestFit="1" customWidth="1"/>
    <col min="5635" max="5635" width="14.88671875" style="55" bestFit="1" customWidth="1"/>
    <col min="5636" max="5636" width="9.6640625" style="55" bestFit="1" customWidth="1"/>
    <col min="5637" max="5637" width="14.5546875" style="55" bestFit="1" customWidth="1"/>
    <col min="5638" max="5638" width="10.6640625" style="55" bestFit="1" customWidth="1"/>
    <col min="5639" max="5639" width="13.109375" style="55" customWidth="1"/>
    <col min="5640" max="5640" width="6.33203125" style="55" bestFit="1" customWidth="1"/>
    <col min="5641" max="5641" width="26" style="55" customWidth="1"/>
    <col min="5642" max="5642" width="34.88671875" style="55" customWidth="1"/>
    <col min="5643" max="5643" width="19" style="55" customWidth="1"/>
    <col min="5644" max="5644" width="9.109375" style="55"/>
    <col min="5645" max="5646" width="22" style="55" customWidth="1"/>
    <col min="5647" max="5888" width="9.109375" style="55"/>
    <col min="5889" max="5890" width="7" style="55" bestFit="1" customWidth="1"/>
    <col min="5891" max="5891" width="14.88671875" style="55" bestFit="1" customWidth="1"/>
    <col min="5892" max="5892" width="9.6640625" style="55" bestFit="1" customWidth="1"/>
    <col min="5893" max="5893" width="14.5546875" style="55" bestFit="1" customWidth="1"/>
    <col min="5894" max="5894" width="10.6640625" style="55" bestFit="1" customWidth="1"/>
    <col min="5895" max="5895" width="13.109375" style="55" customWidth="1"/>
    <col min="5896" max="5896" width="6.33203125" style="55" bestFit="1" customWidth="1"/>
    <col min="5897" max="5897" width="26" style="55" customWidth="1"/>
    <col min="5898" max="5898" width="34.88671875" style="55" customWidth="1"/>
    <col min="5899" max="5899" width="19" style="55" customWidth="1"/>
    <col min="5900" max="5900" width="9.109375" style="55"/>
    <col min="5901" max="5902" width="22" style="55" customWidth="1"/>
    <col min="5903" max="6144" width="9.109375" style="55"/>
    <col min="6145" max="6146" width="7" style="55" bestFit="1" customWidth="1"/>
    <col min="6147" max="6147" width="14.88671875" style="55" bestFit="1" customWidth="1"/>
    <col min="6148" max="6148" width="9.6640625" style="55" bestFit="1" customWidth="1"/>
    <col min="6149" max="6149" width="14.5546875" style="55" bestFit="1" customWidth="1"/>
    <col min="6150" max="6150" width="10.6640625" style="55" bestFit="1" customWidth="1"/>
    <col min="6151" max="6151" width="13.109375" style="55" customWidth="1"/>
    <col min="6152" max="6152" width="6.33203125" style="55" bestFit="1" customWidth="1"/>
    <col min="6153" max="6153" width="26" style="55" customWidth="1"/>
    <col min="6154" max="6154" width="34.88671875" style="55" customWidth="1"/>
    <col min="6155" max="6155" width="19" style="55" customWidth="1"/>
    <col min="6156" max="6156" width="9.109375" style="55"/>
    <col min="6157" max="6158" width="22" style="55" customWidth="1"/>
    <col min="6159" max="6400" width="9.109375" style="55"/>
    <col min="6401" max="6402" width="7" style="55" bestFit="1" customWidth="1"/>
    <col min="6403" max="6403" width="14.88671875" style="55" bestFit="1" customWidth="1"/>
    <col min="6404" max="6404" width="9.6640625" style="55" bestFit="1" customWidth="1"/>
    <col min="6405" max="6405" width="14.5546875" style="55" bestFit="1" customWidth="1"/>
    <col min="6406" max="6406" width="10.6640625" style="55" bestFit="1" customWidth="1"/>
    <col min="6407" max="6407" width="13.109375" style="55" customWidth="1"/>
    <col min="6408" max="6408" width="6.33203125" style="55" bestFit="1" customWidth="1"/>
    <col min="6409" max="6409" width="26" style="55" customWidth="1"/>
    <col min="6410" max="6410" width="34.88671875" style="55" customWidth="1"/>
    <col min="6411" max="6411" width="19" style="55" customWidth="1"/>
    <col min="6412" max="6412" width="9.109375" style="55"/>
    <col min="6413" max="6414" width="22" style="55" customWidth="1"/>
    <col min="6415" max="6656" width="9.109375" style="55"/>
    <col min="6657" max="6658" width="7" style="55" bestFit="1" customWidth="1"/>
    <col min="6659" max="6659" width="14.88671875" style="55" bestFit="1" customWidth="1"/>
    <col min="6660" max="6660" width="9.6640625" style="55" bestFit="1" customWidth="1"/>
    <col min="6661" max="6661" width="14.5546875" style="55" bestFit="1" customWidth="1"/>
    <col min="6662" max="6662" width="10.6640625" style="55" bestFit="1" customWidth="1"/>
    <col min="6663" max="6663" width="13.109375" style="55" customWidth="1"/>
    <col min="6664" max="6664" width="6.33203125" style="55" bestFit="1" customWidth="1"/>
    <col min="6665" max="6665" width="26" style="55" customWidth="1"/>
    <col min="6666" max="6666" width="34.88671875" style="55" customWidth="1"/>
    <col min="6667" max="6667" width="19" style="55" customWidth="1"/>
    <col min="6668" max="6668" width="9.109375" style="55"/>
    <col min="6669" max="6670" width="22" style="55" customWidth="1"/>
    <col min="6671" max="6912" width="9.109375" style="55"/>
    <col min="6913" max="6914" width="7" style="55" bestFit="1" customWidth="1"/>
    <col min="6915" max="6915" width="14.88671875" style="55" bestFit="1" customWidth="1"/>
    <col min="6916" max="6916" width="9.6640625" style="55" bestFit="1" customWidth="1"/>
    <col min="6917" max="6917" width="14.5546875" style="55" bestFit="1" customWidth="1"/>
    <col min="6918" max="6918" width="10.6640625" style="55" bestFit="1" customWidth="1"/>
    <col min="6919" max="6919" width="13.109375" style="55" customWidth="1"/>
    <col min="6920" max="6920" width="6.33203125" style="55" bestFit="1" customWidth="1"/>
    <col min="6921" max="6921" width="26" style="55" customWidth="1"/>
    <col min="6922" max="6922" width="34.88671875" style="55" customWidth="1"/>
    <col min="6923" max="6923" width="19" style="55" customWidth="1"/>
    <col min="6924" max="6924" width="9.109375" style="55"/>
    <col min="6925" max="6926" width="22" style="55" customWidth="1"/>
    <col min="6927" max="7168" width="9.109375" style="55"/>
    <col min="7169" max="7170" width="7" style="55" bestFit="1" customWidth="1"/>
    <col min="7171" max="7171" width="14.88671875" style="55" bestFit="1" customWidth="1"/>
    <col min="7172" max="7172" width="9.6640625" style="55" bestFit="1" customWidth="1"/>
    <col min="7173" max="7173" width="14.5546875" style="55" bestFit="1" customWidth="1"/>
    <col min="7174" max="7174" width="10.6640625" style="55" bestFit="1" customWidth="1"/>
    <col min="7175" max="7175" width="13.109375" style="55" customWidth="1"/>
    <col min="7176" max="7176" width="6.33203125" style="55" bestFit="1" customWidth="1"/>
    <col min="7177" max="7177" width="26" style="55" customWidth="1"/>
    <col min="7178" max="7178" width="34.88671875" style="55" customWidth="1"/>
    <col min="7179" max="7179" width="19" style="55" customWidth="1"/>
    <col min="7180" max="7180" width="9.109375" style="55"/>
    <col min="7181" max="7182" width="22" style="55" customWidth="1"/>
    <col min="7183" max="7424" width="9.109375" style="55"/>
    <col min="7425" max="7426" width="7" style="55" bestFit="1" customWidth="1"/>
    <col min="7427" max="7427" width="14.88671875" style="55" bestFit="1" customWidth="1"/>
    <col min="7428" max="7428" width="9.6640625" style="55" bestFit="1" customWidth="1"/>
    <col min="7429" max="7429" width="14.5546875" style="55" bestFit="1" customWidth="1"/>
    <col min="7430" max="7430" width="10.6640625" style="55" bestFit="1" customWidth="1"/>
    <col min="7431" max="7431" width="13.109375" style="55" customWidth="1"/>
    <col min="7432" max="7432" width="6.33203125" style="55" bestFit="1" customWidth="1"/>
    <col min="7433" max="7433" width="26" style="55" customWidth="1"/>
    <col min="7434" max="7434" width="34.88671875" style="55" customWidth="1"/>
    <col min="7435" max="7435" width="19" style="55" customWidth="1"/>
    <col min="7436" max="7436" width="9.109375" style="55"/>
    <col min="7437" max="7438" width="22" style="55" customWidth="1"/>
    <col min="7439" max="7680" width="9.109375" style="55"/>
    <col min="7681" max="7682" width="7" style="55" bestFit="1" customWidth="1"/>
    <col min="7683" max="7683" width="14.88671875" style="55" bestFit="1" customWidth="1"/>
    <col min="7684" max="7684" width="9.6640625" style="55" bestFit="1" customWidth="1"/>
    <col min="7685" max="7685" width="14.5546875" style="55" bestFit="1" customWidth="1"/>
    <col min="7686" max="7686" width="10.6640625" style="55" bestFit="1" customWidth="1"/>
    <col min="7687" max="7687" width="13.109375" style="55" customWidth="1"/>
    <col min="7688" max="7688" width="6.33203125" style="55" bestFit="1" customWidth="1"/>
    <col min="7689" max="7689" width="26" style="55" customWidth="1"/>
    <col min="7690" max="7690" width="34.88671875" style="55" customWidth="1"/>
    <col min="7691" max="7691" width="19" style="55" customWidth="1"/>
    <col min="7692" max="7692" width="9.109375" style="55"/>
    <col min="7693" max="7694" width="22" style="55" customWidth="1"/>
    <col min="7695" max="7936" width="9.109375" style="55"/>
    <col min="7937" max="7938" width="7" style="55" bestFit="1" customWidth="1"/>
    <col min="7939" max="7939" width="14.88671875" style="55" bestFit="1" customWidth="1"/>
    <col min="7940" max="7940" width="9.6640625" style="55" bestFit="1" customWidth="1"/>
    <col min="7941" max="7941" width="14.5546875" style="55" bestFit="1" customWidth="1"/>
    <col min="7942" max="7942" width="10.6640625" style="55" bestFit="1" customWidth="1"/>
    <col min="7943" max="7943" width="13.109375" style="55" customWidth="1"/>
    <col min="7944" max="7944" width="6.33203125" style="55" bestFit="1" customWidth="1"/>
    <col min="7945" max="7945" width="26" style="55" customWidth="1"/>
    <col min="7946" max="7946" width="34.88671875" style="55" customWidth="1"/>
    <col min="7947" max="7947" width="19" style="55" customWidth="1"/>
    <col min="7948" max="7948" width="9.109375" style="55"/>
    <col min="7949" max="7950" width="22" style="55" customWidth="1"/>
    <col min="7951" max="8192" width="9.109375" style="55"/>
    <col min="8193" max="8194" width="7" style="55" bestFit="1" customWidth="1"/>
    <col min="8195" max="8195" width="14.88671875" style="55" bestFit="1" customWidth="1"/>
    <col min="8196" max="8196" width="9.6640625" style="55" bestFit="1" customWidth="1"/>
    <col min="8197" max="8197" width="14.5546875" style="55" bestFit="1" customWidth="1"/>
    <col min="8198" max="8198" width="10.6640625" style="55" bestFit="1" customWidth="1"/>
    <col min="8199" max="8199" width="13.109375" style="55" customWidth="1"/>
    <col min="8200" max="8200" width="6.33203125" style="55" bestFit="1" customWidth="1"/>
    <col min="8201" max="8201" width="26" style="55" customWidth="1"/>
    <col min="8202" max="8202" width="34.88671875" style="55" customWidth="1"/>
    <col min="8203" max="8203" width="19" style="55" customWidth="1"/>
    <col min="8204" max="8204" width="9.109375" style="55"/>
    <col min="8205" max="8206" width="22" style="55" customWidth="1"/>
    <col min="8207" max="8448" width="9.109375" style="55"/>
    <col min="8449" max="8450" width="7" style="55" bestFit="1" customWidth="1"/>
    <col min="8451" max="8451" width="14.88671875" style="55" bestFit="1" customWidth="1"/>
    <col min="8452" max="8452" width="9.6640625" style="55" bestFit="1" customWidth="1"/>
    <col min="8453" max="8453" width="14.5546875" style="55" bestFit="1" customWidth="1"/>
    <col min="8454" max="8454" width="10.6640625" style="55" bestFit="1" customWidth="1"/>
    <col min="8455" max="8455" width="13.109375" style="55" customWidth="1"/>
    <col min="8456" max="8456" width="6.33203125" style="55" bestFit="1" customWidth="1"/>
    <col min="8457" max="8457" width="26" style="55" customWidth="1"/>
    <col min="8458" max="8458" width="34.88671875" style="55" customWidth="1"/>
    <col min="8459" max="8459" width="19" style="55" customWidth="1"/>
    <col min="8460" max="8460" width="9.109375" style="55"/>
    <col min="8461" max="8462" width="22" style="55" customWidth="1"/>
    <col min="8463" max="8704" width="9.109375" style="55"/>
    <col min="8705" max="8706" width="7" style="55" bestFit="1" customWidth="1"/>
    <col min="8707" max="8707" width="14.88671875" style="55" bestFit="1" customWidth="1"/>
    <col min="8708" max="8708" width="9.6640625" style="55" bestFit="1" customWidth="1"/>
    <col min="8709" max="8709" width="14.5546875" style="55" bestFit="1" customWidth="1"/>
    <col min="8710" max="8710" width="10.6640625" style="55" bestFit="1" customWidth="1"/>
    <col min="8711" max="8711" width="13.109375" style="55" customWidth="1"/>
    <col min="8712" max="8712" width="6.33203125" style="55" bestFit="1" customWidth="1"/>
    <col min="8713" max="8713" width="26" style="55" customWidth="1"/>
    <col min="8714" max="8714" width="34.88671875" style="55" customWidth="1"/>
    <col min="8715" max="8715" width="19" style="55" customWidth="1"/>
    <col min="8716" max="8716" width="9.109375" style="55"/>
    <col min="8717" max="8718" width="22" style="55" customWidth="1"/>
    <col min="8719" max="8960" width="9.109375" style="55"/>
    <col min="8961" max="8962" width="7" style="55" bestFit="1" customWidth="1"/>
    <col min="8963" max="8963" width="14.88671875" style="55" bestFit="1" customWidth="1"/>
    <col min="8964" max="8964" width="9.6640625" style="55" bestFit="1" customWidth="1"/>
    <col min="8965" max="8965" width="14.5546875" style="55" bestFit="1" customWidth="1"/>
    <col min="8966" max="8966" width="10.6640625" style="55" bestFit="1" customWidth="1"/>
    <col min="8967" max="8967" width="13.109375" style="55" customWidth="1"/>
    <col min="8968" max="8968" width="6.33203125" style="55" bestFit="1" customWidth="1"/>
    <col min="8969" max="8969" width="26" style="55" customWidth="1"/>
    <col min="8970" max="8970" width="34.88671875" style="55" customWidth="1"/>
    <col min="8971" max="8971" width="19" style="55" customWidth="1"/>
    <col min="8972" max="8972" width="9.109375" style="55"/>
    <col min="8973" max="8974" width="22" style="55" customWidth="1"/>
    <col min="8975" max="9216" width="9.109375" style="55"/>
    <col min="9217" max="9218" width="7" style="55" bestFit="1" customWidth="1"/>
    <col min="9219" max="9219" width="14.88671875" style="55" bestFit="1" customWidth="1"/>
    <col min="9220" max="9220" width="9.6640625" style="55" bestFit="1" customWidth="1"/>
    <col min="9221" max="9221" width="14.5546875" style="55" bestFit="1" customWidth="1"/>
    <col min="9222" max="9222" width="10.6640625" style="55" bestFit="1" customWidth="1"/>
    <col min="9223" max="9223" width="13.109375" style="55" customWidth="1"/>
    <col min="9224" max="9224" width="6.33203125" style="55" bestFit="1" customWidth="1"/>
    <col min="9225" max="9225" width="26" style="55" customWidth="1"/>
    <col min="9226" max="9226" width="34.88671875" style="55" customWidth="1"/>
    <col min="9227" max="9227" width="19" style="55" customWidth="1"/>
    <col min="9228" max="9228" width="9.109375" style="55"/>
    <col min="9229" max="9230" width="22" style="55" customWidth="1"/>
    <col min="9231" max="9472" width="9.109375" style="55"/>
    <col min="9473" max="9474" width="7" style="55" bestFit="1" customWidth="1"/>
    <col min="9475" max="9475" width="14.88671875" style="55" bestFit="1" customWidth="1"/>
    <col min="9476" max="9476" width="9.6640625" style="55" bestFit="1" customWidth="1"/>
    <col min="9477" max="9477" width="14.5546875" style="55" bestFit="1" customWidth="1"/>
    <col min="9478" max="9478" width="10.6640625" style="55" bestFit="1" customWidth="1"/>
    <col min="9479" max="9479" width="13.109375" style="55" customWidth="1"/>
    <col min="9480" max="9480" width="6.33203125" style="55" bestFit="1" customWidth="1"/>
    <col min="9481" max="9481" width="26" style="55" customWidth="1"/>
    <col min="9482" max="9482" width="34.88671875" style="55" customWidth="1"/>
    <col min="9483" max="9483" width="19" style="55" customWidth="1"/>
    <col min="9484" max="9484" width="9.109375" style="55"/>
    <col min="9485" max="9486" width="22" style="55" customWidth="1"/>
    <col min="9487" max="9728" width="9.109375" style="55"/>
    <col min="9729" max="9730" width="7" style="55" bestFit="1" customWidth="1"/>
    <col min="9731" max="9731" width="14.88671875" style="55" bestFit="1" customWidth="1"/>
    <col min="9732" max="9732" width="9.6640625" style="55" bestFit="1" customWidth="1"/>
    <col min="9733" max="9733" width="14.5546875" style="55" bestFit="1" customWidth="1"/>
    <col min="9734" max="9734" width="10.6640625" style="55" bestFit="1" customWidth="1"/>
    <col min="9735" max="9735" width="13.109375" style="55" customWidth="1"/>
    <col min="9736" max="9736" width="6.33203125" style="55" bestFit="1" customWidth="1"/>
    <col min="9737" max="9737" width="26" style="55" customWidth="1"/>
    <col min="9738" max="9738" width="34.88671875" style="55" customWidth="1"/>
    <col min="9739" max="9739" width="19" style="55" customWidth="1"/>
    <col min="9740" max="9740" width="9.109375" style="55"/>
    <col min="9741" max="9742" width="22" style="55" customWidth="1"/>
    <col min="9743" max="9984" width="9.109375" style="55"/>
    <col min="9985" max="9986" width="7" style="55" bestFit="1" customWidth="1"/>
    <col min="9987" max="9987" width="14.88671875" style="55" bestFit="1" customWidth="1"/>
    <col min="9988" max="9988" width="9.6640625" style="55" bestFit="1" customWidth="1"/>
    <col min="9989" max="9989" width="14.5546875" style="55" bestFit="1" customWidth="1"/>
    <col min="9990" max="9990" width="10.6640625" style="55" bestFit="1" customWidth="1"/>
    <col min="9991" max="9991" width="13.109375" style="55" customWidth="1"/>
    <col min="9992" max="9992" width="6.33203125" style="55" bestFit="1" customWidth="1"/>
    <col min="9993" max="9993" width="26" style="55" customWidth="1"/>
    <col min="9994" max="9994" width="34.88671875" style="55" customWidth="1"/>
    <col min="9995" max="9995" width="19" style="55" customWidth="1"/>
    <col min="9996" max="9996" width="9.109375" style="55"/>
    <col min="9997" max="9998" width="22" style="55" customWidth="1"/>
    <col min="9999" max="10240" width="9.109375" style="55"/>
    <col min="10241" max="10242" width="7" style="55" bestFit="1" customWidth="1"/>
    <col min="10243" max="10243" width="14.88671875" style="55" bestFit="1" customWidth="1"/>
    <col min="10244" max="10244" width="9.6640625" style="55" bestFit="1" customWidth="1"/>
    <col min="10245" max="10245" width="14.5546875" style="55" bestFit="1" customWidth="1"/>
    <col min="10246" max="10246" width="10.6640625" style="55" bestFit="1" customWidth="1"/>
    <col min="10247" max="10247" width="13.109375" style="55" customWidth="1"/>
    <col min="10248" max="10248" width="6.33203125" style="55" bestFit="1" customWidth="1"/>
    <col min="10249" max="10249" width="26" style="55" customWidth="1"/>
    <col min="10250" max="10250" width="34.88671875" style="55" customWidth="1"/>
    <col min="10251" max="10251" width="19" style="55" customWidth="1"/>
    <col min="10252" max="10252" width="9.109375" style="55"/>
    <col min="10253" max="10254" width="22" style="55" customWidth="1"/>
    <col min="10255" max="10496" width="9.109375" style="55"/>
    <col min="10497" max="10498" width="7" style="55" bestFit="1" customWidth="1"/>
    <col min="10499" max="10499" width="14.88671875" style="55" bestFit="1" customWidth="1"/>
    <col min="10500" max="10500" width="9.6640625" style="55" bestFit="1" customWidth="1"/>
    <col min="10501" max="10501" width="14.5546875" style="55" bestFit="1" customWidth="1"/>
    <col min="10502" max="10502" width="10.6640625" style="55" bestFit="1" customWidth="1"/>
    <col min="10503" max="10503" width="13.109375" style="55" customWidth="1"/>
    <col min="10504" max="10504" width="6.33203125" style="55" bestFit="1" customWidth="1"/>
    <col min="10505" max="10505" width="26" style="55" customWidth="1"/>
    <col min="10506" max="10506" width="34.88671875" style="55" customWidth="1"/>
    <col min="10507" max="10507" width="19" style="55" customWidth="1"/>
    <col min="10508" max="10508" width="9.109375" style="55"/>
    <col min="10509" max="10510" width="22" style="55" customWidth="1"/>
    <col min="10511" max="10752" width="9.109375" style="55"/>
    <col min="10753" max="10754" width="7" style="55" bestFit="1" customWidth="1"/>
    <col min="10755" max="10755" width="14.88671875" style="55" bestFit="1" customWidth="1"/>
    <col min="10756" max="10756" width="9.6640625" style="55" bestFit="1" customWidth="1"/>
    <col min="10757" max="10757" width="14.5546875" style="55" bestFit="1" customWidth="1"/>
    <col min="10758" max="10758" width="10.6640625" style="55" bestFit="1" customWidth="1"/>
    <col min="10759" max="10759" width="13.109375" style="55" customWidth="1"/>
    <col min="10760" max="10760" width="6.33203125" style="55" bestFit="1" customWidth="1"/>
    <col min="10761" max="10761" width="26" style="55" customWidth="1"/>
    <col min="10762" max="10762" width="34.88671875" style="55" customWidth="1"/>
    <col min="10763" max="10763" width="19" style="55" customWidth="1"/>
    <col min="10764" max="10764" width="9.109375" style="55"/>
    <col min="10765" max="10766" width="22" style="55" customWidth="1"/>
    <col min="10767" max="11008" width="9.109375" style="55"/>
    <col min="11009" max="11010" width="7" style="55" bestFit="1" customWidth="1"/>
    <col min="11011" max="11011" width="14.88671875" style="55" bestFit="1" customWidth="1"/>
    <col min="11012" max="11012" width="9.6640625" style="55" bestFit="1" customWidth="1"/>
    <col min="11013" max="11013" width="14.5546875" style="55" bestFit="1" customWidth="1"/>
    <col min="11014" max="11014" width="10.6640625" style="55" bestFit="1" customWidth="1"/>
    <col min="11015" max="11015" width="13.109375" style="55" customWidth="1"/>
    <col min="11016" max="11016" width="6.33203125" style="55" bestFit="1" customWidth="1"/>
    <col min="11017" max="11017" width="26" style="55" customWidth="1"/>
    <col min="11018" max="11018" width="34.88671875" style="55" customWidth="1"/>
    <col min="11019" max="11019" width="19" style="55" customWidth="1"/>
    <col min="11020" max="11020" width="9.109375" style="55"/>
    <col min="11021" max="11022" width="22" style="55" customWidth="1"/>
    <col min="11023" max="11264" width="9.109375" style="55"/>
    <col min="11265" max="11266" width="7" style="55" bestFit="1" customWidth="1"/>
    <col min="11267" max="11267" width="14.88671875" style="55" bestFit="1" customWidth="1"/>
    <col min="11268" max="11268" width="9.6640625" style="55" bestFit="1" customWidth="1"/>
    <col min="11269" max="11269" width="14.5546875" style="55" bestFit="1" customWidth="1"/>
    <col min="11270" max="11270" width="10.6640625" style="55" bestFit="1" customWidth="1"/>
    <col min="11271" max="11271" width="13.109375" style="55" customWidth="1"/>
    <col min="11272" max="11272" width="6.33203125" style="55" bestFit="1" customWidth="1"/>
    <col min="11273" max="11273" width="26" style="55" customWidth="1"/>
    <col min="11274" max="11274" width="34.88671875" style="55" customWidth="1"/>
    <col min="11275" max="11275" width="19" style="55" customWidth="1"/>
    <col min="11276" max="11276" width="9.109375" style="55"/>
    <col min="11277" max="11278" width="22" style="55" customWidth="1"/>
    <col min="11279" max="11520" width="9.109375" style="55"/>
    <col min="11521" max="11522" width="7" style="55" bestFit="1" customWidth="1"/>
    <col min="11523" max="11523" width="14.88671875" style="55" bestFit="1" customWidth="1"/>
    <col min="11524" max="11524" width="9.6640625" style="55" bestFit="1" customWidth="1"/>
    <col min="11525" max="11525" width="14.5546875" style="55" bestFit="1" customWidth="1"/>
    <col min="11526" max="11526" width="10.6640625" style="55" bestFit="1" customWidth="1"/>
    <col min="11527" max="11527" width="13.109375" style="55" customWidth="1"/>
    <col min="11528" max="11528" width="6.33203125" style="55" bestFit="1" customWidth="1"/>
    <col min="11529" max="11529" width="26" style="55" customWidth="1"/>
    <col min="11530" max="11530" width="34.88671875" style="55" customWidth="1"/>
    <col min="11531" max="11531" width="19" style="55" customWidth="1"/>
    <col min="11532" max="11532" width="9.109375" style="55"/>
    <col min="11533" max="11534" width="22" style="55" customWidth="1"/>
    <col min="11535" max="11776" width="9.109375" style="55"/>
    <col min="11777" max="11778" width="7" style="55" bestFit="1" customWidth="1"/>
    <col min="11779" max="11779" width="14.88671875" style="55" bestFit="1" customWidth="1"/>
    <col min="11780" max="11780" width="9.6640625" style="55" bestFit="1" customWidth="1"/>
    <col min="11781" max="11781" width="14.5546875" style="55" bestFit="1" customWidth="1"/>
    <col min="11782" max="11782" width="10.6640625" style="55" bestFit="1" customWidth="1"/>
    <col min="11783" max="11783" width="13.109375" style="55" customWidth="1"/>
    <col min="11784" max="11784" width="6.33203125" style="55" bestFit="1" customWidth="1"/>
    <col min="11785" max="11785" width="26" style="55" customWidth="1"/>
    <col min="11786" max="11786" width="34.88671875" style="55" customWidth="1"/>
    <col min="11787" max="11787" width="19" style="55" customWidth="1"/>
    <col min="11788" max="11788" width="9.109375" style="55"/>
    <col min="11789" max="11790" width="22" style="55" customWidth="1"/>
    <col min="11791" max="12032" width="9.109375" style="55"/>
    <col min="12033" max="12034" width="7" style="55" bestFit="1" customWidth="1"/>
    <col min="12035" max="12035" width="14.88671875" style="55" bestFit="1" customWidth="1"/>
    <col min="12036" max="12036" width="9.6640625" style="55" bestFit="1" customWidth="1"/>
    <col min="12037" max="12037" width="14.5546875" style="55" bestFit="1" customWidth="1"/>
    <col min="12038" max="12038" width="10.6640625" style="55" bestFit="1" customWidth="1"/>
    <col min="12039" max="12039" width="13.109375" style="55" customWidth="1"/>
    <col min="12040" max="12040" width="6.33203125" style="55" bestFit="1" customWidth="1"/>
    <col min="12041" max="12041" width="26" style="55" customWidth="1"/>
    <col min="12042" max="12042" width="34.88671875" style="55" customWidth="1"/>
    <col min="12043" max="12043" width="19" style="55" customWidth="1"/>
    <col min="12044" max="12044" width="9.109375" style="55"/>
    <col min="12045" max="12046" width="22" style="55" customWidth="1"/>
    <col min="12047" max="12288" width="9.109375" style="55"/>
    <col min="12289" max="12290" width="7" style="55" bestFit="1" customWidth="1"/>
    <col min="12291" max="12291" width="14.88671875" style="55" bestFit="1" customWidth="1"/>
    <col min="12292" max="12292" width="9.6640625" style="55" bestFit="1" customWidth="1"/>
    <col min="12293" max="12293" width="14.5546875" style="55" bestFit="1" customWidth="1"/>
    <col min="12294" max="12294" width="10.6640625" style="55" bestFit="1" customWidth="1"/>
    <col min="12295" max="12295" width="13.109375" style="55" customWidth="1"/>
    <col min="12296" max="12296" width="6.33203125" style="55" bestFit="1" customWidth="1"/>
    <col min="12297" max="12297" width="26" style="55" customWidth="1"/>
    <col min="12298" max="12298" width="34.88671875" style="55" customWidth="1"/>
    <col min="12299" max="12299" width="19" style="55" customWidth="1"/>
    <col min="12300" max="12300" width="9.109375" style="55"/>
    <col min="12301" max="12302" width="22" style="55" customWidth="1"/>
    <col min="12303" max="12544" width="9.109375" style="55"/>
    <col min="12545" max="12546" width="7" style="55" bestFit="1" customWidth="1"/>
    <col min="12547" max="12547" width="14.88671875" style="55" bestFit="1" customWidth="1"/>
    <col min="12548" max="12548" width="9.6640625" style="55" bestFit="1" customWidth="1"/>
    <col min="12549" max="12549" width="14.5546875" style="55" bestFit="1" customWidth="1"/>
    <col min="12550" max="12550" width="10.6640625" style="55" bestFit="1" customWidth="1"/>
    <col min="12551" max="12551" width="13.109375" style="55" customWidth="1"/>
    <col min="12552" max="12552" width="6.33203125" style="55" bestFit="1" customWidth="1"/>
    <col min="12553" max="12553" width="26" style="55" customWidth="1"/>
    <col min="12554" max="12554" width="34.88671875" style="55" customWidth="1"/>
    <col min="12555" max="12555" width="19" style="55" customWidth="1"/>
    <col min="12556" max="12556" width="9.109375" style="55"/>
    <col min="12557" max="12558" width="22" style="55" customWidth="1"/>
    <col min="12559" max="12800" width="9.109375" style="55"/>
    <col min="12801" max="12802" width="7" style="55" bestFit="1" customWidth="1"/>
    <col min="12803" max="12803" width="14.88671875" style="55" bestFit="1" customWidth="1"/>
    <col min="12804" max="12804" width="9.6640625" style="55" bestFit="1" customWidth="1"/>
    <col min="12805" max="12805" width="14.5546875" style="55" bestFit="1" customWidth="1"/>
    <col min="12806" max="12806" width="10.6640625" style="55" bestFit="1" customWidth="1"/>
    <col min="12807" max="12807" width="13.109375" style="55" customWidth="1"/>
    <col min="12808" max="12808" width="6.33203125" style="55" bestFit="1" customWidth="1"/>
    <col min="12809" max="12809" width="26" style="55" customWidth="1"/>
    <col min="12810" max="12810" width="34.88671875" style="55" customWidth="1"/>
    <col min="12811" max="12811" width="19" style="55" customWidth="1"/>
    <col min="12812" max="12812" width="9.109375" style="55"/>
    <col min="12813" max="12814" width="22" style="55" customWidth="1"/>
    <col min="12815" max="13056" width="9.109375" style="55"/>
    <col min="13057" max="13058" width="7" style="55" bestFit="1" customWidth="1"/>
    <col min="13059" max="13059" width="14.88671875" style="55" bestFit="1" customWidth="1"/>
    <col min="13060" max="13060" width="9.6640625" style="55" bestFit="1" customWidth="1"/>
    <col min="13061" max="13061" width="14.5546875" style="55" bestFit="1" customWidth="1"/>
    <col min="13062" max="13062" width="10.6640625" style="55" bestFit="1" customWidth="1"/>
    <col min="13063" max="13063" width="13.109375" style="55" customWidth="1"/>
    <col min="13064" max="13064" width="6.33203125" style="55" bestFit="1" customWidth="1"/>
    <col min="13065" max="13065" width="26" style="55" customWidth="1"/>
    <col min="13066" max="13066" width="34.88671875" style="55" customWidth="1"/>
    <col min="13067" max="13067" width="19" style="55" customWidth="1"/>
    <col min="13068" max="13068" width="9.109375" style="55"/>
    <col min="13069" max="13070" width="22" style="55" customWidth="1"/>
    <col min="13071" max="13312" width="9.109375" style="55"/>
    <col min="13313" max="13314" width="7" style="55" bestFit="1" customWidth="1"/>
    <col min="13315" max="13315" width="14.88671875" style="55" bestFit="1" customWidth="1"/>
    <col min="13316" max="13316" width="9.6640625" style="55" bestFit="1" customWidth="1"/>
    <col min="13317" max="13317" width="14.5546875" style="55" bestFit="1" customWidth="1"/>
    <col min="13318" max="13318" width="10.6640625" style="55" bestFit="1" customWidth="1"/>
    <col min="13319" max="13319" width="13.109375" style="55" customWidth="1"/>
    <col min="13320" max="13320" width="6.33203125" style="55" bestFit="1" customWidth="1"/>
    <col min="13321" max="13321" width="26" style="55" customWidth="1"/>
    <col min="13322" max="13322" width="34.88671875" style="55" customWidth="1"/>
    <col min="13323" max="13323" width="19" style="55" customWidth="1"/>
    <col min="13324" max="13324" width="9.109375" style="55"/>
    <col min="13325" max="13326" width="22" style="55" customWidth="1"/>
    <col min="13327" max="13568" width="9.109375" style="55"/>
    <col min="13569" max="13570" width="7" style="55" bestFit="1" customWidth="1"/>
    <col min="13571" max="13571" width="14.88671875" style="55" bestFit="1" customWidth="1"/>
    <col min="13572" max="13572" width="9.6640625" style="55" bestFit="1" customWidth="1"/>
    <col min="13573" max="13573" width="14.5546875" style="55" bestFit="1" customWidth="1"/>
    <col min="13574" max="13574" width="10.6640625" style="55" bestFit="1" customWidth="1"/>
    <col min="13575" max="13575" width="13.109375" style="55" customWidth="1"/>
    <col min="13576" max="13576" width="6.33203125" style="55" bestFit="1" customWidth="1"/>
    <col min="13577" max="13577" width="26" style="55" customWidth="1"/>
    <col min="13578" max="13578" width="34.88671875" style="55" customWidth="1"/>
    <col min="13579" max="13579" width="19" style="55" customWidth="1"/>
    <col min="13580" max="13580" width="9.109375" style="55"/>
    <col min="13581" max="13582" width="22" style="55" customWidth="1"/>
    <col min="13583" max="13824" width="9.109375" style="55"/>
    <col min="13825" max="13826" width="7" style="55" bestFit="1" customWidth="1"/>
    <col min="13827" max="13827" width="14.88671875" style="55" bestFit="1" customWidth="1"/>
    <col min="13828" max="13828" width="9.6640625" style="55" bestFit="1" customWidth="1"/>
    <col min="13829" max="13829" width="14.5546875" style="55" bestFit="1" customWidth="1"/>
    <col min="13830" max="13830" width="10.6640625" style="55" bestFit="1" customWidth="1"/>
    <col min="13831" max="13831" width="13.109375" style="55" customWidth="1"/>
    <col min="13832" max="13832" width="6.33203125" style="55" bestFit="1" customWidth="1"/>
    <col min="13833" max="13833" width="26" style="55" customWidth="1"/>
    <col min="13834" max="13834" width="34.88671875" style="55" customWidth="1"/>
    <col min="13835" max="13835" width="19" style="55" customWidth="1"/>
    <col min="13836" max="13836" width="9.109375" style="55"/>
    <col min="13837" max="13838" width="22" style="55" customWidth="1"/>
    <col min="13839" max="14080" width="9.109375" style="55"/>
    <col min="14081" max="14082" width="7" style="55" bestFit="1" customWidth="1"/>
    <col min="14083" max="14083" width="14.88671875" style="55" bestFit="1" customWidth="1"/>
    <col min="14084" max="14084" width="9.6640625" style="55" bestFit="1" customWidth="1"/>
    <col min="14085" max="14085" width="14.5546875" style="55" bestFit="1" customWidth="1"/>
    <col min="14086" max="14086" width="10.6640625" style="55" bestFit="1" customWidth="1"/>
    <col min="14087" max="14087" width="13.109375" style="55" customWidth="1"/>
    <col min="14088" max="14088" width="6.33203125" style="55" bestFit="1" customWidth="1"/>
    <col min="14089" max="14089" width="26" style="55" customWidth="1"/>
    <col min="14090" max="14090" width="34.88671875" style="55" customWidth="1"/>
    <col min="14091" max="14091" width="19" style="55" customWidth="1"/>
    <col min="14092" max="14092" width="9.109375" style="55"/>
    <col min="14093" max="14094" width="22" style="55" customWidth="1"/>
    <col min="14095" max="14336" width="9.109375" style="55"/>
    <col min="14337" max="14338" width="7" style="55" bestFit="1" customWidth="1"/>
    <col min="14339" max="14339" width="14.88671875" style="55" bestFit="1" customWidth="1"/>
    <col min="14340" max="14340" width="9.6640625" style="55" bestFit="1" customWidth="1"/>
    <col min="14341" max="14341" width="14.5546875" style="55" bestFit="1" customWidth="1"/>
    <col min="14342" max="14342" width="10.6640625" style="55" bestFit="1" customWidth="1"/>
    <col min="14343" max="14343" width="13.109375" style="55" customWidth="1"/>
    <col min="14344" max="14344" width="6.33203125" style="55" bestFit="1" customWidth="1"/>
    <col min="14345" max="14345" width="26" style="55" customWidth="1"/>
    <col min="14346" max="14346" width="34.88671875" style="55" customWidth="1"/>
    <col min="14347" max="14347" width="19" style="55" customWidth="1"/>
    <col min="14348" max="14348" width="9.109375" style="55"/>
    <col min="14349" max="14350" width="22" style="55" customWidth="1"/>
    <col min="14351" max="14592" width="9.109375" style="55"/>
    <col min="14593" max="14594" width="7" style="55" bestFit="1" customWidth="1"/>
    <col min="14595" max="14595" width="14.88671875" style="55" bestFit="1" customWidth="1"/>
    <col min="14596" max="14596" width="9.6640625" style="55" bestFit="1" customWidth="1"/>
    <col min="14597" max="14597" width="14.5546875" style="55" bestFit="1" customWidth="1"/>
    <col min="14598" max="14598" width="10.6640625" style="55" bestFit="1" customWidth="1"/>
    <col min="14599" max="14599" width="13.109375" style="55" customWidth="1"/>
    <col min="14600" max="14600" width="6.33203125" style="55" bestFit="1" customWidth="1"/>
    <col min="14601" max="14601" width="26" style="55" customWidth="1"/>
    <col min="14602" max="14602" width="34.88671875" style="55" customWidth="1"/>
    <col min="14603" max="14603" width="19" style="55" customWidth="1"/>
    <col min="14604" max="14604" width="9.109375" style="55"/>
    <col min="14605" max="14606" width="22" style="55" customWidth="1"/>
    <col min="14607" max="14848" width="9.109375" style="55"/>
    <col min="14849" max="14850" width="7" style="55" bestFit="1" customWidth="1"/>
    <col min="14851" max="14851" width="14.88671875" style="55" bestFit="1" customWidth="1"/>
    <col min="14852" max="14852" width="9.6640625" style="55" bestFit="1" customWidth="1"/>
    <col min="14853" max="14853" width="14.5546875" style="55" bestFit="1" customWidth="1"/>
    <col min="14854" max="14854" width="10.6640625" style="55" bestFit="1" customWidth="1"/>
    <col min="14855" max="14855" width="13.109375" style="55" customWidth="1"/>
    <col min="14856" max="14856" width="6.33203125" style="55" bestFit="1" customWidth="1"/>
    <col min="14857" max="14857" width="26" style="55" customWidth="1"/>
    <col min="14858" max="14858" width="34.88671875" style="55" customWidth="1"/>
    <col min="14859" max="14859" width="19" style="55" customWidth="1"/>
    <col min="14860" max="14860" width="9.109375" style="55"/>
    <col min="14861" max="14862" width="22" style="55" customWidth="1"/>
    <col min="14863" max="15104" width="9.109375" style="55"/>
    <col min="15105" max="15106" width="7" style="55" bestFit="1" customWidth="1"/>
    <col min="15107" max="15107" width="14.88671875" style="55" bestFit="1" customWidth="1"/>
    <col min="15108" max="15108" width="9.6640625" style="55" bestFit="1" customWidth="1"/>
    <col min="15109" max="15109" width="14.5546875" style="55" bestFit="1" customWidth="1"/>
    <col min="15110" max="15110" width="10.6640625" style="55" bestFit="1" customWidth="1"/>
    <col min="15111" max="15111" width="13.109375" style="55" customWidth="1"/>
    <col min="15112" max="15112" width="6.33203125" style="55" bestFit="1" customWidth="1"/>
    <col min="15113" max="15113" width="26" style="55" customWidth="1"/>
    <col min="15114" max="15114" width="34.88671875" style="55" customWidth="1"/>
    <col min="15115" max="15115" width="19" style="55" customWidth="1"/>
    <col min="15116" max="15116" width="9.109375" style="55"/>
    <col min="15117" max="15118" width="22" style="55" customWidth="1"/>
    <col min="15119" max="15360" width="9.109375" style="55"/>
    <col min="15361" max="15362" width="7" style="55" bestFit="1" customWidth="1"/>
    <col min="15363" max="15363" width="14.88671875" style="55" bestFit="1" customWidth="1"/>
    <col min="15364" max="15364" width="9.6640625" style="55" bestFit="1" customWidth="1"/>
    <col min="15365" max="15365" width="14.5546875" style="55" bestFit="1" customWidth="1"/>
    <col min="15366" max="15366" width="10.6640625" style="55" bestFit="1" customWidth="1"/>
    <col min="15367" max="15367" width="13.109375" style="55" customWidth="1"/>
    <col min="15368" max="15368" width="6.33203125" style="55" bestFit="1" customWidth="1"/>
    <col min="15369" max="15369" width="26" style="55" customWidth="1"/>
    <col min="15370" max="15370" width="34.88671875" style="55" customWidth="1"/>
    <col min="15371" max="15371" width="19" style="55" customWidth="1"/>
    <col min="15372" max="15372" width="9.109375" style="55"/>
    <col min="15373" max="15374" width="22" style="55" customWidth="1"/>
    <col min="15375" max="15616" width="9.109375" style="55"/>
    <col min="15617" max="15618" width="7" style="55" bestFit="1" customWidth="1"/>
    <col min="15619" max="15619" width="14.88671875" style="55" bestFit="1" customWidth="1"/>
    <col min="15620" max="15620" width="9.6640625" style="55" bestFit="1" customWidth="1"/>
    <col min="15621" max="15621" width="14.5546875" style="55" bestFit="1" customWidth="1"/>
    <col min="15622" max="15622" width="10.6640625" style="55" bestFit="1" customWidth="1"/>
    <col min="15623" max="15623" width="13.109375" style="55" customWidth="1"/>
    <col min="15624" max="15624" width="6.33203125" style="55" bestFit="1" customWidth="1"/>
    <col min="15625" max="15625" width="26" style="55" customWidth="1"/>
    <col min="15626" max="15626" width="34.88671875" style="55" customWidth="1"/>
    <col min="15627" max="15627" width="19" style="55" customWidth="1"/>
    <col min="15628" max="15628" width="9.109375" style="55"/>
    <col min="15629" max="15630" width="22" style="55" customWidth="1"/>
    <col min="15631" max="15872" width="9.109375" style="55"/>
    <col min="15873" max="15874" width="7" style="55" bestFit="1" customWidth="1"/>
    <col min="15875" max="15875" width="14.88671875" style="55" bestFit="1" customWidth="1"/>
    <col min="15876" max="15876" width="9.6640625" style="55" bestFit="1" customWidth="1"/>
    <col min="15877" max="15877" width="14.5546875" style="55" bestFit="1" customWidth="1"/>
    <col min="15878" max="15878" width="10.6640625" style="55" bestFit="1" customWidth="1"/>
    <col min="15879" max="15879" width="13.109375" style="55" customWidth="1"/>
    <col min="15880" max="15880" width="6.33203125" style="55" bestFit="1" customWidth="1"/>
    <col min="15881" max="15881" width="26" style="55" customWidth="1"/>
    <col min="15882" max="15882" width="34.88671875" style="55" customWidth="1"/>
    <col min="15883" max="15883" width="19" style="55" customWidth="1"/>
    <col min="15884" max="15884" width="9.109375" style="55"/>
    <col min="15885" max="15886" width="22" style="55" customWidth="1"/>
    <col min="15887" max="16128" width="9.109375" style="55"/>
    <col min="16129" max="16130" width="7" style="55" bestFit="1" customWidth="1"/>
    <col min="16131" max="16131" width="14.88671875" style="55" bestFit="1" customWidth="1"/>
    <col min="16132" max="16132" width="9.6640625" style="55" bestFit="1" customWidth="1"/>
    <col min="16133" max="16133" width="14.5546875" style="55" bestFit="1" customWidth="1"/>
    <col min="16134" max="16134" width="10.6640625" style="55" bestFit="1" customWidth="1"/>
    <col min="16135" max="16135" width="13.109375" style="55" customWidth="1"/>
    <col min="16136" max="16136" width="6.33203125" style="55" bestFit="1" customWidth="1"/>
    <col min="16137" max="16137" width="26" style="55" customWidth="1"/>
    <col min="16138" max="16138" width="34.88671875" style="55" customWidth="1"/>
    <col min="16139" max="16139" width="19" style="55" customWidth="1"/>
    <col min="16140" max="16140" width="9.109375" style="55"/>
    <col min="16141" max="16142" width="22" style="55" customWidth="1"/>
    <col min="16143" max="16384" width="9.109375" style="55"/>
  </cols>
  <sheetData>
    <row r="1" spans="1:11" s="54" customFormat="1" ht="21" customHeight="1" x14ac:dyDescent="0.45">
      <c r="A1" s="162" t="s">
        <v>78</v>
      </c>
      <c r="B1" s="163"/>
      <c r="C1" s="163"/>
      <c r="D1" s="163"/>
      <c r="E1" s="163"/>
      <c r="F1" s="163"/>
      <c r="G1" s="163"/>
      <c r="H1" s="163"/>
      <c r="I1" s="163"/>
      <c r="J1" s="163"/>
      <c r="K1" s="163"/>
    </row>
    <row r="2" spans="1:11" hidden="1" x14ac:dyDescent="0.2"/>
    <row r="3" spans="1:11" hidden="1" x14ac:dyDescent="0.2">
      <c r="D3" s="56" t="s">
        <v>79</v>
      </c>
    </row>
    <row r="4" spans="1:11" ht="20.399999999999999" hidden="1" x14ac:dyDescent="0.2">
      <c r="D4" s="57" t="s">
        <v>80</v>
      </c>
    </row>
    <row r="5" spans="1:11" hidden="1" x14ac:dyDescent="0.2">
      <c r="D5" s="57" t="s">
        <v>81</v>
      </c>
    </row>
    <row r="6" spans="1:11" hidden="1" x14ac:dyDescent="0.2">
      <c r="D6" s="57" t="s">
        <v>82</v>
      </c>
    </row>
    <row r="7" spans="1:11" ht="20.399999999999999" hidden="1" x14ac:dyDescent="0.2">
      <c r="D7" s="57" t="s">
        <v>83</v>
      </c>
    </row>
    <row r="8" spans="1:11" hidden="1" x14ac:dyDescent="0.2">
      <c r="D8" s="57" t="s">
        <v>84</v>
      </c>
    </row>
    <row r="9" spans="1:11" hidden="1" x14ac:dyDescent="0.2">
      <c r="D9" s="57" t="s">
        <v>85</v>
      </c>
    </row>
    <row r="10" spans="1:11" hidden="1" x14ac:dyDescent="0.2">
      <c r="D10" s="57" t="s">
        <v>86</v>
      </c>
    </row>
    <row r="11" spans="1:11" hidden="1" x14ac:dyDescent="0.2">
      <c r="D11" s="57" t="s">
        <v>87</v>
      </c>
    </row>
    <row r="12" spans="1:11" hidden="1" x14ac:dyDescent="0.2">
      <c r="D12" s="57" t="s">
        <v>88</v>
      </c>
    </row>
    <row r="13" spans="1:11" ht="20.399999999999999" hidden="1" x14ac:dyDescent="0.2">
      <c r="D13" s="57" t="s">
        <v>89</v>
      </c>
    </row>
    <row r="14" spans="1:11" ht="20.399999999999999" hidden="1" x14ac:dyDescent="0.2">
      <c r="D14" s="58" t="s">
        <v>90</v>
      </c>
    </row>
    <row r="15" spans="1:11" hidden="1" x14ac:dyDescent="0.2">
      <c r="D15" s="57" t="s">
        <v>91</v>
      </c>
    </row>
    <row r="16" spans="1:11" hidden="1" x14ac:dyDescent="0.2">
      <c r="D16" s="57" t="s">
        <v>92</v>
      </c>
    </row>
    <row r="17" spans="4:4" hidden="1" x14ac:dyDescent="0.2">
      <c r="D17" s="57" t="s">
        <v>93</v>
      </c>
    </row>
    <row r="18" spans="4:4" hidden="1" x14ac:dyDescent="0.2">
      <c r="D18" s="58" t="s">
        <v>94</v>
      </c>
    </row>
    <row r="19" spans="4:4" hidden="1" x14ac:dyDescent="0.2">
      <c r="D19" s="57" t="s">
        <v>95</v>
      </c>
    </row>
    <row r="20" spans="4:4" hidden="1" x14ac:dyDescent="0.2">
      <c r="D20" s="57" t="s">
        <v>96</v>
      </c>
    </row>
    <row r="21" spans="4:4" hidden="1" x14ac:dyDescent="0.2">
      <c r="D21" s="57" t="s">
        <v>97</v>
      </c>
    </row>
    <row r="22" spans="4:4" hidden="1" x14ac:dyDescent="0.2">
      <c r="D22" s="58" t="s">
        <v>98</v>
      </c>
    </row>
    <row r="23" spans="4:4" hidden="1" x14ac:dyDescent="0.2">
      <c r="D23" s="57" t="s">
        <v>99</v>
      </c>
    </row>
    <row r="24" spans="4:4" hidden="1" x14ac:dyDescent="0.2">
      <c r="D24" s="57" t="s">
        <v>100</v>
      </c>
    </row>
    <row r="25" spans="4:4" hidden="1" x14ac:dyDescent="0.2">
      <c r="D25" s="57" t="s">
        <v>101</v>
      </c>
    </row>
    <row r="26" spans="4:4" hidden="1" x14ac:dyDescent="0.2">
      <c r="D26" s="57" t="s">
        <v>102</v>
      </c>
    </row>
    <row r="27" spans="4:4" hidden="1" x14ac:dyDescent="0.2">
      <c r="D27" s="58" t="s">
        <v>103</v>
      </c>
    </row>
    <row r="28" spans="4:4" hidden="1" x14ac:dyDescent="0.2">
      <c r="D28" s="57" t="s">
        <v>104</v>
      </c>
    </row>
    <row r="29" spans="4:4" hidden="1" x14ac:dyDescent="0.2">
      <c r="D29" s="57" t="s">
        <v>105</v>
      </c>
    </row>
    <row r="30" spans="4:4" hidden="1" x14ac:dyDescent="0.2">
      <c r="D30" s="57" t="s">
        <v>106</v>
      </c>
    </row>
    <row r="31" spans="4:4" s="59" customFormat="1" hidden="1" x14ac:dyDescent="0.2">
      <c r="D31" s="60" t="s">
        <v>107</v>
      </c>
    </row>
    <row r="32" spans="4:4" hidden="1" x14ac:dyDescent="0.2">
      <c r="D32" s="61" t="s">
        <v>108</v>
      </c>
    </row>
    <row r="33" spans="1:11" ht="22.5" hidden="1" customHeight="1" x14ac:dyDescent="0.2">
      <c r="D33" s="172" t="s">
        <v>109</v>
      </c>
      <c r="E33" s="173"/>
    </row>
    <row r="34" spans="1:11" hidden="1" x14ac:dyDescent="0.2">
      <c r="D34" s="62">
        <v>4290</v>
      </c>
      <c r="E34" s="63" t="s">
        <v>110</v>
      </c>
    </row>
    <row r="35" spans="1:11" ht="20.399999999999999" hidden="1" x14ac:dyDescent="0.2">
      <c r="D35" s="62">
        <v>5082</v>
      </c>
      <c r="E35" s="63" t="s">
        <v>111</v>
      </c>
    </row>
    <row r="36" spans="1:11" ht="20.399999999999999" hidden="1" x14ac:dyDescent="0.2">
      <c r="D36" s="62">
        <v>4356</v>
      </c>
      <c r="E36" s="63" t="s">
        <v>112</v>
      </c>
    </row>
    <row r="37" spans="1:11" ht="20.399999999999999" hidden="1" x14ac:dyDescent="0.2">
      <c r="D37" s="62">
        <v>5929</v>
      </c>
      <c r="E37" s="63" t="s">
        <v>113</v>
      </c>
    </row>
    <row r="38" spans="1:11" hidden="1" x14ac:dyDescent="0.2">
      <c r="D38" s="62">
        <v>5005</v>
      </c>
      <c r="E38" s="63" t="s">
        <v>114</v>
      </c>
    </row>
    <row r="39" spans="1:11" ht="10.8" hidden="1" thickBot="1" x14ac:dyDescent="0.25">
      <c r="D39" s="64">
        <v>4225</v>
      </c>
      <c r="E39" s="65" t="s">
        <v>115</v>
      </c>
    </row>
    <row r="40" spans="1:11" ht="8.25" customHeight="1" x14ac:dyDescent="0.2"/>
    <row r="41" spans="1:11" s="54" customFormat="1" ht="12.75" customHeight="1" x14ac:dyDescent="0.3">
      <c r="A41" s="180" t="s">
        <v>116</v>
      </c>
      <c r="B41" s="180"/>
      <c r="C41" s="180"/>
      <c r="D41" s="180"/>
      <c r="E41" s="180"/>
      <c r="F41" s="180"/>
      <c r="G41" s="180"/>
      <c r="H41" s="180"/>
      <c r="I41" s="180"/>
      <c r="J41" s="180"/>
      <c r="K41" s="180"/>
    </row>
    <row r="42" spans="1:11" s="54" customFormat="1" ht="12.75" customHeight="1" x14ac:dyDescent="0.3">
      <c r="A42" s="181" t="s">
        <v>117</v>
      </c>
      <c r="B42" s="181"/>
      <c r="C42" s="181"/>
      <c r="D42" s="181"/>
      <c r="E42" s="181"/>
      <c r="F42" s="181"/>
      <c r="G42" s="181"/>
      <c r="H42" s="181"/>
      <c r="I42" s="181"/>
      <c r="J42" s="181"/>
      <c r="K42" s="181"/>
    </row>
    <row r="43" spans="1:11" s="54" customFormat="1" ht="15" customHeight="1" x14ac:dyDescent="0.3">
      <c r="A43" s="182" t="s">
        <v>131</v>
      </c>
      <c r="B43" s="182"/>
      <c r="C43" s="182"/>
      <c r="D43" s="182"/>
      <c r="E43" s="182"/>
      <c r="F43" s="182"/>
      <c r="G43" s="182"/>
      <c r="H43" s="182"/>
      <c r="I43" s="182"/>
      <c r="J43" s="182"/>
      <c r="K43" s="182"/>
    </row>
    <row r="44" spans="1:11" s="54" customFormat="1" ht="15.75" customHeight="1" x14ac:dyDescent="0.3">
      <c r="A44" s="183" t="s">
        <v>118</v>
      </c>
      <c r="B44" s="183"/>
      <c r="C44" s="183"/>
      <c r="D44" s="183"/>
      <c r="E44" s="183"/>
      <c r="F44" s="183"/>
      <c r="G44" s="183"/>
      <c r="H44" s="183"/>
      <c r="I44" s="183"/>
      <c r="J44" s="183"/>
      <c r="K44" s="183"/>
    </row>
    <row r="45" spans="1:11" ht="9" customHeight="1" x14ac:dyDescent="0.2"/>
    <row r="46" spans="1:11" ht="15" thickBot="1" x14ac:dyDescent="0.35">
      <c r="A46" s="174" t="s">
        <v>119</v>
      </c>
      <c r="B46" s="175"/>
      <c r="C46" s="175"/>
      <c r="D46" s="175"/>
      <c r="E46" s="175"/>
      <c r="F46" s="175"/>
      <c r="G46" s="175"/>
      <c r="H46" s="175"/>
      <c r="I46" s="175"/>
      <c r="J46" s="175"/>
      <c r="K46" s="175"/>
    </row>
    <row r="47" spans="1:11" s="66" customFormat="1" ht="12.75" customHeight="1" x14ac:dyDescent="0.3">
      <c r="A47" s="76" t="s">
        <v>120</v>
      </c>
      <c r="B47" s="75"/>
      <c r="C47" s="176" t="s">
        <v>121</v>
      </c>
      <c r="D47" s="176"/>
      <c r="E47" s="176"/>
      <c r="F47" s="176"/>
      <c r="G47" s="176"/>
      <c r="H47" s="176"/>
      <c r="I47" s="176"/>
      <c r="J47" s="176"/>
      <c r="K47" s="176"/>
    </row>
    <row r="48" spans="1:11" s="67" customFormat="1" ht="11.25" customHeight="1" x14ac:dyDescent="0.3">
      <c r="A48" s="179"/>
      <c r="B48" s="179" t="s">
        <v>130</v>
      </c>
      <c r="C48" s="179" t="s">
        <v>122</v>
      </c>
      <c r="D48" s="179" t="s">
        <v>123</v>
      </c>
      <c r="E48" s="179" t="s">
        <v>94</v>
      </c>
      <c r="F48" s="179" t="s">
        <v>124</v>
      </c>
      <c r="G48" s="179" t="s">
        <v>98</v>
      </c>
      <c r="H48" s="186" t="s">
        <v>125</v>
      </c>
      <c r="I48" s="187"/>
      <c r="J48" s="187"/>
      <c r="K48" s="187"/>
    </row>
    <row r="49" spans="1:11" s="67" customFormat="1" ht="11.25" customHeight="1" x14ac:dyDescent="0.3">
      <c r="A49" s="179"/>
      <c r="B49" s="179"/>
      <c r="C49" s="179"/>
      <c r="D49" s="179"/>
      <c r="E49" s="179"/>
      <c r="F49" s="179"/>
      <c r="G49" s="179"/>
      <c r="H49" s="177" t="s">
        <v>126</v>
      </c>
      <c r="I49" s="178"/>
      <c r="J49" s="68" t="s">
        <v>127</v>
      </c>
      <c r="K49" s="68" t="s">
        <v>128</v>
      </c>
    </row>
    <row r="50" spans="1:11" s="67" customFormat="1" ht="30.6" x14ac:dyDescent="0.3">
      <c r="A50" s="95">
        <v>1</v>
      </c>
      <c r="B50" s="96" t="s">
        <v>132</v>
      </c>
      <c r="C50" s="69">
        <v>45553</v>
      </c>
      <c r="D50" s="70" t="s">
        <v>92</v>
      </c>
      <c r="E50" s="70" t="s">
        <v>97</v>
      </c>
      <c r="F50" s="71" t="str">
        <f>IF(OR((CODE($D50)*CODE($E50))=$D$36,(CODE($D50)*CODE($E50))=$D$35),$D$15,IF(OR((CODE($D50)*CODE($E50))=$D$34,(CODE($D50)*CODE($E50))=$D$37),$D$16,IF(OR((CODE($D50)*CODE($E50))=$D$38,(CODE($D50)*CODE($E50))=$D$39),$D$17,)))</f>
        <v>Alta</v>
      </c>
      <c r="G50" s="70" t="s">
        <v>99</v>
      </c>
      <c r="H50" s="184"/>
      <c r="I50" s="185"/>
      <c r="J50" s="74"/>
      <c r="K50" s="74" t="s">
        <v>133</v>
      </c>
    </row>
    <row r="51" spans="1:11" s="67" customFormat="1" ht="11.25" customHeight="1" x14ac:dyDescent="0.3">
      <c r="A51" s="95">
        <v>2</v>
      </c>
      <c r="B51" s="96" t="s">
        <v>274</v>
      </c>
      <c r="C51" s="69">
        <v>45553</v>
      </c>
      <c r="D51" s="70" t="s">
        <v>91</v>
      </c>
      <c r="E51" s="70" t="s">
        <v>97</v>
      </c>
      <c r="F51" s="71" t="str">
        <f t="shared" ref="F51:F58" si="0">IF(OR((CODE($D51)*CODE($E51))=$D$36,(CODE($D51)*CODE($E51))=$D$35),$D$15,IF(OR((CODE($D51)*CODE($E51))=$D$34,(CODE($D51)*CODE($E51))=$D$37),$D$16,IF(OR((CODE($D51)*CODE($E51))=$D$38,(CODE($D51)*CODE($E51))=$D$39),$D$17,)))</f>
        <v>Média</v>
      </c>
      <c r="G51" s="70" t="s">
        <v>102</v>
      </c>
      <c r="H51" s="72"/>
      <c r="I51" s="73"/>
      <c r="J51" s="74"/>
      <c r="K51" s="74"/>
    </row>
    <row r="52" spans="1:11" s="67" customFormat="1" ht="11.25" customHeight="1" x14ac:dyDescent="0.3">
      <c r="A52" s="95"/>
      <c r="B52" s="96"/>
      <c r="C52" s="69"/>
      <c r="D52" s="70"/>
      <c r="E52" s="70"/>
      <c r="F52" s="71" t="e">
        <f t="shared" si="0"/>
        <v>#VALUE!</v>
      </c>
      <c r="G52" s="70"/>
      <c r="H52" s="72"/>
      <c r="I52" s="73"/>
      <c r="J52" s="74"/>
      <c r="K52" s="74"/>
    </row>
    <row r="53" spans="1:11" s="67" customFormat="1" ht="11.25" customHeight="1" x14ac:dyDescent="0.3">
      <c r="A53" s="95"/>
      <c r="B53" s="96"/>
      <c r="C53" s="69"/>
      <c r="D53" s="70"/>
      <c r="E53" s="70"/>
      <c r="F53" s="71" t="e">
        <f t="shared" si="0"/>
        <v>#VALUE!</v>
      </c>
      <c r="G53" s="70"/>
      <c r="H53" s="72"/>
      <c r="I53" s="73"/>
      <c r="J53" s="74"/>
      <c r="K53" s="74"/>
    </row>
    <row r="54" spans="1:11" s="67" customFormat="1" ht="11.25" customHeight="1" x14ac:dyDescent="0.3">
      <c r="A54" s="95"/>
      <c r="B54" s="96"/>
      <c r="C54" s="69"/>
      <c r="D54" s="70"/>
      <c r="E54" s="70"/>
      <c r="F54" s="71" t="e">
        <f t="shared" si="0"/>
        <v>#VALUE!</v>
      </c>
      <c r="G54" s="70"/>
      <c r="H54" s="72"/>
      <c r="I54" s="73"/>
      <c r="J54" s="74"/>
      <c r="K54" s="74"/>
    </row>
    <row r="55" spans="1:11" s="67" customFormat="1" ht="11.25" customHeight="1" x14ac:dyDescent="0.3">
      <c r="A55" s="95"/>
      <c r="B55" s="96"/>
      <c r="C55" s="69"/>
      <c r="D55" s="70"/>
      <c r="E55" s="70"/>
      <c r="F55" s="71" t="e">
        <f t="shared" si="0"/>
        <v>#VALUE!</v>
      </c>
      <c r="G55" s="70"/>
      <c r="H55" s="72"/>
      <c r="I55" s="73"/>
      <c r="J55" s="74"/>
      <c r="K55" s="74"/>
    </row>
    <row r="56" spans="1:11" s="67" customFormat="1" ht="11.25" customHeight="1" x14ac:dyDescent="0.3">
      <c r="A56" s="95"/>
      <c r="B56" s="96"/>
      <c r="C56" s="69"/>
      <c r="D56" s="70"/>
      <c r="E56" s="70"/>
      <c r="F56" s="71" t="e">
        <f t="shared" si="0"/>
        <v>#VALUE!</v>
      </c>
      <c r="G56" s="70"/>
      <c r="H56" s="72"/>
      <c r="I56" s="73"/>
      <c r="J56" s="74"/>
      <c r="K56" s="74"/>
    </row>
    <row r="57" spans="1:11" s="67" customFormat="1" ht="11.25" customHeight="1" x14ac:dyDescent="0.3">
      <c r="A57" s="95"/>
      <c r="B57" s="96"/>
      <c r="C57" s="69"/>
      <c r="D57" s="70"/>
      <c r="E57" s="70"/>
      <c r="F57" s="71" t="e">
        <f t="shared" si="0"/>
        <v>#VALUE!</v>
      </c>
      <c r="G57" s="70"/>
      <c r="H57" s="72"/>
      <c r="I57" s="73"/>
      <c r="J57" s="74"/>
      <c r="K57" s="74"/>
    </row>
    <row r="58" spans="1:11" s="67" customFormat="1" ht="11.25" customHeight="1" x14ac:dyDescent="0.3">
      <c r="A58" s="95"/>
      <c r="B58" s="96"/>
      <c r="C58" s="69"/>
      <c r="D58" s="70"/>
      <c r="E58" s="70"/>
      <c r="F58" s="71" t="e">
        <f t="shared" si="0"/>
        <v>#VALUE!</v>
      </c>
      <c r="G58" s="70"/>
      <c r="H58" s="72"/>
      <c r="I58" s="73"/>
      <c r="J58" s="74"/>
      <c r="K58" s="74"/>
    </row>
    <row r="59" spans="1:11" s="67" customFormat="1" ht="11.25" customHeight="1" x14ac:dyDescent="0.3">
      <c r="A59" s="95"/>
      <c r="B59" s="96"/>
      <c r="C59" s="69"/>
      <c r="D59" s="70"/>
      <c r="E59" s="70"/>
      <c r="F59" s="71" t="e">
        <f>IF(OR((CODE($D59)*CODE($E59))=$D$36,(CODE($D59)*CODE($E59))=$D$35),$D$15,IF(OR((CODE($D59)*CODE($E59))=$D$34,(CODE($D59)*CODE($E59))=$D$37),$D$16,IF(OR((CODE($D59)*CODE($E59))=$D$38,(CODE($D59)*CODE($E59))=$D$39),$D$17,)))</f>
        <v>#VALUE!</v>
      </c>
      <c r="G59" s="70"/>
      <c r="H59" s="184"/>
      <c r="I59" s="185"/>
      <c r="J59" s="74"/>
      <c r="K59" s="74"/>
    </row>
    <row r="60" spans="1:11" s="67" customFormat="1" ht="11.25" customHeight="1" x14ac:dyDescent="0.3">
      <c r="A60" s="95"/>
      <c r="B60" s="96"/>
      <c r="C60" s="69"/>
      <c r="D60" s="70"/>
      <c r="E60" s="70"/>
      <c r="F60" s="71" t="e">
        <f>IF(OR((CODE($D60)*CODE($E60))=$D$36,(CODE($D60)*CODE($E60))=$D$35),$D$15,IF(OR((CODE($D60)*CODE($E60))=$D$34,(CODE($D60)*CODE($E60))=$D$37),$D$16,IF(OR((CODE($D60)*CODE($E60))=$D$38,(CODE($D60)*CODE($E60))=$D$39),$D$17,)))</f>
        <v>#VALUE!</v>
      </c>
      <c r="G60" s="70"/>
      <c r="H60" s="184"/>
      <c r="I60" s="185"/>
      <c r="J60" s="74"/>
      <c r="K60" s="74"/>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4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4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4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4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C5" sqref="C5"/>
    </sheetView>
  </sheetViews>
  <sheetFormatPr defaultColWidth="9.109375" defaultRowHeight="12" x14ac:dyDescent="0.25"/>
  <cols>
    <col min="1" max="1" width="6.5546875" style="23" customWidth="1"/>
    <col min="2" max="2" width="48.5546875" style="22" bestFit="1" customWidth="1"/>
    <col min="3" max="3" width="14.88671875" style="23" bestFit="1" customWidth="1"/>
    <col min="4" max="4" width="14.109375" style="22" customWidth="1"/>
    <col min="5" max="16384" width="9.109375" style="22"/>
  </cols>
  <sheetData>
    <row r="1" spans="1:4" ht="18" x14ac:dyDescent="0.35">
      <c r="A1" s="188" t="s">
        <v>245</v>
      </c>
      <c r="B1" s="189"/>
      <c r="C1" s="189"/>
      <c r="D1" s="189"/>
    </row>
    <row r="2" spans="1:4" ht="13.8" x14ac:dyDescent="0.3">
      <c r="A2" s="79"/>
      <c r="B2" s="80"/>
      <c r="C2" s="168" t="s">
        <v>71</v>
      </c>
      <c r="D2" s="168"/>
    </row>
    <row r="3" spans="1:4" ht="13.8" x14ac:dyDescent="0.3">
      <c r="A3" s="84" t="s">
        <v>220</v>
      </c>
      <c r="B3" s="84" t="s">
        <v>246</v>
      </c>
      <c r="C3" s="84" t="s">
        <v>247</v>
      </c>
      <c r="D3" s="84" t="s">
        <v>248</v>
      </c>
    </row>
    <row r="4" spans="1:4" ht="13.8" x14ac:dyDescent="0.3">
      <c r="A4" s="86">
        <v>1</v>
      </c>
      <c r="B4" s="87" t="s">
        <v>306</v>
      </c>
      <c r="C4" s="88">
        <v>45609</v>
      </c>
      <c r="D4" s="70" t="s">
        <v>305</v>
      </c>
    </row>
    <row r="5" spans="1:4" ht="13.8" x14ac:dyDescent="0.3">
      <c r="A5" s="86">
        <v>2</v>
      </c>
      <c r="B5" s="87"/>
      <c r="C5" s="88"/>
      <c r="D5" s="70"/>
    </row>
    <row r="6" spans="1:4" ht="13.8" x14ac:dyDescent="0.3">
      <c r="A6" s="86">
        <v>3</v>
      </c>
      <c r="B6" s="87"/>
      <c r="C6" s="88"/>
      <c r="D6" s="70"/>
    </row>
    <row r="7" spans="1:4" ht="13.8" x14ac:dyDescent="0.3">
      <c r="A7" s="86">
        <v>4</v>
      </c>
      <c r="B7" s="87"/>
      <c r="C7" s="88"/>
      <c r="D7" s="70"/>
    </row>
    <row r="8" spans="1:4" ht="13.8" x14ac:dyDescent="0.3">
      <c r="A8" s="86">
        <v>5</v>
      </c>
      <c r="B8" s="87"/>
      <c r="C8" s="88"/>
      <c r="D8" s="70"/>
    </row>
    <row r="9" spans="1:4" ht="13.8" x14ac:dyDescent="0.3">
      <c r="A9" s="86">
        <v>6</v>
      </c>
      <c r="B9" s="87"/>
      <c r="C9" s="88"/>
      <c r="D9" s="70"/>
    </row>
    <row r="10" spans="1:4" ht="13.8" x14ac:dyDescent="0.3">
      <c r="A10" s="86">
        <v>7</v>
      </c>
      <c r="B10" s="87"/>
      <c r="C10" s="88"/>
      <c r="D10" s="70"/>
    </row>
    <row r="11" spans="1:4" ht="13.8" x14ac:dyDescent="0.3">
      <c r="A11" s="86">
        <v>8</v>
      </c>
      <c r="B11" s="87"/>
      <c r="C11" s="88"/>
      <c r="D11" s="70"/>
    </row>
    <row r="12" spans="1:4" ht="13.8" x14ac:dyDescent="0.3">
      <c r="A12" s="86">
        <v>9</v>
      </c>
      <c r="B12" s="87"/>
      <c r="C12" s="88"/>
      <c r="D12" s="70"/>
    </row>
    <row r="13" spans="1:4" ht="13.8" x14ac:dyDescent="0.3">
      <c r="A13" s="86">
        <v>10</v>
      </c>
      <c r="B13" s="87"/>
      <c r="C13" s="88"/>
      <c r="D13" s="70"/>
    </row>
    <row r="14" spans="1:4" ht="13.8" x14ac:dyDescent="0.3">
      <c r="A14" s="30"/>
      <c r="B14" s="29"/>
      <c r="C14" s="31"/>
      <c r="D14" s="29"/>
    </row>
    <row r="15" spans="1:4" x14ac:dyDescent="0.25">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00000000-0002-0000-0500-000000000000}">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A2" sqref="A2:A7"/>
    </sheetView>
  </sheetViews>
  <sheetFormatPr defaultRowHeight="14.4" x14ac:dyDescent="0.3"/>
  <cols>
    <col min="1" max="1" width="28.109375" bestFit="1" customWidth="1"/>
    <col min="2" max="2" width="10" style="3" customWidth="1"/>
    <col min="3" max="3" width="10.88671875" style="3" customWidth="1"/>
    <col min="4" max="4" width="8.6640625" style="3" bestFit="1" customWidth="1"/>
    <col min="5" max="12" width="7" style="3" customWidth="1"/>
    <col min="13" max="13" width="1.44140625" customWidth="1"/>
    <col min="14" max="14" width="16.6640625" bestFit="1" customWidth="1"/>
  </cols>
  <sheetData>
    <row r="1" spans="1:13" ht="37.5" customHeight="1" x14ac:dyDescent="0.3">
      <c r="A1" s="12" t="s">
        <v>41</v>
      </c>
      <c r="B1" s="21" t="s">
        <v>64</v>
      </c>
      <c r="C1" s="42">
        <v>45553</v>
      </c>
      <c r="D1" s="41" t="s">
        <v>32</v>
      </c>
      <c r="E1" s="41" t="s">
        <v>33</v>
      </c>
      <c r="F1" s="41" t="s">
        <v>34</v>
      </c>
      <c r="G1" s="41" t="s">
        <v>35</v>
      </c>
      <c r="H1" s="41" t="s">
        <v>36</v>
      </c>
      <c r="I1" s="41" t="s">
        <v>37</v>
      </c>
      <c r="J1" s="41" t="s">
        <v>38</v>
      </c>
      <c r="K1" s="41" t="s">
        <v>39</v>
      </c>
      <c r="L1" s="41" t="s">
        <v>40</v>
      </c>
    </row>
    <row r="2" spans="1:13" x14ac:dyDescent="0.3">
      <c r="A2" s="117" t="s">
        <v>191</v>
      </c>
      <c r="B2" s="15">
        <v>2</v>
      </c>
      <c r="C2" s="15">
        <v>2</v>
      </c>
      <c r="D2" s="15"/>
      <c r="E2" s="15"/>
      <c r="F2" s="15"/>
      <c r="G2" s="15"/>
      <c r="H2" s="15"/>
      <c r="I2" s="15"/>
      <c r="J2" s="15"/>
      <c r="K2" s="15"/>
      <c r="L2" s="15"/>
    </row>
    <row r="3" spans="1:13" x14ac:dyDescent="0.3">
      <c r="A3" s="117" t="s">
        <v>189</v>
      </c>
      <c r="B3" s="15">
        <v>2</v>
      </c>
      <c r="C3" s="15"/>
      <c r="D3" s="15">
        <v>2</v>
      </c>
      <c r="E3" s="15"/>
      <c r="F3" s="15"/>
      <c r="G3" s="15"/>
      <c r="H3" s="15"/>
      <c r="I3" s="15"/>
      <c r="J3" s="15"/>
      <c r="K3" s="15"/>
      <c r="L3" s="15"/>
    </row>
    <row r="4" spans="1:13" x14ac:dyDescent="0.3">
      <c r="A4" s="117" t="s">
        <v>188</v>
      </c>
      <c r="B4" s="15">
        <v>2</v>
      </c>
      <c r="C4" s="15">
        <v>2</v>
      </c>
      <c r="D4" s="15"/>
      <c r="E4" s="15"/>
      <c r="F4" s="15"/>
      <c r="G4" s="15"/>
      <c r="H4" s="15"/>
      <c r="I4" s="15"/>
      <c r="J4" s="15"/>
      <c r="K4" s="15"/>
      <c r="L4" s="15"/>
    </row>
    <row r="5" spans="1:13" x14ac:dyDescent="0.3">
      <c r="A5" s="117" t="s">
        <v>190</v>
      </c>
      <c r="B5" s="15">
        <v>2</v>
      </c>
      <c r="C5" s="15"/>
      <c r="D5" s="15">
        <v>2</v>
      </c>
      <c r="E5" s="15"/>
      <c r="F5" s="15"/>
      <c r="G5" s="15"/>
      <c r="H5" s="15"/>
      <c r="I5" s="15"/>
      <c r="J5" s="15"/>
      <c r="K5" s="15"/>
      <c r="L5" s="15"/>
    </row>
    <row r="6" spans="1:13" x14ac:dyDescent="0.3">
      <c r="A6" s="117" t="s">
        <v>193</v>
      </c>
      <c r="B6" s="15">
        <v>2</v>
      </c>
      <c r="C6" s="15"/>
      <c r="D6" s="15"/>
      <c r="E6" s="15">
        <v>1</v>
      </c>
      <c r="F6" s="15">
        <v>1</v>
      </c>
      <c r="G6" s="15"/>
      <c r="H6" s="15"/>
      <c r="I6" s="15"/>
      <c r="J6" s="15"/>
      <c r="K6" s="15"/>
      <c r="L6" s="15"/>
    </row>
    <row r="7" spans="1:13" x14ac:dyDescent="0.3">
      <c r="A7" s="117" t="s">
        <v>198</v>
      </c>
      <c r="B7" s="15">
        <v>2</v>
      </c>
      <c r="C7" s="15"/>
      <c r="D7" s="15"/>
      <c r="E7" s="15"/>
      <c r="F7" s="15"/>
      <c r="G7" s="15">
        <v>1</v>
      </c>
      <c r="H7" s="15">
        <v>1</v>
      </c>
      <c r="I7" s="15"/>
      <c r="J7" s="15"/>
      <c r="K7" s="15"/>
      <c r="L7" s="15"/>
    </row>
    <row r="8" spans="1:13" x14ac:dyDescent="0.3">
      <c r="A8" s="19"/>
      <c r="B8" s="15"/>
      <c r="C8" s="15"/>
      <c r="D8" s="15"/>
      <c r="E8" s="15"/>
      <c r="F8" s="15"/>
      <c r="G8" s="15"/>
      <c r="H8" s="15"/>
      <c r="I8" s="15"/>
      <c r="J8" s="15"/>
      <c r="K8" s="15"/>
      <c r="L8" s="15"/>
    </row>
    <row r="9" spans="1:13" x14ac:dyDescent="0.3">
      <c r="A9" s="20"/>
      <c r="B9" s="15"/>
      <c r="C9" s="15"/>
      <c r="D9" s="15"/>
      <c r="E9" s="15"/>
      <c r="F9" s="15"/>
      <c r="G9" s="15"/>
      <c r="H9" s="15"/>
      <c r="I9" s="15"/>
      <c r="J9" s="15"/>
      <c r="K9" s="15"/>
      <c r="L9" s="15"/>
    </row>
    <row r="10" spans="1:13" x14ac:dyDescent="0.3">
      <c r="A10" s="20"/>
      <c r="B10" s="15"/>
      <c r="C10" s="15"/>
      <c r="D10" s="15"/>
      <c r="E10" s="15"/>
      <c r="F10" s="15"/>
      <c r="G10" s="15"/>
      <c r="H10" s="15"/>
      <c r="I10" s="15"/>
      <c r="J10" s="15"/>
      <c r="K10" s="15"/>
      <c r="L10" s="15"/>
    </row>
    <row r="11" spans="1:13" x14ac:dyDescent="0.3">
      <c r="A11" s="20"/>
      <c r="B11" s="15"/>
      <c r="C11" s="15"/>
      <c r="D11" s="15"/>
      <c r="E11" s="15"/>
      <c r="F11" s="15"/>
      <c r="G11" s="15"/>
      <c r="H11" s="15"/>
      <c r="I11" s="15"/>
      <c r="J11" s="15"/>
      <c r="K11" s="15"/>
      <c r="L11" s="15"/>
    </row>
    <row r="12" spans="1:13" x14ac:dyDescent="0.3">
      <c r="A12" s="36" t="s">
        <v>30</v>
      </c>
      <c r="B12" s="37">
        <f>SUM(B2:B11)</f>
        <v>12</v>
      </c>
      <c r="C12" s="37">
        <f>IF(SUM(C2:C11)&gt;0,B12-SUM(C2:C11), "")</f>
        <v>8</v>
      </c>
      <c r="D12" s="37">
        <f t="shared" ref="D12:K12" si="0">IF(SUM(D2:D11)&gt;0,C12-SUM(D2:D11), "")</f>
        <v>4</v>
      </c>
      <c r="E12" s="37">
        <f t="shared" si="0"/>
        <v>3</v>
      </c>
      <c r="F12" s="37">
        <f t="shared" si="0"/>
        <v>2</v>
      </c>
      <c r="G12" s="37">
        <f t="shared" si="0"/>
        <v>1</v>
      </c>
      <c r="H12" s="37">
        <f t="shared" si="0"/>
        <v>0</v>
      </c>
      <c r="I12" s="37" t="str">
        <f t="shared" si="0"/>
        <v/>
      </c>
      <c r="J12" s="37" t="str">
        <f t="shared" si="0"/>
        <v/>
      </c>
      <c r="K12" s="37" t="str">
        <f t="shared" si="0"/>
        <v/>
      </c>
      <c r="L12" s="37" t="str">
        <f>IF(SUM(L2:L11)&gt;0,K12-SUM(L2:L11), "")</f>
        <v/>
      </c>
      <c r="M12" s="32"/>
    </row>
    <row r="13" spans="1:13" x14ac:dyDescent="0.3">
      <c r="A13" s="33" t="s">
        <v>31</v>
      </c>
      <c r="B13" s="34">
        <f>B12</f>
        <v>12</v>
      </c>
      <c r="C13" s="35">
        <f>B13-($B$13/COUNTA($C$1:$L$1))</f>
        <v>10.8</v>
      </c>
      <c r="D13" s="35">
        <f t="shared" ref="D13:L13" si="1">C13-($B$13/COUNTA($C$1:$L$1))</f>
        <v>9.6000000000000014</v>
      </c>
      <c r="E13" s="35">
        <f t="shared" si="1"/>
        <v>8.4000000000000021</v>
      </c>
      <c r="F13" s="35">
        <f t="shared" si="1"/>
        <v>7.200000000000002</v>
      </c>
      <c r="G13" s="35">
        <f t="shared" si="1"/>
        <v>6.0000000000000018</v>
      </c>
      <c r="H13" s="35">
        <f t="shared" si="1"/>
        <v>4.8000000000000016</v>
      </c>
      <c r="I13" s="35">
        <f t="shared" si="1"/>
        <v>3.6000000000000014</v>
      </c>
      <c r="J13" s="35">
        <f t="shared" si="1"/>
        <v>2.4000000000000012</v>
      </c>
      <c r="K13" s="35">
        <f t="shared" si="1"/>
        <v>1.2000000000000013</v>
      </c>
      <c r="L13" s="35">
        <f t="shared" si="1"/>
        <v>0</v>
      </c>
    </row>
    <row r="14" spans="1:13" x14ac:dyDescent="0.3">
      <c r="A14" s="38" t="s">
        <v>62</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3">
      <c r="A15" s="38" t="s">
        <v>63</v>
      </c>
      <c r="B15" s="40">
        <f ca="1">B14/$B$13</f>
        <v>1</v>
      </c>
      <c r="C15" s="40">
        <f ca="1">100%-(C14/$B$13)</f>
        <v>0.33333333333333337</v>
      </c>
      <c r="D15" s="40">
        <f t="shared" ref="D15:L15" ca="1" si="2">100%-(D14/$B$13)</f>
        <v>0.66666666666666674</v>
      </c>
      <c r="E15" s="40">
        <f t="shared" ca="1" si="2"/>
        <v>0.75</v>
      </c>
      <c r="F15" s="40">
        <f t="shared" ca="1" si="2"/>
        <v>0.83333333333333337</v>
      </c>
      <c r="G15" s="40">
        <f t="shared" ca="1" si="2"/>
        <v>0.91666666666666663</v>
      </c>
      <c r="H15" s="40">
        <f t="shared" ca="1" si="2"/>
        <v>1</v>
      </c>
      <c r="I15" s="40" t="e">
        <f t="shared" ca="1" si="2"/>
        <v>#VALUE!</v>
      </c>
      <c r="J15" s="40" t="e">
        <f t="shared" ca="1" si="2"/>
        <v>#VALUE!</v>
      </c>
      <c r="K15" s="40" t="e">
        <f t="shared" ca="1" si="2"/>
        <v>#VALUE!</v>
      </c>
      <c r="L15" s="40" t="e">
        <f t="shared" ca="1" si="2"/>
        <v>#VALUE!</v>
      </c>
    </row>
    <row r="16" spans="1:13" ht="18" x14ac:dyDescent="0.35">
      <c r="A16" s="43" t="s">
        <v>66</v>
      </c>
      <c r="B16" s="43">
        <v>24</v>
      </c>
      <c r="C16" s="43" t="s">
        <v>12</v>
      </c>
    </row>
    <row r="19" spans="14:15" x14ac:dyDescent="0.3">
      <c r="N19" s="14" t="s">
        <v>42</v>
      </c>
      <c r="O19"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6C607-422A-411B-BF76-BB8FABC04F68}">
  <dimension ref="A1:O19"/>
  <sheetViews>
    <sheetView workbookViewId="0">
      <selection activeCell="G17" sqref="G17"/>
    </sheetView>
  </sheetViews>
  <sheetFormatPr defaultRowHeight="14.4" x14ac:dyDescent="0.3"/>
  <cols>
    <col min="1" max="1" width="28.109375" bestFit="1" customWidth="1"/>
    <col min="2" max="2" width="10" style="3" customWidth="1"/>
    <col min="3" max="3" width="10.88671875" style="3" customWidth="1"/>
    <col min="4" max="4" width="8.6640625" style="3" bestFit="1" customWidth="1"/>
    <col min="5" max="12" width="7" style="3" customWidth="1"/>
    <col min="13" max="13" width="1.44140625" customWidth="1"/>
    <col min="14" max="14" width="16.6640625" bestFit="1" customWidth="1"/>
  </cols>
  <sheetData>
    <row r="1" spans="1:13" ht="37.5" customHeight="1" x14ac:dyDescent="0.3">
      <c r="A1" s="12" t="s">
        <v>41</v>
      </c>
      <c r="B1" s="21" t="s">
        <v>64</v>
      </c>
      <c r="C1" s="42">
        <v>45560</v>
      </c>
      <c r="D1" s="41" t="s">
        <v>32</v>
      </c>
      <c r="E1" s="41" t="s">
        <v>33</v>
      </c>
      <c r="F1" s="41" t="s">
        <v>34</v>
      </c>
      <c r="G1" s="41" t="s">
        <v>35</v>
      </c>
      <c r="H1" s="41" t="s">
        <v>36</v>
      </c>
      <c r="I1" s="41" t="s">
        <v>37</v>
      </c>
      <c r="J1" s="41" t="s">
        <v>38</v>
      </c>
      <c r="K1" s="41" t="s">
        <v>39</v>
      </c>
      <c r="L1" s="41" t="s">
        <v>40</v>
      </c>
    </row>
    <row r="2" spans="1:13" x14ac:dyDescent="0.3">
      <c r="A2" s="117" t="s">
        <v>192</v>
      </c>
      <c r="B2" s="128">
        <v>1</v>
      </c>
      <c r="C2" s="15">
        <v>1</v>
      </c>
      <c r="D2" s="15"/>
      <c r="E2" s="15"/>
      <c r="F2" s="15"/>
      <c r="G2" s="15"/>
      <c r="H2" s="15"/>
      <c r="I2" s="15"/>
      <c r="J2" s="15"/>
      <c r="K2" s="15"/>
      <c r="L2" s="15"/>
    </row>
    <row r="3" spans="1:13" x14ac:dyDescent="0.3">
      <c r="A3" s="117" t="s">
        <v>222</v>
      </c>
      <c r="B3" s="128">
        <v>10</v>
      </c>
      <c r="C3" s="15"/>
      <c r="D3" s="15">
        <v>4</v>
      </c>
      <c r="E3" s="15">
        <v>4</v>
      </c>
      <c r="F3" s="15">
        <v>2</v>
      </c>
      <c r="G3" s="15"/>
      <c r="H3" s="15"/>
      <c r="I3" s="15"/>
      <c r="J3" s="15"/>
      <c r="K3" s="15"/>
      <c r="L3" s="15"/>
    </row>
    <row r="4" spans="1:13" x14ac:dyDescent="0.3">
      <c r="A4" s="120" t="s">
        <v>223</v>
      </c>
      <c r="B4" s="128">
        <v>2</v>
      </c>
      <c r="C4" s="15">
        <v>2</v>
      </c>
      <c r="D4" s="15"/>
      <c r="E4" s="15"/>
      <c r="F4" s="15"/>
      <c r="G4" s="15"/>
      <c r="H4" s="15"/>
      <c r="I4" s="15"/>
      <c r="J4" s="15"/>
      <c r="K4" s="15"/>
      <c r="L4" s="15"/>
    </row>
    <row r="5" spans="1:13" x14ac:dyDescent="0.3">
      <c r="A5" s="135" t="s">
        <v>249</v>
      </c>
      <c r="B5" s="128">
        <v>2</v>
      </c>
      <c r="C5" s="15"/>
      <c r="D5" s="15">
        <v>2</v>
      </c>
      <c r="E5" s="15"/>
      <c r="F5" s="15"/>
      <c r="G5" s="15"/>
      <c r="H5" s="15"/>
      <c r="I5" s="15"/>
      <c r="J5" s="15"/>
      <c r="K5" s="15"/>
      <c r="L5" s="15"/>
    </row>
    <row r="6" spans="1:13" x14ac:dyDescent="0.3">
      <c r="A6" s="136" t="s">
        <v>277</v>
      </c>
      <c r="B6" s="128">
        <v>2</v>
      </c>
      <c r="C6" s="15"/>
      <c r="D6" s="15"/>
      <c r="E6" s="15"/>
      <c r="F6" s="15">
        <v>2</v>
      </c>
      <c r="G6" s="15"/>
      <c r="H6" s="15"/>
      <c r="I6" s="15"/>
      <c r="J6" s="15"/>
      <c r="K6" s="15"/>
      <c r="L6" s="15"/>
    </row>
    <row r="7" spans="1:13" x14ac:dyDescent="0.3">
      <c r="A7" s="136" t="s">
        <v>224</v>
      </c>
      <c r="B7" s="128">
        <v>4</v>
      </c>
      <c r="C7" s="15"/>
      <c r="D7" s="15"/>
      <c r="E7" s="15"/>
      <c r="F7" s="15"/>
      <c r="G7" s="15">
        <v>2</v>
      </c>
      <c r="H7" s="15">
        <v>2</v>
      </c>
      <c r="I7" s="15"/>
      <c r="J7" s="15"/>
      <c r="K7" s="15"/>
      <c r="L7" s="15"/>
    </row>
    <row r="8" spans="1:13" x14ac:dyDescent="0.3">
      <c r="A8" s="120" t="s">
        <v>197</v>
      </c>
      <c r="B8" s="128">
        <v>2</v>
      </c>
      <c r="C8" s="15">
        <v>2</v>
      </c>
      <c r="D8" s="15"/>
      <c r="E8" s="15"/>
      <c r="F8" s="15"/>
      <c r="G8" s="15"/>
      <c r="H8" s="15"/>
      <c r="I8" s="15"/>
      <c r="J8" s="15"/>
      <c r="K8" s="15"/>
      <c r="L8" s="15"/>
    </row>
    <row r="9" spans="1:13" x14ac:dyDescent="0.3">
      <c r="A9" s="120" t="s">
        <v>200</v>
      </c>
      <c r="B9" s="128">
        <v>5</v>
      </c>
      <c r="C9" s="15"/>
      <c r="D9" s="15"/>
      <c r="E9" s="15"/>
      <c r="F9" s="15"/>
      <c r="G9" s="15"/>
      <c r="H9" s="15">
        <v>2</v>
      </c>
      <c r="I9" s="15"/>
      <c r="J9" s="15"/>
      <c r="K9" s="15"/>
      <c r="L9" s="15"/>
    </row>
    <row r="10" spans="1:13" x14ac:dyDescent="0.3">
      <c r="A10" s="120" t="s">
        <v>194</v>
      </c>
      <c r="B10" s="128">
        <v>2</v>
      </c>
      <c r="C10" s="15"/>
      <c r="D10" s="15"/>
      <c r="E10" s="15"/>
      <c r="F10" s="15"/>
      <c r="G10" s="15"/>
      <c r="H10" s="15"/>
      <c r="I10" s="15">
        <v>2</v>
      </c>
      <c r="J10" s="15"/>
      <c r="K10" s="15"/>
      <c r="L10" s="15"/>
    </row>
    <row r="11" spans="1:13" x14ac:dyDescent="0.3">
      <c r="A11" s="120" t="s">
        <v>199</v>
      </c>
      <c r="B11" s="128">
        <v>2</v>
      </c>
      <c r="C11" s="15"/>
      <c r="D11" s="15"/>
      <c r="E11" s="15"/>
      <c r="F11" s="15"/>
      <c r="G11" s="15"/>
      <c r="H11" s="15"/>
      <c r="I11" s="15">
        <v>2</v>
      </c>
      <c r="J11" s="15"/>
      <c r="K11" s="15"/>
      <c r="L11" s="15"/>
    </row>
    <row r="12" spans="1:13" x14ac:dyDescent="0.3">
      <c r="A12" s="36" t="s">
        <v>30</v>
      </c>
      <c r="B12" s="37">
        <f>SUM(B2:B11)</f>
        <v>32</v>
      </c>
      <c r="C12" s="37">
        <f>IF(SUM(C2:C11)&gt;0,B12-SUM(C2:C11), "")</f>
        <v>27</v>
      </c>
      <c r="D12" s="37">
        <f t="shared" ref="D12:K12" si="0">IF(SUM(D2:D11)&gt;0,C12-SUM(D2:D11), "")</f>
        <v>21</v>
      </c>
      <c r="E12" s="37">
        <f t="shared" si="0"/>
        <v>17</v>
      </c>
      <c r="F12" s="37">
        <f t="shared" si="0"/>
        <v>13</v>
      </c>
      <c r="G12" s="37">
        <f t="shared" si="0"/>
        <v>11</v>
      </c>
      <c r="H12" s="37">
        <f t="shared" si="0"/>
        <v>7</v>
      </c>
      <c r="I12" s="37">
        <f t="shared" si="0"/>
        <v>3</v>
      </c>
      <c r="J12" s="37" t="str">
        <f t="shared" si="0"/>
        <v/>
      </c>
      <c r="K12" s="37" t="str">
        <f t="shared" si="0"/>
        <v/>
      </c>
      <c r="L12" s="37" t="str">
        <f>IF(SUM(L2:L11)&gt;0,K12-SUM(L2:L11), "")</f>
        <v/>
      </c>
      <c r="M12" s="32"/>
    </row>
    <row r="13" spans="1:13" x14ac:dyDescent="0.3">
      <c r="A13" s="33" t="s">
        <v>31</v>
      </c>
      <c r="B13" s="34">
        <f>B12</f>
        <v>32</v>
      </c>
      <c r="C13" s="35">
        <f>B13-($B$13/COUNTA($C$1:$L$1))</f>
        <v>28.8</v>
      </c>
      <c r="D13" s="35">
        <f t="shared" ref="D13:L13" si="1">C13-($B$13/COUNTA($C$1:$L$1))</f>
        <v>25.6</v>
      </c>
      <c r="E13" s="35">
        <f t="shared" si="1"/>
        <v>22.400000000000002</v>
      </c>
      <c r="F13" s="35">
        <f t="shared" si="1"/>
        <v>19.200000000000003</v>
      </c>
      <c r="G13" s="35">
        <f t="shared" si="1"/>
        <v>16.000000000000004</v>
      </c>
      <c r="H13" s="35">
        <f t="shared" si="1"/>
        <v>12.800000000000004</v>
      </c>
      <c r="I13" s="35">
        <f t="shared" si="1"/>
        <v>9.600000000000005</v>
      </c>
      <c r="J13" s="35">
        <f t="shared" si="1"/>
        <v>6.4000000000000048</v>
      </c>
      <c r="K13" s="35">
        <f t="shared" si="1"/>
        <v>3.2000000000000046</v>
      </c>
      <c r="L13" s="35">
        <f t="shared" si="1"/>
        <v>4.4408920985006262E-15</v>
      </c>
    </row>
    <row r="14" spans="1:13" x14ac:dyDescent="0.3">
      <c r="A14" s="38" t="s">
        <v>62</v>
      </c>
      <c r="B14" s="39">
        <f ca="1">OFFSET(Sprint2!$B$12,0,0,1,COUNT(Sprint2!$B$12:$L$12))</f>
        <v>32</v>
      </c>
      <c r="C14" s="39">
        <f ca="1">OFFSET(Sprint2!$B$12,0,0,1,COUNT(Sprint2!$B$12:$L$12))</f>
        <v>27</v>
      </c>
      <c r="D14" s="39">
        <f ca="1">OFFSET(Sprint2!$B$12,0,0,1,COUNT(Sprint2!$B$12:$L$12))</f>
        <v>21</v>
      </c>
      <c r="E14" s="39">
        <f ca="1">OFFSET(Sprint2!$B$12,0,0,1,COUNT(Sprint2!$B$12:$L$12))</f>
        <v>17</v>
      </c>
      <c r="F14" s="39">
        <f ca="1">OFFSET(Sprint2!$B$12,0,0,1,COUNT(Sprint2!$B$12:$L$12))</f>
        <v>13</v>
      </c>
      <c r="G14" s="39">
        <f ca="1">OFFSET(Sprint2!$B$12,0,0,1,COUNT(Sprint2!$B$12:$L$12))</f>
        <v>11</v>
      </c>
      <c r="H14" s="39">
        <f ca="1">OFFSET(Sprint2!$B$12,0,0,1,COUNT(Sprint2!$B$12:$L$12))</f>
        <v>7</v>
      </c>
      <c r="I14" s="39">
        <f ca="1">OFFSET(Sprint2!$B$12,0,0,1,COUNT(Sprint2!$B$12:$L$12))</f>
        <v>3</v>
      </c>
      <c r="J14" s="39" t="e">
        <f ca="1">OFFSET(Sprint2!$B$12,0,0,1,COUNT(Sprint2!$B$12:$L$12))</f>
        <v>#VALUE!</v>
      </c>
      <c r="K14" s="39" t="e">
        <f ca="1">OFFSET(Sprint2!$B$12,0,0,1,COUNT(Sprint2!$B$12:$L$12))</f>
        <v>#VALUE!</v>
      </c>
      <c r="L14" s="39" t="e">
        <f ca="1">OFFSET(Sprint2!$B$12,0,0,1,COUNT(Sprint2!$B$12:$L$12))</f>
        <v>#VALUE!</v>
      </c>
    </row>
    <row r="15" spans="1:13" x14ac:dyDescent="0.3">
      <c r="A15" s="38" t="s">
        <v>63</v>
      </c>
      <c r="B15" s="40">
        <f ca="1">B14/$B$13</f>
        <v>1</v>
      </c>
      <c r="C15" s="40">
        <f ca="1">100%-(C14/$B$13)</f>
        <v>0.15625</v>
      </c>
      <c r="D15" s="40">
        <f t="shared" ref="D15:L15" ca="1" si="2">100%-(D14/$B$13)</f>
        <v>0.34375</v>
      </c>
      <c r="E15" s="40">
        <f t="shared" ca="1" si="2"/>
        <v>0.46875</v>
      </c>
      <c r="F15" s="40">
        <f t="shared" ca="1" si="2"/>
        <v>0.59375</v>
      </c>
      <c r="G15" s="40">
        <f t="shared" ca="1" si="2"/>
        <v>0.65625</v>
      </c>
      <c r="H15" s="40">
        <f t="shared" ca="1" si="2"/>
        <v>0.78125</v>
      </c>
      <c r="I15" s="40">
        <f t="shared" ca="1" si="2"/>
        <v>0.90625</v>
      </c>
      <c r="J15" s="40" t="e">
        <f t="shared" ca="1" si="2"/>
        <v>#VALUE!</v>
      </c>
      <c r="K15" s="40" t="e">
        <f t="shared" ca="1" si="2"/>
        <v>#VALUE!</v>
      </c>
      <c r="L15" s="40" t="e">
        <f t="shared" ca="1" si="2"/>
        <v>#VALUE!</v>
      </c>
    </row>
    <row r="16" spans="1:13" ht="18" x14ac:dyDescent="0.35">
      <c r="A16" s="43" t="s">
        <v>66</v>
      </c>
      <c r="B16" s="43">
        <v>36</v>
      </c>
      <c r="C16" s="43" t="s">
        <v>12</v>
      </c>
    </row>
    <row r="19" spans="14:15" x14ac:dyDescent="0.3">
      <c r="N19" s="14" t="s">
        <v>42</v>
      </c>
      <c r="O19"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0E0A-73AD-4736-8A24-CF65A07CE58E}">
  <dimension ref="A1:O22"/>
  <sheetViews>
    <sheetView workbookViewId="0">
      <selection activeCell="C20" sqref="C20"/>
    </sheetView>
  </sheetViews>
  <sheetFormatPr defaultRowHeight="14.4" x14ac:dyDescent="0.3"/>
  <cols>
    <col min="1" max="1" width="28.109375" bestFit="1" customWidth="1"/>
    <col min="2" max="2" width="10" style="3" customWidth="1"/>
    <col min="3" max="3" width="10.88671875" style="3" customWidth="1"/>
    <col min="4" max="4" width="8.6640625" style="3" bestFit="1" customWidth="1"/>
    <col min="5" max="12" width="7" style="3" customWidth="1"/>
    <col min="13" max="13" width="1.44140625" customWidth="1"/>
    <col min="14" max="14" width="16.6640625" bestFit="1" customWidth="1"/>
  </cols>
  <sheetData>
    <row r="1" spans="1:13" ht="37.5" customHeight="1" x14ac:dyDescent="0.3">
      <c r="A1" s="12" t="s">
        <v>41</v>
      </c>
      <c r="B1" s="21" t="s">
        <v>64</v>
      </c>
      <c r="C1" s="42">
        <v>45572</v>
      </c>
      <c r="D1" s="41" t="s">
        <v>32</v>
      </c>
      <c r="E1" s="41" t="s">
        <v>33</v>
      </c>
      <c r="F1" s="41" t="s">
        <v>34</v>
      </c>
      <c r="G1" s="41" t="s">
        <v>35</v>
      </c>
      <c r="H1" s="41" t="s">
        <v>36</v>
      </c>
      <c r="I1" s="41" t="s">
        <v>37</v>
      </c>
      <c r="J1" s="41" t="s">
        <v>38</v>
      </c>
      <c r="K1" s="41" t="s">
        <v>39</v>
      </c>
      <c r="L1" s="41" t="s">
        <v>40</v>
      </c>
    </row>
    <row r="2" spans="1:13" x14ac:dyDescent="0.3">
      <c r="A2" s="117" t="s">
        <v>192</v>
      </c>
      <c r="B2" s="128">
        <v>1</v>
      </c>
      <c r="C2" s="15">
        <v>1</v>
      </c>
      <c r="D2" s="15"/>
      <c r="E2" s="15"/>
      <c r="F2" s="15"/>
      <c r="G2" s="15"/>
      <c r="H2" s="15"/>
      <c r="I2" s="15"/>
      <c r="J2" s="15"/>
      <c r="K2" s="15"/>
      <c r="L2" s="15"/>
    </row>
    <row r="3" spans="1:13" x14ac:dyDescent="0.3">
      <c r="A3" s="136" t="s">
        <v>239</v>
      </c>
      <c r="B3" s="128">
        <v>2</v>
      </c>
      <c r="C3" s="15"/>
      <c r="D3" s="15">
        <v>2</v>
      </c>
      <c r="E3" s="15"/>
      <c r="F3" s="15"/>
      <c r="G3" s="15"/>
      <c r="H3" s="15"/>
      <c r="I3" s="15"/>
      <c r="J3" s="15"/>
      <c r="K3" s="15"/>
      <c r="L3" s="15"/>
    </row>
    <row r="4" spans="1:13" x14ac:dyDescent="0.3">
      <c r="A4" s="136" t="s">
        <v>240</v>
      </c>
      <c r="B4" s="128">
        <v>2</v>
      </c>
      <c r="C4" s="15"/>
      <c r="D4" s="15">
        <v>2</v>
      </c>
      <c r="E4" s="15"/>
      <c r="F4" s="15"/>
      <c r="G4" s="15"/>
      <c r="H4" s="15"/>
      <c r="I4" s="15"/>
      <c r="J4" s="15"/>
      <c r="K4" s="15"/>
      <c r="L4" s="15"/>
    </row>
    <row r="5" spans="1:13" x14ac:dyDescent="0.3">
      <c r="A5" s="135" t="s">
        <v>286</v>
      </c>
      <c r="B5" s="128">
        <v>1</v>
      </c>
      <c r="C5" s="15">
        <v>1</v>
      </c>
      <c r="D5" s="15"/>
      <c r="E5" s="15"/>
      <c r="F5" s="15"/>
      <c r="G5" s="15"/>
      <c r="H5" s="15"/>
      <c r="I5" s="15"/>
      <c r="J5" s="15"/>
      <c r="K5" s="15"/>
      <c r="L5" s="15"/>
    </row>
    <row r="6" spans="1:13" x14ac:dyDescent="0.3">
      <c r="A6" s="136" t="s">
        <v>204</v>
      </c>
      <c r="B6" s="128">
        <v>2</v>
      </c>
      <c r="C6" s="15"/>
      <c r="D6" s="15"/>
      <c r="E6" s="15">
        <v>2</v>
      </c>
      <c r="F6" s="15"/>
      <c r="G6" s="15"/>
      <c r="H6" s="15"/>
      <c r="I6" s="15"/>
      <c r="J6" s="15"/>
      <c r="K6" s="15"/>
      <c r="L6" s="15"/>
    </row>
    <row r="7" spans="1:13" x14ac:dyDescent="0.3">
      <c r="A7" s="136" t="s">
        <v>201</v>
      </c>
      <c r="B7" s="128">
        <v>3</v>
      </c>
      <c r="C7" s="15"/>
      <c r="D7" s="15"/>
      <c r="E7" s="15">
        <v>2</v>
      </c>
      <c r="F7" s="15">
        <v>1</v>
      </c>
      <c r="G7" s="15"/>
      <c r="H7" s="15"/>
      <c r="I7" s="15"/>
      <c r="J7" s="15"/>
      <c r="K7" s="15"/>
      <c r="L7" s="15"/>
    </row>
    <row r="8" spans="1:13" x14ac:dyDescent="0.3">
      <c r="A8" s="136" t="s">
        <v>203</v>
      </c>
      <c r="B8" s="128">
        <v>2</v>
      </c>
      <c r="C8" s="15"/>
      <c r="D8" s="15"/>
      <c r="E8" s="15"/>
      <c r="F8" s="15">
        <v>2</v>
      </c>
      <c r="G8" s="15"/>
      <c r="H8" s="15"/>
      <c r="I8" s="15"/>
      <c r="J8" s="15"/>
      <c r="K8" s="15"/>
      <c r="L8" s="15"/>
    </row>
    <row r="9" spans="1:13" x14ac:dyDescent="0.3">
      <c r="A9" s="136" t="s">
        <v>202</v>
      </c>
      <c r="B9" s="128">
        <v>1</v>
      </c>
      <c r="C9" s="15"/>
      <c r="D9" s="15"/>
      <c r="E9" s="15"/>
      <c r="F9" s="15">
        <v>1</v>
      </c>
      <c r="G9" s="15"/>
      <c r="H9" s="15"/>
      <c r="I9" s="15"/>
      <c r="J9" s="15"/>
      <c r="K9" s="15"/>
      <c r="L9" s="15"/>
    </row>
    <row r="10" spans="1:13" x14ac:dyDescent="0.3">
      <c r="A10" s="135" t="s">
        <v>250</v>
      </c>
      <c r="B10" s="128">
        <v>1</v>
      </c>
      <c r="C10" s="15">
        <v>1</v>
      </c>
      <c r="D10" s="15"/>
      <c r="E10" s="15"/>
      <c r="F10" s="15"/>
      <c r="G10" s="15"/>
      <c r="H10" s="15"/>
      <c r="I10" s="15"/>
      <c r="J10" s="15"/>
      <c r="K10" s="15"/>
      <c r="L10" s="15"/>
    </row>
    <row r="11" spans="1:13" x14ac:dyDescent="0.3">
      <c r="A11" s="136" t="s">
        <v>225</v>
      </c>
      <c r="B11" s="128">
        <v>2</v>
      </c>
      <c r="C11" s="15"/>
      <c r="D11" s="15"/>
      <c r="E11" s="15"/>
      <c r="F11" s="15"/>
      <c r="G11" s="15">
        <v>2</v>
      </c>
      <c r="H11" s="15"/>
      <c r="I11" s="15"/>
      <c r="J11" s="15"/>
      <c r="K11" s="15"/>
      <c r="L11" s="15"/>
    </row>
    <row r="12" spans="1:13" x14ac:dyDescent="0.3">
      <c r="A12" s="136" t="s">
        <v>226</v>
      </c>
      <c r="B12" s="128">
        <v>4</v>
      </c>
      <c r="C12" s="15"/>
      <c r="D12" s="15"/>
      <c r="E12" s="15"/>
      <c r="F12" s="15"/>
      <c r="G12" s="15">
        <v>2</v>
      </c>
      <c r="H12" s="15">
        <v>2</v>
      </c>
      <c r="I12" s="15"/>
      <c r="J12" s="15"/>
      <c r="K12" s="15"/>
      <c r="L12" s="15"/>
    </row>
    <row r="13" spans="1:13" x14ac:dyDescent="0.3">
      <c r="A13" s="136" t="s">
        <v>227</v>
      </c>
      <c r="B13" s="128">
        <v>2</v>
      </c>
      <c r="C13" s="15"/>
      <c r="D13" s="15"/>
      <c r="E13" s="15"/>
      <c r="F13" s="15"/>
      <c r="G13" s="15"/>
      <c r="H13" s="15"/>
      <c r="I13" s="15">
        <v>2</v>
      </c>
      <c r="J13" s="15"/>
      <c r="K13" s="15"/>
      <c r="L13" s="15"/>
    </row>
    <row r="14" spans="1:13" x14ac:dyDescent="0.3">
      <c r="A14" s="136" t="s">
        <v>228</v>
      </c>
      <c r="B14" s="128">
        <v>2</v>
      </c>
      <c r="C14" s="15"/>
      <c r="D14" s="15"/>
      <c r="E14" s="15"/>
      <c r="F14" s="15"/>
      <c r="G14" s="15"/>
      <c r="H14" s="15"/>
      <c r="I14" s="15">
        <v>2</v>
      </c>
      <c r="J14" s="15"/>
      <c r="K14" s="15"/>
      <c r="L14" s="15"/>
    </row>
    <row r="15" spans="1:13" x14ac:dyDescent="0.3">
      <c r="A15" s="36" t="s">
        <v>30</v>
      </c>
      <c r="B15" s="37">
        <f>SUM(B2:B14)</f>
        <v>25</v>
      </c>
      <c r="C15" s="37">
        <f>IF(SUM(C2:C14)&gt;0,B15-SUM(C2:C14), "")</f>
        <v>22</v>
      </c>
      <c r="D15" s="37">
        <f t="shared" ref="D15:K15" si="0">IF(SUM(D2:D14)&gt;0,C15-SUM(D2:D14), "")</f>
        <v>18</v>
      </c>
      <c r="E15" s="37">
        <f t="shared" si="0"/>
        <v>14</v>
      </c>
      <c r="F15" s="37">
        <f t="shared" si="0"/>
        <v>10</v>
      </c>
      <c r="G15" s="37">
        <f t="shared" si="0"/>
        <v>6</v>
      </c>
      <c r="H15" s="37">
        <f t="shared" si="0"/>
        <v>4</v>
      </c>
      <c r="I15" s="37">
        <f t="shared" si="0"/>
        <v>0</v>
      </c>
      <c r="J15" s="37" t="str">
        <f t="shared" si="0"/>
        <v/>
      </c>
      <c r="K15" s="37" t="str">
        <f t="shared" si="0"/>
        <v/>
      </c>
      <c r="L15" s="37" t="str">
        <f>IF(SUM(L2:L14)&gt;0,K15-SUM(L2:L14), "")</f>
        <v/>
      </c>
      <c r="M15" s="32"/>
    </row>
    <row r="16" spans="1:13" x14ac:dyDescent="0.3">
      <c r="A16" s="33" t="s">
        <v>31</v>
      </c>
      <c r="B16" s="34">
        <f>B15</f>
        <v>25</v>
      </c>
      <c r="C16" s="35">
        <f>B16-($B$16/COUNTA($C$1:$L$1))</f>
        <v>22.5</v>
      </c>
      <c r="D16" s="35">
        <f t="shared" ref="D16:L16" si="1">C16-($B$16/COUNTA($C$1:$L$1))</f>
        <v>20</v>
      </c>
      <c r="E16" s="35">
        <f t="shared" si="1"/>
        <v>17.5</v>
      </c>
      <c r="F16" s="35">
        <f t="shared" si="1"/>
        <v>15</v>
      </c>
      <c r="G16" s="35">
        <f t="shared" si="1"/>
        <v>12.5</v>
      </c>
      <c r="H16" s="35">
        <f t="shared" si="1"/>
        <v>10</v>
      </c>
      <c r="I16" s="35">
        <f t="shared" si="1"/>
        <v>7.5</v>
      </c>
      <c r="J16" s="35">
        <f t="shared" si="1"/>
        <v>5</v>
      </c>
      <c r="K16" s="35">
        <f t="shared" si="1"/>
        <v>2.5</v>
      </c>
      <c r="L16" s="35">
        <f t="shared" si="1"/>
        <v>0</v>
      </c>
    </row>
    <row r="17" spans="1:15" x14ac:dyDescent="0.3">
      <c r="A17" s="38" t="s">
        <v>62</v>
      </c>
      <c r="B17" s="39">
        <f ca="1">OFFSET(Sprint3!$B$15,0,0,1,COUNT(Sprint3!$B$15:$L$15))</f>
        <v>25</v>
      </c>
      <c r="C17" s="39">
        <f ca="1">OFFSET(Sprint3!$B$15,0,0,1,COUNT(Sprint3!$B$15:$L$15))</f>
        <v>22</v>
      </c>
      <c r="D17" s="39">
        <f ca="1">OFFSET(Sprint3!$B$15,0,0,1,COUNT(Sprint3!$B$15:$L$15))</f>
        <v>18</v>
      </c>
      <c r="E17" s="39">
        <f ca="1">OFFSET(Sprint3!$B$15,0,0,1,COUNT(Sprint3!$B$15:$L$15))</f>
        <v>14</v>
      </c>
      <c r="F17" s="39">
        <f ca="1">OFFSET(Sprint3!$B$15,0,0,1,COUNT(Sprint3!$B$15:$L$15))</f>
        <v>10</v>
      </c>
      <c r="G17" s="39">
        <f ca="1">OFFSET(Sprint3!$B$15,0,0,1,COUNT(Sprint3!$B$15:$L$15))</f>
        <v>6</v>
      </c>
      <c r="H17" s="39">
        <f ca="1">OFFSET(Sprint3!$B$15,0,0,1,COUNT(Sprint3!$B$15:$L$15))</f>
        <v>4</v>
      </c>
      <c r="I17" s="39">
        <f ca="1">OFFSET(Sprint3!$B$15,0,0,1,COUNT(Sprint3!$B$15:$L$15))</f>
        <v>0</v>
      </c>
      <c r="J17" s="39" t="e">
        <f ca="1">OFFSET(Sprint3!$B$15,0,0,1,COUNT(Sprint3!$B$15:$L$15))</f>
        <v>#VALUE!</v>
      </c>
      <c r="K17" s="39" t="e">
        <f ca="1">OFFSET(Sprint3!$B$15,0,0,1,COUNT(Sprint3!$B$15:$L$15))</f>
        <v>#VALUE!</v>
      </c>
      <c r="L17" s="39" t="e">
        <f ca="1">OFFSET(Sprint3!$B$15,0,0,1,COUNT(Sprint3!$B$15:$L$15))</f>
        <v>#VALUE!</v>
      </c>
    </row>
    <row r="18" spans="1:15" x14ac:dyDescent="0.3">
      <c r="A18" s="38" t="s">
        <v>63</v>
      </c>
      <c r="B18" s="40">
        <f ca="1">B17/$B$16</f>
        <v>1</v>
      </c>
      <c r="C18" s="40">
        <f ca="1">100%-(C17/$B$16)</f>
        <v>0.12</v>
      </c>
      <c r="D18" s="40">
        <f t="shared" ref="D18:L18" ca="1" si="2">100%-(D17/$B$16)</f>
        <v>0.28000000000000003</v>
      </c>
      <c r="E18" s="40">
        <f t="shared" ca="1" si="2"/>
        <v>0.43999999999999995</v>
      </c>
      <c r="F18" s="40">
        <f t="shared" ca="1" si="2"/>
        <v>0.6</v>
      </c>
      <c r="G18" s="40">
        <f t="shared" ca="1" si="2"/>
        <v>0.76</v>
      </c>
      <c r="H18" s="40">
        <f t="shared" ca="1" si="2"/>
        <v>0.84</v>
      </c>
      <c r="I18" s="40">
        <f t="shared" ca="1" si="2"/>
        <v>1</v>
      </c>
      <c r="J18" s="40" t="e">
        <f t="shared" ca="1" si="2"/>
        <v>#VALUE!</v>
      </c>
      <c r="K18" s="40" t="e">
        <f t="shared" ca="1" si="2"/>
        <v>#VALUE!</v>
      </c>
      <c r="L18" s="40" t="e">
        <f t="shared" ca="1" si="2"/>
        <v>#VALUE!</v>
      </c>
    </row>
    <row r="19" spans="1:15" ht="18" x14ac:dyDescent="0.35">
      <c r="A19" s="43" t="s">
        <v>66</v>
      </c>
      <c r="B19" s="43">
        <v>24</v>
      </c>
      <c r="C19" s="43" t="s">
        <v>12</v>
      </c>
    </row>
    <row r="22" spans="1:15" x14ac:dyDescent="0.3">
      <c r="N22" s="14" t="s">
        <v>42</v>
      </c>
      <c r="O22"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Equipe</vt:lpstr>
      <vt:lpstr>Planejamento</vt:lpstr>
      <vt:lpstr>Backlog Produto</vt:lpstr>
      <vt:lpstr>Entregas</vt:lpstr>
      <vt:lpstr>Riscos</vt:lpstr>
      <vt:lpstr>Mudanças</vt:lpstr>
      <vt:lpstr>Sprint1</vt:lpstr>
      <vt:lpstr>Sprint2</vt:lpstr>
      <vt:lpstr>Sprint3</vt:lpstr>
      <vt:lpstr>Sprint4</vt:lpstr>
      <vt:lpstr>Sprint5</vt:lpstr>
      <vt:lpstr>Sprint6</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Usuário do Windows</dc:creator>
  <cp:lastModifiedBy>Pedro Lemos Flores do Prado</cp:lastModifiedBy>
  <dcterms:created xsi:type="dcterms:W3CDTF">2010-08-26T13:25:48Z</dcterms:created>
  <dcterms:modified xsi:type="dcterms:W3CDTF">2024-11-16T19:28:15Z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