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mimosa-my.sharepoint.com/personal/preesha_nte_co_za/Documents/Documents/phd/journal articles/chapter 2 article submitted/"/>
    </mc:Choice>
  </mc:AlternateContent>
  <xr:revisionPtr revIDLastSave="0" documentId="8_{9C3EDF70-A516-4987-A52F-AB03C0745B05}" xr6:coauthVersionLast="47" xr6:coauthVersionMax="47" xr10:uidLastSave="{00000000-0000-0000-0000-000000000000}"/>
  <bookViews>
    <workbookView xWindow="-108" yWindow="-108" windowWidth="23256" windowHeight="12456" firstSheet="6" activeTab="7" xr2:uid="{9937B890-D8F0-4FD3-AF1E-296BF7E459E6}"/>
  </bookViews>
  <sheets>
    <sheet name="Images " sheetId="2" r:id="rId1"/>
    <sheet name="Experiments " sheetId="3" r:id="rId2"/>
    <sheet name="Moisture and colour determinati" sheetId="4" r:id="rId3"/>
    <sheet name="Soxhlet " sheetId="10" r:id="rId4"/>
    <sheet name="Autoclave" sheetId="9" r:id="rId5"/>
    <sheet name="Mechanical Shaker" sheetId="8" r:id="rId6"/>
    <sheet name="Pressure Cooker" sheetId="12" r:id="rId7"/>
    <sheet name="multiple extractions " sheetId="11" r:id="rId8"/>
    <sheet name="Autoclave time " sheetId="7" r:id="rId9"/>
    <sheet name="The effect of pH on the colour " sheetId="5" r:id="rId10"/>
    <sheet name="Colour development and turbidit" sheetId="6" r:id="rId11"/>
    <sheet name="The use of additives in the bar" sheetId="1" r:id="rId12"/>
  </sheets>
  <externalReferences>
    <externalReference r:id="rId13"/>
  </externalReferences>
  <definedNames>
    <definedName name="_Toc101350003" localSheetId="1">'Experiments '!$A$67</definedName>
    <definedName name="_Toc137039187" localSheetId="1">'Experiments '!#REF!</definedName>
    <definedName name="_Toc137039188" localSheetId="1">'Experiments '!#REF!</definedName>
    <definedName name="_Toc137039189" localSheetId="1">'Experiments '!#REF!</definedName>
    <definedName name="_Toc137039190" localSheetId="1">'Experiments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D9" i="11"/>
  <c r="C9" i="11"/>
  <c r="B9" i="11"/>
  <c r="E8" i="11"/>
  <c r="D8" i="11"/>
  <c r="C8" i="11"/>
  <c r="B8" i="11"/>
  <c r="S37" i="12"/>
  <c r="R37" i="12"/>
  <c r="Q37" i="12"/>
  <c r="P37" i="12"/>
  <c r="O37" i="12"/>
  <c r="N37" i="12"/>
  <c r="L37" i="12"/>
  <c r="K37" i="12"/>
  <c r="J37" i="12"/>
  <c r="I37" i="12"/>
  <c r="H37" i="12"/>
  <c r="G37" i="12"/>
  <c r="F37" i="12"/>
  <c r="S36" i="12"/>
  <c r="R36" i="12"/>
  <c r="Q36" i="12"/>
  <c r="P36" i="12"/>
  <c r="O36" i="12"/>
  <c r="N36" i="12"/>
  <c r="L36" i="12"/>
  <c r="K36" i="12"/>
  <c r="J36" i="12"/>
  <c r="I36" i="12"/>
  <c r="H36" i="12"/>
  <c r="G36" i="12"/>
  <c r="F36" i="12"/>
  <c r="T35" i="12"/>
  <c r="M35" i="12"/>
  <c r="M37" i="12" s="1"/>
  <c r="T34" i="12"/>
  <c r="M34" i="12"/>
  <c r="T33" i="12"/>
  <c r="M33" i="12"/>
  <c r="T32" i="12"/>
  <c r="T36" i="12" s="1"/>
  <c r="M32" i="12"/>
  <c r="M36" i="12" s="1"/>
  <c r="S30" i="12"/>
  <c r="R30" i="12"/>
  <c r="Q30" i="12"/>
  <c r="P30" i="12"/>
  <c r="O30" i="12"/>
  <c r="N30" i="12"/>
  <c r="L30" i="12"/>
  <c r="K30" i="12"/>
  <c r="J30" i="12"/>
  <c r="I30" i="12"/>
  <c r="H30" i="12"/>
  <c r="G30" i="12"/>
  <c r="F30" i="12"/>
  <c r="S29" i="12"/>
  <c r="R29" i="12"/>
  <c r="Q29" i="12"/>
  <c r="P29" i="12"/>
  <c r="O29" i="12"/>
  <c r="N29" i="12"/>
  <c r="L29" i="12"/>
  <c r="K29" i="12"/>
  <c r="J29" i="12"/>
  <c r="I29" i="12"/>
  <c r="H29" i="12"/>
  <c r="G29" i="12"/>
  <c r="F29" i="12"/>
  <c r="T28" i="12"/>
  <c r="M28" i="12"/>
  <c r="M30" i="12" s="1"/>
  <c r="T27" i="12"/>
  <c r="M27" i="12"/>
  <c r="T26" i="12"/>
  <c r="T29" i="12" s="1"/>
  <c r="M26" i="12"/>
  <c r="M29" i="12" s="1"/>
  <c r="T25" i="12"/>
  <c r="T30" i="12" s="1"/>
  <c r="M25" i="12"/>
  <c r="T23" i="12"/>
  <c r="S23" i="12"/>
  <c r="R23" i="12"/>
  <c r="Q23" i="12"/>
  <c r="P23" i="12"/>
  <c r="O23" i="12"/>
  <c r="N23" i="12"/>
  <c r="M23" i="12"/>
  <c r="L23" i="12"/>
  <c r="K23" i="12"/>
  <c r="J23" i="12"/>
  <c r="I23" i="12"/>
  <c r="H23" i="12"/>
  <c r="G23" i="12"/>
  <c r="F23" i="12"/>
  <c r="T22" i="12"/>
  <c r="S22" i="12"/>
  <c r="R22" i="12"/>
  <c r="Q22" i="12"/>
  <c r="P22" i="12"/>
  <c r="O22" i="12"/>
  <c r="N22" i="12"/>
  <c r="M22" i="12"/>
  <c r="L22" i="12"/>
  <c r="K22" i="12"/>
  <c r="J22" i="12"/>
  <c r="I22" i="12"/>
  <c r="H22" i="12"/>
  <c r="G22" i="12"/>
  <c r="F22" i="12"/>
  <c r="T16" i="12"/>
  <c r="S16" i="12"/>
  <c r="R16" i="12"/>
  <c r="Q16" i="12"/>
  <c r="P16" i="12"/>
  <c r="O16" i="12"/>
  <c r="N16" i="12"/>
  <c r="M16" i="12"/>
  <c r="L16" i="12"/>
  <c r="K16" i="12"/>
  <c r="J16" i="12"/>
  <c r="I16" i="12"/>
  <c r="H16" i="12"/>
  <c r="G16" i="12"/>
  <c r="F16" i="12"/>
  <c r="T15" i="12"/>
  <c r="S15" i="12"/>
  <c r="R15" i="12"/>
  <c r="Q15" i="12"/>
  <c r="P15" i="12"/>
  <c r="O15" i="12"/>
  <c r="N15" i="12"/>
  <c r="M15" i="12"/>
  <c r="L15" i="12"/>
  <c r="K15" i="12"/>
  <c r="J15" i="12"/>
  <c r="I15" i="12"/>
  <c r="H15" i="12"/>
  <c r="G15" i="12"/>
  <c r="F15" i="12"/>
  <c r="T8" i="12"/>
  <c r="S8" i="12"/>
  <c r="R8" i="12"/>
  <c r="Q8" i="12"/>
  <c r="P8" i="12"/>
  <c r="O8" i="12"/>
  <c r="N8" i="12"/>
  <c r="M8" i="12"/>
  <c r="L8" i="12"/>
  <c r="K8" i="12"/>
  <c r="J8" i="12"/>
  <c r="I8" i="12"/>
  <c r="H8" i="12"/>
  <c r="G8" i="12"/>
  <c r="F8" i="12"/>
  <c r="T7" i="12"/>
  <c r="S7" i="12"/>
  <c r="R7" i="12"/>
  <c r="Q7" i="12"/>
  <c r="P7" i="12"/>
  <c r="O7" i="12"/>
  <c r="N7" i="12"/>
  <c r="M7" i="12"/>
  <c r="L7" i="12"/>
  <c r="K7" i="12"/>
  <c r="J7" i="12"/>
  <c r="I7" i="12"/>
  <c r="H7" i="12"/>
  <c r="G7" i="12"/>
  <c r="F7" i="12"/>
  <c r="R53" i="8"/>
  <c r="Q53" i="8"/>
  <c r="P53" i="8"/>
  <c r="O53" i="8"/>
  <c r="N53" i="8"/>
  <c r="M53" i="8"/>
  <c r="L53" i="8"/>
  <c r="K53" i="8"/>
  <c r="J53" i="8"/>
  <c r="I53" i="8"/>
  <c r="H53" i="8"/>
  <c r="G53" i="8"/>
  <c r="F53" i="8"/>
  <c r="E53" i="8"/>
  <c r="R52" i="8"/>
  <c r="Q52" i="8"/>
  <c r="P52" i="8"/>
  <c r="O52" i="8"/>
  <c r="N52" i="8"/>
  <c r="M52" i="8"/>
  <c r="L52" i="8"/>
  <c r="K52" i="8"/>
  <c r="J52" i="8"/>
  <c r="I52" i="8"/>
  <c r="H52" i="8"/>
  <c r="G52" i="8"/>
  <c r="F52" i="8"/>
  <c r="E52" i="8"/>
  <c r="S51" i="8"/>
  <c r="S50" i="8"/>
  <c r="S49" i="8"/>
  <c r="S53" i="8" s="1"/>
  <c r="R46" i="8"/>
  <c r="Q46" i="8"/>
  <c r="P46" i="8"/>
  <c r="O46" i="8"/>
  <c r="N46" i="8"/>
  <c r="M46" i="8"/>
  <c r="L46" i="8"/>
  <c r="K46" i="8"/>
  <c r="J46" i="8"/>
  <c r="I46" i="8"/>
  <c r="H46" i="8"/>
  <c r="G46" i="8"/>
  <c r="F46" i="8"/>
  <c r="E46" i="8"/>
  <c r="R45" i="8"/>
  <c r="Q45" i="8"/>
  <c r="P45" i="8"/>
  <c r="O45" i="8"/>
  <c r="N45" i="8"/>
  <c r="M45" i="8"/>
  <c r="L45" i="8"/>
  <c r="K45" i="8"/>
  <c r="J45" i="8"/>
  <c r="I45" i="8"/>
  <c r="H45" i="8"/>
  <c r="G45" i="8"/>
  <c r="F45" i="8"/>
  <c r="E45" i="8"/>
  <c r="S44" i="8"/>
  <c r="S43" i="8"/>
  <c r="S42" i="8"/>
  <c r="S45" i="8" s="1"/>
  <c r="S39" i="8"/>
  <c r="R39" i="8"/>
  <c r="Q39" i="8"/>
  <c r="P39" i="8"/>
  <c r="O39" i="8"/>
  <c r="N39" i="8"/>
  <c r="M39" i="8"/>
  <c r="L39" i="8"/>
  <c r="K39" i="8"/>
  <c r="J39" i="8"/>
  <c r="I39" i="8"/>
  <c r="H39" i="8"/>
  <c r="G39" i="8"/>
  <c r="F39" i="8"/>
  <c r="E39" i="8"/>
  <c r="R38" i="8"/>
  <c r="Q38" i="8"/>
  <c r="P38" i="8"/>
  <c r="O38" i="8"/>
  <c r="N38" i="8"/>
  <c r="M38" i="8"/>
  <c r="L38" i="8"/>
  <c r="K38" i="8"/>
  <c r="J38" i="8"/>
  <c r="I38" i="8"/>
  <c r="H38" i="8"/>
  <c r="G38" i="8"/>
  <c r="F38" i="8"/>
  <c r="E38" i="8"/>
  <c r="S37" i="8"/>
  <c r="S36" i="8"/>
  <c r="S38" i="8" s="1"/>
  <c r="S35" i="8"/>
  <c r="R31" i="8"/>
  <c r="Q31" i="8"/>
  <c r="P31" i="8"/>
  <c r="O31" i="8"/>
  <c r="N31" i="8"/>
  <c r="M31" i="8"/>
  <c r="L31" i="8"/>
  <c r="K31" i="8"/>
  <c r="J31" i="8"/>
  <c r="I31" i="8"/>
  <c r="H31" i="8"/>
  <c r="G31" i="8"/>
  <c r="F31" i="8"/>
  <c r="E31" i="8"/>
  <c r="S30" i="8"/>
  <c r="R30" i="8"/>
  <c r="Q30" i="8"/>
  <c r="P30" i="8"/>
  <c r="O30" i="8"/>
  <c r="N30" i="8"/>
  <c r="M30" i="8"/>
  <c r="L30" i="8"/>
  <c r="K30" i="8"/>
  <c r="J30" i="8"/>
  <c r="I30" i="8"/>
  <c r="H30" i="8"/>
  <c r="G30" i="8"/>
  <c r="F30" i="8"/>
  <c r="E30" i="8"/>
  <c r="S29" i="8"/>
  <c r="S28" i="8"/>
  <c r="S27" i="8"/>
  <c r="S31" i="8" s="1"/>
  <c r="R24" i="8"/>
  <c r="Q24" i="8"/>
  <c r="P24" i="8"/>
  <c r="O24" i="8"/>
  <c r="N24" i="8"/>
  <c r="M24" i="8"/>
  <c r="L24" i="8"/>
  <c r="K24" i="8"/>
  <c r="J24" i="8"/>
  <c r="I24" i="8"/>
  <c r="H24" i="8"/>
  <c r="G24" i="8"/>
  <c r="F24" i="8"/>
  <c r="E24" i="8"/>
  <c r="R23" i="8"/>
  <c r="Q23" i="8"/>
  <c r="P23" i="8"/>
  <c r="O23" i="8"/>
  <c r="N23" i="8"/>
  <c r="M23" i="8"/>
  <c r="L23" i="8"/>
  <c r="K23" i="8"/>
  <c r="J23" i="8"/>
  <c r="I23" i="8"/>
  <c r="H23" i="8"/>
  <c r="G23" i="8"/>
  <c r="F23" i="8"/>
  <c r="E23" i="8"/>
  <c r="S22" i="8"/>
  <c r="S21" i="8"/>
  <c r="S20" i="8"/>
  <c r="S24" i="8" s="1"/>
  <c r="R17" i="8"/>
  <c r="Q17" i="8"/>
  <c r="P17" i="8"/>
  <c r="O17" i="8"/>
  <c r="N17" i="8"/>
  <c r="M17" i="8"/>
  <c r="L17" i="8"/>
  <c r="K17" i="8"/>
  <c r="J17" i="8"/>
  <c r="I17" i="8"/>
  <c r="H17" i="8"/>
  <c r="G17" i="8"/>
  <c r="F17" i="8"/>
  <c r="E17" i="8"/>
  <c r="R16" i="8"/>
  <c r="Q16" i="8"/>
  <c r="P16" i="8"/>
  <c r="O16" i="8"/>
  <c r="N16" i="8"/>
  <c r="M16" i="8"/>
  <c r="L16" i="8"/>
  <c r="K16" i="8"/>
  <c r="J16" i="8"/>
  <c r="I16" i="8"/>
  <c r="H16" i="8"/>
  <c r="G16" i="8"/>
  <c r="F16" i="8"/>
  <c r="E16" i="8"/>
  <c r="S15" i="8"/>
  <c r="S14" i="8"/>
  <c r="S13" i="8"/>
  <c r="S16" i="8" s="1"/>
  <c r="S10" i="8"/>
  <c r="R10" i="8"/>
  <c r="Q10" i="8"/>
  <c r="P10" i="8"/>
  <c r="O10" i="8"/>
  <c r="N10" i="8"/>
  <c r="M10" i="8"/>
  <c r="L10" i="8"/>
  <c r="K10" i="8"/>
  <c r="J10" i="8"/>
  <c r="I10" i="8"/>
  <c r="H10" i="8"/>
  <c r="G10" i="8"/>
  <c r="F10" i="8"/>
  <c r="E10" i="8"/>
  <c r="R9" i="8"/>
  <c r="Q9" i="8"/>
  <c r="P9" i="8"/>
  <c r="O9" i="8"/>
  <c r="N9" i="8"/>
  <c r="M9" i="8"/>
  <c r="L9" i="8"/>
  <c r="K9" i="8"/>
  <c r="J9" i="8"/>
  <c r="I9" i="8"/>
  <c r="H9" i="8"/>
  <c r="G9" i="8"/>
  <c r="F9" i="8"/>
  <c r="E9" i="8"/>
  <c r="S8" i="8"/>
  <c r="S7" i="8"/>
  <c r="S9" i="8" s="1"/>
  <c r="S6" i="8"/>
  <c r="X12" i="9"/>
  <c r="J12" i="9"/>
  <c r="X11" i="9"/>
  <c r="J11" i="9"/>
  <c r="X10" i="9"/>
  <c r="J10" i="9"/>
  <c r="X9" i="9"/>
  <c r="X8" i="9"/>
  <c r="X7" i="9"/>
  <c r="X6" i="9"/>
  <c r="X5" i="9"/>
  <c r="X4" i="9"/>
  <c r="X3" i="9"/>
  <c r="S42" i="10"/>
  <c r="R42" i="10"/>
  <c r="Q42" i="10"/>
  <c r="P42" i="10"/>
  <c r="O42" i="10"/>
  <c r="N42" i="10"/>
  <c r="L42" i="10"/>
  <c r="K42" i="10"/>
  <c r="J42" i="10"/>
  <c r="I42" i="10"/>
  <c r="H42" i="10"/>
  <c r="G42" i="10"/>
  <c r="F42" i="10"/>
  <c r="S41" i="10"/>
  <c r="R41" i="10"/>
  <c r="Q41" i="10"/>
  <c r="P41" i="10"/>
  <c r="O41" i="10"/>
  <c r="N41" i="10"/>
  <c r="L41" i="10"/>
  <c r="K41" i="10"/>
  <c r="J41" i="10"/>
  <c r="I41" i="10"/>
  <c r="H41" i="10"/>
  <c r="G41" i="10"/>
  <c r="F41" i="10"/>
  <c r="T40" i="10"/>
  <c r="T42" i="10" s="1"/>
  <c r="M40" i="10"/>
  <c r="T39" i="10"/>
  <c r="M39" i="10"/>
  <c r="T38" i="10"/>
  <c r="M38" i="10"/>
  <c r="T37" i="10"/>
  <c r="M37" i="10"/>
  <c r="M42" i="10" s="1"/>
  <c r="T35" i="10"/>
  <c r="S35" i="10"/>
  <c r="R35" i="10"/>
  <c r="Q35" i="10"/>
  <c r="P35" i="10"/>
  <c r="O35" i="10"/>
  <c r="N35" i="10"/>
  <c r="M35" i="10"/>
  <c r="L35" i="10"/>
  <c r="K35" i="10"/>
  <c r="J35" i="10"/>
  <c r="I35" i="10"/>
  <c r="H35" i="10"/>
  <c r="G35" i="10"/>
  <c r="F35" i="10"/>
  <c r="T34" i="10"/>
  <c r="R34" i="10"/>
  <c r="Q34" i="10"/>
  <c r="P34" i="10"/>
  <c r="O34" i="10"/>
  <c r="N34" i="10"/>
  <c r="M34" i="10"/>
  <c r="L34" i="10"/>
  <c r="K34" i="10"/>
  <c r="J34" i="10"/>
  <c r="I34" i="10"/>
  <c r="H34" i="10"/>
  <c r="G34" i="10"/>
  <c r="F34" i="10"/>
  <c r="T33" i="10"/>
  <c r="T32" i="10"/>
  <c r="T31" i="10"/>
  <c r="T30" i="10"/>
  <c r="S28" i="10"/>
  <c r="R28" i="10"/>
  <c r="Q28" i="10"/>
  <c r="P28" i="10"/>
  <c r="O28" i="10"/>
  <c r="N28" i="10"/>
  <c r="L28" i="10"/>
  <c r="K28" i="10"/>
  <c r="J28" i="10"/>
  <c r="I28" i="10"/>
  <c r="H28" i="10"/>
  <c r="G28" i="10"/>
  <c r="F28" i="10"/>
  <c r="S27" i="10"/>
  <c r="R27" i="10"/>
  <c r="Q27" i="10"/>
  <c r="P27" i="10"/>
  <c r="O27" i="10"/>
  <c r="N27" i="10"/>
  <c r="L27" i="10"/>
  <c r="K27" i="10"/>
  <c r="J27" i="10"/>
  <c r="I27" i="10"/>
  <c r="H27" i="10"/>
  <c r="G27" i="10"/>
  <c r="F27" i="10"/>
  <c r="T26" i="10"/>
  <c r="T27" i="10" s="1"/>
  <c r="M26" i="10"/>
  <c r="M28" i="10" s="1"/>
  <c r="T25" i="10"/>
  <c r="M25" i="10"/>
  <c r="T24" i="10"/>
  <c r="M24" i="10"/>
  <c r="T23" i="10"/>
  <c r="T28" i="10" s="1"/>
  <c r="M23" i="10"/>
  <c r="M27" i="10" s="1"/>
  <c r="T21" i="10"/>
  <c r="S21" i="10"/>
  <c r="R21" i="10"/>
  <c r="Q21" i="10"/>
  <c r="P21" i="10"/>
  <c r="O21" i="10"/>
  <c r="N21" i="10"/>
  <c r="M21" i="10"/>
  <c r="L21" i="10"/>
  <c r="K21" i="10"/>
  <c r="J21" i="10"/>
  <c r="I21" i="10"/>
  <c r="H21" i="10"/>
  <c r="G21" i="10"/>
  <c r="F21" i="10"/>
  <c r="T20" i="10"/>
  <c r="S20" i="10"/>
  <c r="R20" i="10"/>
  <c r="Q20" i="10"/>
  <c r="P20" i="10"/>
  <c r="O20" i="10"/>
  <c r="N20" i="10"/>
  <c r="M20" i="10"/>
  <c r="L20" i="10"/>
  <c r="K20" i="10"/>
  <c r="J20" i="10"/>
  <c r="I20" i="10"/>
  <c r="H20" i="10"/>
  <c r="G20" i="10"/>
  <c r="F20" i="10"/>
  <c r="T19" i="10"/>
  <c r="T18" i="10"/>
  <c r="T17" i="10"/>
  <c r="S14" i="10"/>
  <c r="R14" i="10"/>
  <c r="Q14" i="10"/>
  <c r="P14" i="10"/>
  <c r="O14" i="10"/>
  <c r="N14" i="10"/>
  <c r="M14" i="10"/>
  <c r="L14" i="10"/>
  <c r="K14" i="10"/>
  <c r="J14" i="10"/>
  <c r="I14" i="10"/>
  <c r="H14" i="10"/>
  <c r="G14" i="10"/>
  <c r="F14" i="10"/>
  <c r="S13" i="10"/>
  <c r="R13" i="10"/>
  <c r="Q13" i="10"/>
  <c r="P13" i="10"/>
  <c r="O13" i="10"/>
  <c r="N13" i="10"/>
  <c r="L13" i="10"/>
  <c r="K13" i="10"/>
  <c r="J13" i="10"/>
  <c r="I13" i="10"/>
  <c r="H13" i="10"/>
  <c r="G13" i="10"/>
  <c r="T12" i="10"/>
  <c r="M12" i="10"/>
  <c r="T11" i="10"/>
  <c r="T13" i="10" s="1"/>
  <c r="M11" i="10"/>
  <c r="T10" i="10"/>
  <c r="M10" i="10"/>
  <c r="M13" i="10" s="1"/>
  <c r="S7" i="10"/>
  <c r="R7" i="10"/>
  <c r="Q7" i="10"/>
  <c r="P7" i="10"/>
  <c r="O7" i="10"/>
  <c r="N7" i="10"/>
  <c r="M7" i="10"/>
  <c r="L7" i="10"/>
  <c r="K7" i="10"/>
  <c r="J7" i="10"/>
  <c r="I7" i="10"/>
  <c r="H7" i="10"/>
  <c r="G7" i="10"/>
  <c r="F7" i="10"/>
  <c r="S6" i="10"/>
  <c r="R6" i="10"/>
  <c r="Q6" i="10"/>
  <c r="P6" i="10"/>
  <c r="O6" i="10"/>
  <c r="N6" i="10"/>
  <c r="M6" i="10"/>
  <c r="L6" i="10"/>
  <c r="K6" i="10"/>
  <c r="J6" i="10"/>
  <c r="I6" i="10"/>
  <c r="H6" i="10"/>
  <c r="G6" i="10"/>
  <c r="F6" i="10"/>
  <c r="T5" i="10"/>
  <c r="T4" i="10"/>
  <c r="T3" i="10"/>
  <c r="T6" i="10" s="1"/>
  <c r="U120" i="7"/>
  <c r="V120" i="7" s="1"/>
  <c r="I120" i="7"/>
  <c r="H120" i="7"/>
  <c r="G120" i="7"/>
  <c r="U119" i="7"/>
  <c r="V119" i="7" s="1"/>
  <c r="I119" i="7"/>
  <c r="H119" i="7"/>
  <c r="G119" i="7"/>
  <c r="U118" i="7"/>
  <c r="V118" i="7" s="1"/>
  <c r="I118" i="7"/>
  <c r="H118" i="7"/>
  <c r="G118" i="7"/>
  <c r="U117" i="7"/>
  <c r="V117" i="7" s="1"/>
  <c r="P117" i="7"/>
  <c r="O117" i="7"/>
  <c r="Q117" i="7" s="1"/>
  <c r="N117" i="7"/>
  <c r="I117" i="7"/>
  <c r="H117" i="7"/>
  <c r="G117" i="7"/>
  <c r="U116" i="7"/>
  <c r="V116" i="7" s="1"/>
  <c r="P116" i="7"/>
  <c r="O116" i="7"/>
  <c r="Q116" i="7" s="1"/>
  <c r="N116" i="7"/>
  <c r="I116" i="7"/>
  <c r="H116" i="7"/>
  <c r="G116" i="7"/>
  <c r="U115" i="7"/>
  <c r="V115" i="7" s="1"/>
  <c r="I115" i="7"/>
  <c r="H115" i="7"/>
  <c r="G115" i="7"/>
  <c r="U114" i="7"/>
  <c r="V114" i="7" s="1"/>
  <c r="I114" i="7"/>
  <c r="H114" i="7"/>
  <c r="G114" i="7"/>
  <c r="U113" i="7"/>
  <c r="V113" i="7" s="1"/>
  <c r="O113" i="7"/>
  <c r="Q113" i="7" s="1"/>
  <c r="I113" i="7"/>
  <c r="H113" i="7"/>
  <c r="G113" i="7"/>
  <c r="U112" i="7"/>
  <c r="V112" i="7" s="1"/>
  <c r="O112" i="7"/>
  <c r="Q112" i="7" s="1"/>
  <c r="N112" i="7"/>
  <c r="I112" i="7"/>
  <c r="H112" i="7"/>
  <c r="G112" i="7"/>
  <c r="U111" i="7"/>
  <c r="V111" i="7" s="1"/>
  <c r="P111" i="7"/>
  <c r="O111" i="7"/>
  <c r="Q111" i="7" s="1"/>
  <c r="N111" i="7"/>
  <c r="I111" i="7"/>
  <c r="H111" i="7"/>
  <c r="G111" i="7"/>
  <c r="U110" i="7"/>
  <c r="V110" i="7" s="1"/>
  <c r="I110" i="7"/>
  <c r="H110" i="7"/>
  <c r="G110" i="7"/>
  <c r="U109" i="7"/>
  <c r="V109" i="7" s="1"/>
  <c r="P109" i="7"/>
  <c r="O109" i="7"/>
  <c r="Q109" i="7" s="1"/>
  <c r="I109" i="7"/>
  <c r="H109" i="7"/>
  <c r="G109" i="7"/>
  <c r="U108" i="7"/>
  <c r="V108" i="7" s="1"/>
  <c r="O108" i="7"/>
  <c r="Q108" i="7" s="1"/>
  <c r="N108" i="7"/>
  <c r="I108" i="7"/>
  <c r="H108" i="7"/>
  <c r="G108" i="7"/>
  <c r="U107" i="7"/>
  <c r="V107" i="7" s="1"/>
  <c r="I107" i="7"/>
  <c r="H107" i="7"/>
  <c r="G107" i="7"/>
  <c r="U106" i="7"/>
  <c r="V106" i="7" s="1"/>
  <c r="I106" i="7"/>
  <c r="H106" i="7"/>
  <c r="G106" i="7"/>
  <c r="U105" i="7"/>
  <c r="V105" i="7" s="1"/>
  <c r="Q105" i="7"/>
  <c r="P105" i="7"/>
  <c r="O105" i="7"/>
  <c r="N105" i="7"/>
  <c r="I105" i="7"/>
  <c r="H105" i="7"/>
  <c r="G105" i="7"/>
  <c r="U104" i="7"/>
  <c r="V104" i="7" s="1"/>
  <c r="P104" i="7"/>
  <c r="O104" i="7"/>
  <c r="Q104" i="7" s="1"/>
  <c r="N104" i="7"/>
  <c r="I104" i="7"/>
  <c r="H104" i="7"/>
  <c r="G104" i="7"/>
  <c r="U103" i="7"/>
  <c r="V103" i="7" s="1"/>
  <c r="I103" i="7"/>
  <c r="H103" i="7"/>
  <c r="G103" i="7"/>
  <c r="U102" i="7"/>
  <c r="V102" i="7" s="1"/>
  <c r="I102" i="7"/>
  <c r="H102" i="7"/>
  <c r="G102" i="7"/>
  <c r="U101" i="7"/>
  <c r="V101" i="7" s="1"/>
  <c r="I101" i="7"/>
  <c r="H101" i="7"/>
  <c r="G101" i="7"/>
  <c r="U100" i="7"/>
  <c r="V100" i="7" s="1"/>
  <c r="O100" i="7"/>
  <c r="Q100" i="7" s="1"/>
  <c r="N100" i="7"/>
  <c r="I100" i="7"/>
  <c r="H100" i="7"/>
  <c r="G100" i="7"/>
  <c r="U99" i="7"/>
  <c r="V99" i="7" s="1"/>
  <c r="O99" i="7"/>
  <c r="Q99" i="7" s="1"/>
  <c r="N99" i="7"/>
  <c r="I99" i="7"/>
  <c r="H99" i="7"/>
  <c r="G99" i="7"/>
  <c r="U98" i="7"/>
  <c r="V98" i="7" s="1"/>
  <c r="I98" i="7"/>
  <c r="H98" i="7"/>
  <c r="G98" i="7"/>
  <c r="U97" i="7"/>
  <c r="V97" i="7" s="1"/>
  <c r="Q97" i="7"/>
  <c r="O97" i="7"/>
  <c r="I97" i="7"/>
  <c r="H97" i="7"/>
  <c r="G97" i="7"/>
  <c r="U96" i="7"/>
  <c r="V96" i="7" s="1"/>
  <c r="O96" i="7"/>
  <c r="Q96" i="7" s="1"/>
  <c r="N96" i="7"/>
  <c r="I96" i="7"/>
  <c r="H96" i="7"/>
  <c r="G96" i="7"/>
  <c r="U95" i="7"/>
  <c r="V95" i="7" s="1"/>
  <c r="I95" i="7"/>
  <c r="H95" i="7"/>
  <c r="G95" i="7"/>
  <c r="V94" i="7"/>
  <c r="U94" i="7"/>
  <c r="I94" i="7"/>
  <c r="H94" i="7"/>
  <c r="G94" i="7"/>
  <c r="F90" i="7"/>
  <c r="F89" i="7"/>
  <c r="F88" i="7"/>
  <c r="G87" i="7"/>
  <c r="J87" i="7" s="1"/>
  <c r="F87" i="7"/>
  <c r="F86" i="7"/>
  <c r="F85" i="7"/>
  <c r="J85" i="7" s="1"/>
  <c r="F84" i="7"/>
  <c r="F83" i="7"/>
  <c r="F82" i="7"/>
  <c r="G81" i="7"/>
  <c r="J81" i="7" s="1"/>
  <c r="F81" i="7"/>
  <c r="F80" i="7"/>
  <c r="F79" i="7"/>
  <c r="J79" i="7" s="1"/>
  <c r="F78" i="7"/>
  <c r="F77" i="7"/>
  <c r="F76" i="7"/>
  <c r="G75" i="7"/>
  <c r="J75" i="7" s="1"/>
  <c r="F75" i="7"/>
  <c r="F74" i="7"/>
  <c r="F73" i="7"/>
  <c r="J73" i="7" s="1"/>
  <c r="F72" i="7"/>
  <c r="F71" i="7"/>
  <c r="F70" i="7"/>
  <c r="G69" i="7"/>
  <c r="J69" i="7" s="1"/>
  <c r="F69" i="7"/>
  <c r="F68" i="7"/>
  <c r="F67" i="7"/>
  <c r="J67" i="7" s="1"/>
  <c r="F66" i="7"/>
  <c r="F65" i="7"/>
  <c r="F64" i="7"/>
  <c r="G60" i="7"/>
  <c r="G90" i="7" s="1"/>
  <c r="J90" i="7" s="1"/>
  <c r="F60" i="7"/>
  <c r="J59" i="7"/>
  <c r="G59" i="7"/>
  <c r="G89" i="7" s="1"/>
  <c r="J89" i="7" s="1"/>
  <c r="F59" i="7"/>
  <c r="G58" i="7"/>
  <c r="G88" i="7" s="1"/>
  <c r="F58" i="7"/>
  <c r="J58" i="7" s="1"/>
  <c r="J57" i="7"/>
  <c r="G57" i="7"/>
  <c r="F57" i="7"/>
  <c r="K56" i="7"/>
  <c r="J56" i="7"/>
  <c r="G56" i="7"/>
  <c r="G86" i="7" s="1"/>
  <c r="J86" i="7" s="1"/>
  <c r="F56" i="7"/>
  <c r="G55" i="7"/>
  <c r="G85" i="7" s="1"/>
  <c r="F55" i="7"/>
  <c r="J55" i="7" s="1"/>
  <c r="G54" i="7"/>
  <c r="G84" i="7" s="1"/>
  <c r="J84" i="7" s="1"/>
  <c r="F54" i="7"/>
  <c r="J53" i="7"/>
  <c r="G53" i="7"/>
  <c r="G83" i="7" s="1"/>
  <c r="J83" i="7" s="1"/>
  <c r="F53" i="7"/>
  <c r="G52" i="7"/>
  <c r="G82" i="7" s="1"/>
  <c r="F52" i="7"/>
  <c r="J52" i="7" s="1"/>
  <c r="G51" i="7"/>
  <c r="F51" i="7"/>
  <c r="J51" i="7" s="1"/>
  <c r="J50" i="7"/>
  <c r="G50" i="7"/>
  <c r="G80" i="7" s="1"/>
  <c r="J80" i="7" s="1"/>
  <c r="F50" i="7"/>
  <c r="G49" i="7"/>
  <c r="G79" i="7" s="1"/>
  <c r="F49" i="7"/>
  <c r="J49" i="7" s="1"/>
  <c r="G48" i="7"/>
  <c r="J48" i="7" s="1"/>
  <c r="F48" i="7"/>
  <c r="J47" i="7"/>
  <c r="G47" i="7"/>
  <c r="G77" i="7" s="1"/>
  <c r="J77" i="7" s="1"/>
  <c r="F47" i="7"/>
  <c r="G46" i="7"/>
  <c r="G76" i="7" s="1"/>
  <c r="F46" i="7"/>
  <c r="J46" i="7" s="1"/>
  <c r="J45" i="7"/>
  <c r="G45" i="7"/>
  <c r="F45" i="7"/>
  <c r="K44" i="7"/>
  <c r="J44" i="7"/>
  <c r="G44" i="7"/>
  <c r="G74" i="7" s="1"/>
  <c r="J74" i="7" s="1"/>
  <c r="F44" i="7"/>
  <c r="G43" i="7"/>
  <c r="G73" i="7" s="1"/>
  <c r="F43" i="7"/>
  <c r="J43" i="7" s="1"/>
  <c r="G42" i="7"/>
  <c r="J42" i="7" s="1"/>
  <c r="F42" i="7"/>
  <c r="J41" i="7"/>
  <c r="G41" i="7"/>
  <c r="G71" i="7" s="1"/>
  <c r="J71" i="7" s="1"/>
  <c r="F41" i="7"/>
  <c r="G40" i="7"/>
  <c r="G70" i="7" s="1"/>
  <c r="F40" i="7"/>
  <c r="J40" i="7" s="1"/>
  <c r="G39" i="7"/>
  <c r="F39" i="7"/>
  <c r="J39" i="7" s="1"/>
  <c r="J38" i="7"/>
  <c r="G38" i="7"/>
  <c r="G68" i="7" s="1"/>
  <c r="J68" i="7" s="1"/>
  <c r="F38" i="7"/>
  <c r="G37" i="7"/>
  <c r="G67" i="7" s="1"/>
  <c r="F37" i="7"/>
  <c r="J37" i="7" s="1"/>
  <c r="G36" i="7"/>
  <c r="J36" i="7" s="1"/>
  <c r="F36" i="7"/>
  <c r="J35" i="7"/>
  <c r="G35" i="7"/>
  <c r="G65" i="7" s="1"/>
  <c r="J65" i="7" s="1"/>
  <c r="F35" i="7"/>
  <c r="G34" i="7"/>
  <c r="G64" i="7" s="1"/>
  <c r="F34" i="7"/>
  <c r="J34" i="7" s="1"/>
  <c r="F30" i="7"/>
  <c r="F29" i="7"/>
  <c r="J28" i="7"/>
  <c r="F28" i="7"/>
  <c r="P118" i="7" s="1"/>
  <c r="F27" i="7"/>
  <c r="J27" i="7" s="1"/>
  <c r="F26" i="7"/>
  <c r="J26" i="7" s="1"/>
  <c r="K86" i="7" s="1"/>
  <c r="F25" i="7"/>
  <c r="P115" i="7" s="1"/>
  <c r="F24" i="7"/>
  <c r="J24" i="7" s="1"/>
  <c r="J23" i="7"/>
  <c r="F23" i="7"/>
  <c r="N113" i="7" s="1"/>
  <c r="J22" i="7"/>
  <c r="F22" i="7"/>
  <c r="P112" i="7" s="1"/>
  <c r="F21" i="7"/>
  <c r="J21" i="7" s="1"/>
  <c r="F20" i="7"/>
  <c r="P110" i="7" s="1"/>
  <c r="F19" i="7"/>
  <c r="N109" i="7" s="1"/>
  <c r="F18" i="7"/>
  <c r="F17" i="7"/>
  <c r="J16" i="7"/>
  <c r="F16" i="7"/>
  <c r="P106" i="7" s="1"/>
  <c r="F15" i="7"/>
  <c r="J15" i="7" s="1"/>
  <c r="F14" i="7"/>
  <c r="J14" i="7" s="1"/>
  <c r="K74" i="7" s="1"/>
  <c r="F13" i="7"/>
  <c r="J13" i="7" s="1"/>
  <c r="F12" i="7"/>
  <c r="F11" i="7"/>
  <c r="N101" i="7" s="1"/>
  <c r="J10" i="7"/>
  <c r="F10" i="7"/>
  <c r="F9" i="7"/>
  <c r="J9" i="7" s="1"/>
  <c r="F8" i="7"/>
  <c r="O98" i="7" s="1"/>
  <c r="Q98" i="7" s="1"/>
  <c r="F7" i="7"/>
  <c r="N97" i="7" s="1"/>
  <c r="J6" i="7"/>
  <c r="F6" i="7"/>
  <c r="J5" i="7"/>
  <c r="K35" i="7" s="1"/>
  <c r="F5" i="7"/>
  <c r="J4" i="7"/>
  <c r="F4" i="7"/>
  <c r="N94" i="7" s="1"/>
  <c r="R27" i="4"/>
  <c r="S27" i="4" s="1"/>
  <c r="T27" i="4" s="1"/>
  <c r="K27" i="4"/>
  <c r="L27" i="4" s="1"/>
  <c r="F27" i="4"/>
  <c r="E27" i="4"/>
  <c r="S26" i="4"/>
  <c r="T26" i="4" s="1"/>
  <c r="R26" i="4"/>
  <c r="K26" i="4"/>
  <c r="L26" i="4" s="1"/>
  <c r="E26" i="4"/>
  <c r="F26" i="4" s="1"/>
  <c r="R25" i="4"/>
  <c r="S25" i="4" s="1"/>
  <c r="T25" i="4" s="1"/>
  <c r="L25" i="4"/>
  <c r="K25" i="4"/>
  <c r="E25" i="4"/>
  <c r="F25" i="4" s="1"/>
  <c r="R24" i="4"/>
  <c r="S24" i="4" s="1"/>
  <c r="T24" i="4" s="1"/>
  <c r="K24" i="4"/>
  <c r="L24" i="4" s="1"/>
  <c r="F24" i="4"/>
  <c r="E24" i="4"/>
  <c r="T23" i="4"/>
  <c r="S23" i="4"/>
  <c r="R23" i="4"/>
  <c r="K23" i="4"/>
  <c r="L23" i="4" s="1"/>
  <c r="E23" i="4"/>
  <c r="F23" i="4" s="1"/>
  <c r="R22" i="4"/>
  <c r="S22" i="4" s="1"/>
  <c r="T22" i="4" s="1"/>
  <c r="L22" i="4"/>
  <c r="K22" i="4"/>
  <c r="F22" i="4"/>
  <c r="E22" i="4"/>
  <c r="R21" i="4"/>
  <c r="S21" i="4" s="1"/>
  <c r="T21" i="4" s="1"/>
  <c r="K21" i="4"/>
  <c r="L21" i="4" s="1"/>
  <c r="E21" i="4"/>
  <c r="F21" i="4" s="1"/>
  <c r="S20" i="4"/>
  <c r="T20" i="4" s="1"/>
  <c r="R20" i="4"/>
  <c r="L20" i="4"/>
  <c r="K20" i="4"/>
  <c r="F20" i="4"/>
  <c r="E20" i="4"/>
  <c r="R19" i="4"/>
  <c r="S19" i="4" s="1"/>
  <c r="T19" i="4" s="1"/>
  <c r="K19" i="4"/>
  <c r="L19" i="4" s="1"/>
  <c r="E19" i="4"/>
  <c r="F19" i="4" s="1"/>
  <c r="S18" i="4"/>
  <c r="T18" i="4" s="1"/>
  <c r="R18" i="4"/>
  <c r="L18" i="4"/>
  <c r="K18" i="4"/>
  <c r="F18" i="4"/>
  <c r="E18" i="4"/>
  <c r="R17" i="4"/>
  <c r="S17" i="4" s="1"/>
  <c r="T17" i="4" s="1"/>
  <c r="K17" i="4"/>
  <c r="L17" i="4" s="1"/>
  <c r="E17" i="4"/>
  <c r="F17" i="4" s="1"/>
  <c r="T16" i="4"/>
  <c r="S16" i="4"/>
  <c r="R16" i="4"/>
  <c r="L16" i="4"/>
  <c r="K16" i="4"/>
  <c r="E16" i="4"/>
  <c r="F16" i="4" s="1"/>
  <c r="R15" i="4"/>
  <c r="S15" i="4" s="1"/>
  <c r="T15" i="4" s="1"/>
  <c r="K15" i="4"/>
  <c r="L15" i="4" s="1"/>
  <c r="F15" i="4"/>
  <c r="E15" i="4"/>
  <c r="S14" i="4"/>
  <c r="T14" i="4" s="1"/>
  <c r="R14" i="4"/>
  <c r="K14" i="4"/>
  <c r="L14" i="4" s="1"/>
  <c r="E14" i="4"/>
  <c r="F14" i="4" s="1"/>
  <c r="R13" i="4"/>
  <c r="S13" i="4" s="1"/>
  <c r="T13" i="4" s="1"/>
  <c r="L13" i="4"/>
  <c r="K13" i="4"/>
  <c r="E13" i="4"/>
  <c r="F13" i="4" s="1"/>
  <c r="R12" i="4"/>
  <c r="S12" i="4" s="1"/>
  <c r="T12" i="4" s="1"/>
  <c r="K12" i="4"/>
  <c r="L12" i="4" s="1"/>
  <c r="F12" i="4"/>
  <c r="E12" i="4"/>
  <c r="T11" i="4"/>
  <c r="S11" i="4"/>
  <c r="R11" i="4"/>
  <c r="K11" i="4"/>
  <c r="L11" i="4" s="1"/>
  <c r="E11" i="4"/>
  <c r="F11" i="4" s="1"/>
  <c r="R10" i="4"/>
  <c r="S10" i="4" s="1"/>
  <c r="T10" i="4" s="1"/>
  <c r="L10" i="4"/>
  <c r="K10" i="4"/>
  <c r="F10" i="4"/>
  <c r="E10" i="4"/>
  <c r="R9" i="4"/>
  <c r="S9" i="4" s="1"/>
  <c r="T9" i="4" s="1"/>
  <c r="K9" i="4"/>
  <c r="L9" i="4" s="1"/>
  <c r="E9" i="4"/>
  <c r="F9" i="4" s="1"/>
  <c r="S8" i="4"/>
  <c r="T8" i="4" s="1"/>
  <c r="R8" i="4"/>
  <c r="L8" i="4"/>
  <c r="K8" i="4"/>
  <c r="F8" i="4"/>
  <c r="E8" i="4"/>
  <c r="R7" i="4"/>
  <c r="S7" i="4" s="1"/>
  <c r="T7" i="4" s="1"/>
  <c r="K7" i="4"/>
  <c r="L7" i="4" s="1"/>
  <c r="E7" i="4"/>
  <c r="F7" i="4" s="1"/>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S11" i="6"/>
  <c r="R11" i="6"/>
  <c r="Q11" i="6"/>
  <c r="P11" i="6"/>
  <c r="O11" i="6"/>
  <c r="M11" i="6"/>
  <c r="L11" i="6"/>
  <c r="K11" i="6"/>
  <c r="J11" i="6"/>
  <c r="I11" i="6"/>
  <c r="G11" i="6"/>
  <c r="F11" i="6"/>
  <c r="E11" i="6"/>
  <c r="D11" i="6"/>
  <c r="C11" i="6"/>
  <c r="B11" i="6"/>
  <c r="BC10" i="6"/>
  <c r="BB10" i="6"/>
  <c r="BA10" i="6"/>
  <c r="AZ10" i="6"/>
  <c r="AY10" i="6"/>
  <c r="AX10" i="6"/>
  <c r="AW10" i="6"/>
  <c r="AV10" i="6"/>
  <c r="AU10" i="6"/>
  <c r="AT10" i="6"/>
  <c r="AS10" i="6"/>
  <c r="AR10" i="6"/>
  <c r="AQ10" i="6"/>
  <c r="AO10" i="6"/>
  <c r="AN10" i="6"/>
  <c r="AM10" i="6"/>
  <c r="AL10" i="6"/>
  <c r="AK10" i="6"/>
  <c r="AJ10" i="6"/>
  <c r="AI10" i="6"/>
  <c r="AH10" i="6"/>
  <c r="AG10" i="6"/>
  <c r="AF10" i="6"/>
  <c r="AE10" i="6"/>
  <c r="AD10" i="6"/>
  <c r="AC10" i="6"/>
  <c r="AB10" i="6"/>
  <c r="AA10" i="6"/>
  <c r="Z10" i="6"/>
  <c r="Y10" i="6"/>
  <c r="X10" i="6"/>
  <c r="W10" i="6"/>
  <c r="V10" i="6"/>
  <c r="U10" i="6"/>
  <c r="S10" i="6"/>
  <c r="R10" i="6"/>
  <c r="Q10" i="6"/>
  <c r="P10" i="6"/>
  <c r="O10" i="6"/>
  <c r="M10" i="6"/>
  <c r="L10" i="6"/>
  <c r="K10" i="6"/>
  <c r="J10" i="6"/>
  <c r="I10" i="6"/>
  <c r="G10" i="6"/>
  <c r="F10" i="6"/>
  <c r="E10" i="6"/>
  <c r="D10" i="6"/>
  <c r="C10" i="6"/>
  <c r="B10" i="6"/>
  <c r="AG50" i="1"/>
  <c r="Z50" i="1"/>
  <c r="AJ50" i="1" s="1"/>
  <c r="Y50" i="1"/>
  <c r="P50" i="1"/>
  <c r="O50" i="1"/>
  <c r="H50" i="1"/>
  <c r="R50" i="1" s="1"/>
  <c r="G50" i="1"/>
  <c r="AI49" i="1"/>
  <c r="AH49" i="1"/>
  <c r="AG49" i="1"/>
  <c r="Z49" i="1"/>
  <c r="AJ49" i="1" s="1"/>
  <c r="Y49" i="1"/>
  <c r="Q49" i="1"/>
  <c r="P49" i="1"/>
  <c r="O49" i="1"/>
  <c r="H49" i="1"/>
  <c r="R49" i="1" s="1"/>
  <c r="G49" i="1"/>
  <c r="AJ48" i="1"/>
  <c r="AI48" i="1"/>
  <c r="AH48" i="1"/>
  <c r="AG48" i="1"/>
  <c r="Z48" i="1"/>
  <c r="Y48" i="1"/>
  <c r="R48" i="1"/>
  <c r="Q48" i="1"/>
  <c r="P48" i="1"/>
  <c r="O48" i="1"/>
  <c r="H48" i="1"/>
  <c r="G48" i="1"/>
  <c r="AJ47" i="1"/>
  <c r="AI47" i="1"/>
  <c r="AH47" i="1"/>
  <c r="AG47" i="1"/>
  <c r="Z47" i="1"/>
  <c r="Y47" i="1"/>
  <c r="R47" i="1"/>
  <c r="Q47" i="1"/>
  <c r="P47" i="1"/>
  <c r="O47" i="1"/>
  <c r="H47" i="1"/>
  <c r="G47" i="1"/>
  <c r="AJ46" i="1"/>
  <c r="AI46" i="1"/>
  <c r="AH46" i="1"/>
  <c r="AG46" i="1"/>
  <c r="Z46" i="1"/>
  <c r="Y46" i="1"/>
  <c r="R46" i="1"/>
  <c r="Q46" i="1"/>
  <c r="P46" i="1"/>
  <c r="O46" i="1"/>
  <c r="H46" i="1"/>
  <c r="G46" i="1"/>
  <c r="AJ45" i="1"/>
  <c r="AI45" i="1"/>
  <c r="AH45" i="1"/>
  <c r="AG45" i="1"/>
  <c r="Z45" i="1"/>
  <c r="Y45" i="1"/>
  <c r="R45" i="1"/>
  <c r="Q45" i="1"/>
  <c r="P45" i="1"/>
  <c r="O45" i="1"/>
  <c r="H45" i="1"/>
  <c r="G45" i="1"/>
  <c r="AJ40" i="1"/>
  <c r="AI40" i="1"/>
  <c r="AH40" i="1"/>
  <c r="AG40" i="1"/>
  <c r="Z40" i="1"/>
  <c r="Y40" i="1"/>
  <c r="R40" i="1"/>
  <c r="Q40" i="1"/>
  <c r="P40" i="1"/>
  <c r="O40" i="1"/>
  <c r="H40" i="1"/>
  <c r="G40" i="1"/>
  <c r="AJ39" i="1"/>
  <c r="AI39" i="1"/>
  <c r="AH39" i="1"/>
  <c r="AG39" i="1"/>
  <c r="Z39" i="1"/>
  <c r="Y39" i="1"/>
  <c r="R39" i="1"/>
  <c r="Q39" i="1"/>
  <c r="P39" i="1"/>
  <c r="O39" i="1"/>
  <c r="H39" i="1"/>
  <c r="G39" i="1"/>
  <c r="AJ38" i="1"/>
  <c r="AI38" i="1"/>
  <c r="AH38" i="1"/>
  <c r="AG38" i="1"/>
  <c r="Z38" i="1"/>
  <c r="Y38" i="1"/>
  <c r="R38" i="1"/>
  <c r="Q38" i="1"/>
  <c r="P38" i="1"/>
  <c r="O38" i="1"/>
  <c r="H38" i="1"/>
  <c r="G38" i="1"/>
  <c r="AJ37" i="1"/>
  <c r="AI37" i="1"/>
  <c r="AH37" i="1"/>
  <c r="AG37" i="1"/>
  <c r="Z37" i="1"/>
  <c r="Y37" i="1"/>
  <c r="R37" i="1"/>
  <c r="Q37" i="1"/>
  <c r="P37" i="1"/>
  <c r="O37" i="1"/>
  <c r="H37" i="1"/>
  <c r="G37" i="1"/>
  <c r="AJ36" i="1"/>
  <c r="AI36" i="1"/>
  <c r="AH36" i="1"/>
  <c r="AG36" i="1"/>
  <c r="Z36" i="1"/>
  <c r="Y36" i="1"/>
  <c r="R36" i="1"/>
  <c r="Q36" i="1"/>
  <c r="P36" i="1"/>
  <c r="O36" i="1"/>
  <c r="H36" i="1"/>
  <c r="G36" i="1"/>
  <c r="AJ35" i="1"/>
  <c r="AI35" i="1"/>
  <c r="AH35" i="1"/>
  <c r="AG35" i="1"/>
  <c r="Z35" i="1"/>
  <c r="Y35" i="1"/>
  <c r="R35" i="1"/>
  <c r="Q35" i="1"/>
  <c r="P35" i="1"/>
  <c r="O35" i="1"/>
  <c r="H35" i="1"/>
  <c r="G35" i="1"/>
  <c r="AJ30" i="1"/>
  <c r="AI30" i="1"/>
  <c r="AH30" i="1"/>
  <c r="AG30" i="1"/>
  <c r="Z30" i="1"/>
  <c r="Y30" i="1"/>
  <c r="R30" i="1"/>
  <c r="Q30" i="1"/>
  <c r="P30" i="1"/>
  <c r="O30" i="1"/>
  <c r="H30" i="1"/>
  <c r="G30" i="1"/>
  <c r="AJ29" i="1"/>
  <c r="AI29" i="1"/>
  <c r="AH29" i="1"/>
  <c r="AG29" i="1"/>
  <c r="Z29" i="1"/>
  <c r="Y29" i="1"/>
  <c r="R29" i="1"/>
  <c r="Q29" i="1"/>
  <c r="P29" i="1"/>
  <c r="O29" i="1"/>
  <c r="H29" i="1"/>
  <c r="G29" i="1"/>
  <c r="AJ28" i="1"/>
  <c r="AI28" i="1"/>
  <c r="AH28" i="1"/>
  <c r="AG28" i="1"/>
  <c r="Z28" i="1"/>
  <c r="Y28" i="1"/>
  <c r="R28" i="1"/>
  <c r="Q28" i="1"/>
  <c r="P28" i="1"/>
  <c r="O28" i="1"/>
  <c r="H28" i="1"/>
  <c r="G28" i="1"/>
  <c r="AJ27" i="1"/>
  <c r="AI27" i="1"/>
  <c r="AH27" i="1"/>
  <c r="AG27" i="1"/>
  <c r="Z27" i="1"/>
  <c r="Y27" i="1"/>
  <c r="R27" i="1"/>
  <c r="Q27" i="1"/>
  <c r="P27" i="1"/>
  <c r="O27" i="1"/>
  <c r="H27" i="1"/>
  <c r="G27" i="1"/>
  <c r="AJ26" i="1"/>
  <c r="AI26" i="1"/>
  <c r="AH26" i="1"/>
  <c r="AG26" i="1"/>
  <c r="Z26" i="1"/>
  <c r="Y26" i="1"/>
  <c r="R26" i="1"/>
  <c r="Q26" i="1"/>
  <c r="P26" i="1"/>
  <c r="O26" i="1"/>
  <c r="H26" i="1"/>
  <c r="G26" i="1"/>
  <c r="AJ25" i="1"/>
  <c r="AI25" i="1"/>
  <c r="AH25" i="1"/>
  <c r="AG25" i="1"/>
  <c r="Z25" i="1"/>
  <c r="Y25" i="1"/>
  <c r="R25" i="1"/>
  <c r="Q25" i="1"/>
  <c r="P25" i="1"/>
  <c r="O25" i="1"/>
  <c r="H25" i="1"/>
  <c r="G25" i="1"/>
  <c r="AJ20" i="1"/>
  <c r="AI20" i="1"/>
  <c r="AH20" i="1"/>
  <c r="AG20" i="1"/>
  <c r="Z20" i="1"/>
  <c r="Y20" i="1"/>
  <c r="R20" i="1"/>
  <c r="Q20" i="1"/>
  <c r="P20" i="1"/>
  <c r="O20" i="1"/>
  <c r="H20" i="1"/>
  <c r="G20" i="1"/>
  <c r="AJ19" i="1"/>
  <c r="AI19" i="1"/>
  <c r="AH19" i="1"/>
  <c r="AG19" i="1"/>
  <c r="Z19" i="1"/>
  <c r="Y19" i="1"/>
  <c r="R19" i="1"/>
  <c r="Q19" i="1"/>
  <c r="P19" i="1"/>
  <c r="O19" i="1"/>
  <c r="H19" i="1"/>
  <c r="G19" i="1"/>
  <c r="AJ18" i="1"/>
  <c r="AI18" i="1"/>
  <c r="AH18" i="1"/>
  <c r="AG18" i="1"/>
  <c r="Z18" i="1"/>
  <c r="Y18" i="1"/>
  <c r="R18" i="1"/>
  <c r="Q18" i="1"/>
  <c r="P18" i="1"/>
  <c r="O18" i="1"/>
  <c r="H18" i="1"/>
  <c r="G18" i="1"/>
  <c r="AJ17" i="1"/>
  <c r="AI17" i="1"/>
  <c r="AH17" i="1"/>
  <c r="AG17" i="1"/>
  <c r="Z17" i="1"/>
  <c r="Y17" i="1"/>
  <c r="R17" i="1"/>
  <c r="Q17" i="1"/>
  <c r="P17" i="1"/>
  <c r="O17" i="1"/>
  <c r="H17" i="1"/>
  <c r="G17" i="1"/>
  <c r="AJ16" i="1"/>
  <c r="AI16" i="1"/>
  <c r="AH16" i="1"/>
  <c r="AG16" i="1"/>
  <c r="Z16" i="1"/>
  <c r="Y16" i="1"/>
  <c r="R16" i="1"/>
  <c r="Q16" i="1"/>
  <c r="P16" i="1"/>
  <c r="O16" i="1"/>
  <c r="H16" i="1"/>
  <c r="G16" i="1"/>
  <c r="AJ15" i="1"/>
  <c r="AI15" i="1"/>
  <c r="AH15" i="1"/>
  <c r="AG15" i="1"/>
  <c r="Z15" i="1"/>
  <c r="Y15" i="1"/>
  <c r="R15" i="1"/>
  <c r="Q15" i="1"/>
  <c r="P15" i="1"/>
  <c r="O15" i="1"/>
  <c r="H15" i="1"/>
  <c r="G15" i="1"/>
  <c r="AJ10" i="1"/>
  <c r="AI10" i="1"/>
  <c r="AH10" i="1"/>
  <c r="AG10" i="1"/>
  <c r="Z10" i="1"/>
  <c r="Y10" i="1"/>
  <c r="R10" i="1"/>
  <c r="Q10" i="1"/>
  <c r="P10" i="1"/>
  <c r="O10" i="1"/>
  <c r="H10" i="1"/>
  <c r="G10" i="1"/>
  <c r="AJ9" i="1"/>
  <c r="AI9" i="1"/>
  <c r="AH9" i="1"/>
  <c r="AG9" i="1"/>
  <c r="Z9" i="1"/>
  <c r="Y9" i="1"/>
  <c r="R9" i="1"/>
  <c r="Q9" i="1"/>
  <c r="P9" i="1"/>
  <c r="O9" i="1"/>
  <c r="H9" i="1"/>
  <c r="G9" i="1"/>
  <c r="AJ8" i="1"/>
  <c r="AI8" i="1"/>
  <c r="AH8" i="1"/>
  <c r="AG8" i="1"/>
  <c r="Z8" i="1"/>
  <c r="Y8" i="1"/>
  <c r="R8" i="1"/>
  <c r="Q8" i="1"/>
  <c r="P8" i="1"/>
  <c r="O8" i="1"/>
  <c r="H8" i="1"/>
  <c r="G8" i="1"/>
  <c r="AJ7" i="1"/>
  <c r="AI7" i="1"/>
  <c r="AH7" i="1"/>
  <c r="AG7" i="1"/>
  <c r="Z7" i="1"/>
  <c r="Y7" i="1"/>
  <c r="R7" i="1"/>
  <c r="Q7" i="1"/>
  <c r="P7" i="1"/>
  <c r="O7" i="1"/>
  <c r="H7" i="1"/>
  <c r="G7" i="1"/>
  <c r="AJ6" i="1"/>
  <c r="AI6" i="1"/>
  <c r="AH6" i="1"/>
  <c r="AG6" i="1"/>
  <c r="Z6" i="1"/>
  <c r="Y6" i="1"/>
  <c r="R6" i="1"/>
  <c r="Q6" i="1"/>
  <c r="P6" i="1"/>
  <c r="O6" i="1"/>
  <c r="H6" i="1"/>
  <c r="G6" i="1"/>
  <c r="AJ5" i="1"/>
  <c r="AI5" i="1"/>
  <c r="AH5" i="1"/>
  <c r="AG5" i="1"/>
  <c r="Z5" i="1"/>
  <c r="Y5" i="1"/>
  <c r="R5" i="1"/>
  <c r="Q5" i="1"/>
  <c r="P5" i="1"/>
  <c r="O5" i="1"/>
  <c r="H5" i="1"/>
  <c r="G5" i="1"/>
  <c r="T37" i="12" l="1"/>
  <c r="S17" i="8"/>
  <c r="S46" i="8"/>
  <c r="S23" i="8"/>
  <c r="S52" i="8"/>
  <c r="T7" i="10"/>
  <c r="T14" i="10"/>
  <c r="M41" i="10"/>
  <c r="T41" i="10"/>
  <c r="K46" i="7"/>
  <c r="K76" i="7" s="1"/>
  <c r="G78" i="7"/>
  <c r="J78" i="7" s="1"/>
  <c r="K39" i="7"/>
  <c r="K69" i="7" s="1"/>
  <c r="P99" i="7" s="1"/>
  <c r="P107" i="7"/>
  <c r="O107" i="7"/>
  <c r="Q107" i="7" s="1"/>
  <c r="N107" i="7"/>
  <c r="G66" i="7"/>
  <c r="J66" i="7" s="1"/>
  <c r="J17" i="7"/>
  <c r="K45" i="7"/>
  <c r="K75" i="7" s="1"/>
  <c r="J54" i="7"/>
  <c r="K54" i="7" s="1"/>
  <c r="K84" i="7" s="1"/>
  <c r="K40" i="7"/>
  <c r="K70" i="7" s="1"/>
  <c r="P100" i="7" s="1"/>
  <c r="P108" i="7"/>
  <c r="J18" i="7"/>
  <c r="K87" i="7"/>
  <c r="K57" i="7"/>
  <c r="J11" i="7"/>
  <c r="K58" i="7"/>
  <c r="K34" i="7"/>
  <c r="K64" i="7" s="1"/>
  <c r="P94" i="7" s="1"/>
  <c r="N102" i="7"/>
  <c r="O102" i="7"/>
  <c r="Q102" i="7" s="1"/>
  <c r="K51" i="7"/>
  <c r="K81" i="7" s="1"/>
  <c r="P119" i="7"/>
  <c r="O119" i="7"/>
  <c r="Q119" i="7" s="1"/>
  <c r="N119" i="7"/>
  <c r="J64" i="7"/>
  <c r="J70" i="7"/>
  <c r="J76" i="7"/>
  <c r="J82" i="7"/>
  <c r="J88" i="7"/>
  <c r="K88" i="7" s="1"/>
  <c r="O101" i="7"/>
  <c r="Q101" i="7" s="1"/>
  <c r="P113" i="7"/>
  <c r="J60" i="7"/>
  <c r="O95" i="7"/>
  <c r="Q95" i="7" s="1"/>
  <c r="N95" i="7"/>
  <c r="J12" i="7"/>
  <c r="J29" i="7"/>
  <c r="K43" i="7"/>
  <c r="K73" i="7" s="1"/>
  <c r="K52" i="7"/>
  <c r="K82" i="7" s="1"/>
  <c r="P120" i="7"/>
  <c r="J30" i="7"/>
  <c r="K53" i="7"/>
  <c r="K83" i="7" s="1"/>
  <c r="K65" i="7"/>
  <c r="P95" i="7" s="1"/>
  <c r="N120" i="7"/>
  <c r="G72" i="7"/>
  <c r="J72" i="7" s="1"/>
  <c r="O120" i="7"/>
  <c r="Q120" i="7" s="1"/>
  <c r="K36" i="7"/>
  <c r="K66" i="7"/>
  <c r="P96" i="7" s="1"/>
  <c r="P114" i="7"/>
  <c r="O114" i="7"/>
  <c r="Q114" i="7" s="1"/>
  <c r="N114" i="7"/>
  <c r="J7" i="7"/>
  <c r="J19" i="7"/>
  <c r="O103" i="7"/>
  <c r="Q103" i="7" s="1"/>
  <c r="P103" i="7"/>
  <c r="J8" i="7"/>
  <c r="J20" i="7"/>
  <c r="N98" i="7"/>
  <c r="N106" i="7"/>
  <c r="N110" i="7"/>
  <c r="O94" i="7"/>
  <c r="Q94" i="7" s="1"/>
  <c r="O106" i="7"/>
  <c r="Q106" i="7" s="1"/>
  <c r="O110" i="7"/>
  <c r="Q110" i="7" s="1"/>
  <c r="O118" i="7"/>
  <c r="Q118" i="7" s="1"/>
  <c r="N103" i="7"/>
  <c r="N115" i="7"/>
  <c r="J25" i="7"/>
  <c r="O115" i="7"/>
  <c r="Q115" i="7" s="1"/>
  <c r="N118" i="7"/>
  <c r="Q50" i="1"/>
  <c r="AH50" i="1"/>
  <c r="AI50" i="1"/>
  <c r="K42" i="7" l="1"/>
  <c r="K72" i="7"/>
  <c r="P102" i="7" s="1"/>
  <c r="K48" i="7"/>
  <c r="K78" i="7" s="1"/>
  <c r="K37" i="7"/>
  <c r="K67" i="7" s="1"/>
  <c r="P97" i="7" s="1"/>
  <c r="K49" i="7"/>
  <c r="K79" i="7" s="1"/>
  <c r="K68" i="7"/>
  <c r="P98" i="7" s="1"/>
  <c r="K38" i="7"/>
  <c r="K60" i="7"/>
  <c r="K90" i="7" s="1"/>
  <c r="K55" i="7"/>
  <c r="K85" i="7" s="1"/>
  <c r="K47" i="7"/>
  <c r="K77" i="7" s="1"/>
  <c r="K50" i="7"/>
  <c r="K80" i="7"/>
  <c r="K59" i="7"/>
  <c r="K89" i="7" s="1"/>
  <c r="K71" i="7"/>
  <c r="P101" i="7" s="1"/>
  <c r="K41" i="7"/>
</calcChain>
</file>

<file path=xl/sharedStrings.xml><?xml version="1.0" encoding="utf-8"?>
<sst xmlns="http://schemas.openxmlformats.org/spreadsheetml/2006/main" count="1556" uniqueCount="401">
  <si>
    <r>
      <t xml:space="preserve">Figure 1 </t>
    </r>
    <r>
      <rPr>
        <sz val="12"/>
        <color theme="1"/>
        <rFont val="Arial"/>
        <family val="2"/>
      </rPr>
      <t>A reflux extraction of tannins from black wattle bark chips in the wattle bark laboratory (Source: Bhagwandin).</t>
    </r>
  </si>
  <si>
    <r>
      <t xml:space="preserve">Figure 2 </t>
    </r>
    <r>
      <rPr>
        <sz val="12"/>
        <color theme="1"/>
        <rFont val="Arial"/>
        <family val="2"/>
      </rPr>
      <t xml:space="preserve">Soxhlet apparatus set-up used for the extraction of chemical components from solid material by reflux (Source: Kothari </t>
    </r>
    <r>
      <rPr>
        <i/>
        <sz val="12"/>
        <color theme="1"/>
        <rFont val="Arial"/>
        <family val="2"/>
      </rPr>
      <t>et al.,</t>
    </r>
    <r>
      <rPr>
        <sz val="12"/>
        <color theme="1"/>
        <rFont val="Arial"/>
        <family val="2"/>
      </rPr>
      <t xml:space="preserve"> 2012).</t>
    </r>
  </si>
  <si>
    <r>
      <t xml:space="preserve">Figure 3 </t>
    </r>
    <r>
      <rPr>
        <sz val="12"/>
        <color theme="1"/>
        <rFont val="Arial"/>
        <family val="2"/>
      </rPr>
      <t>An illustration of the four methods and variables investigated to optimise the bark extraction process.</t>
    </r>
  </si>
  <si>
    <r>
      <t>Figure 4</t>
    </r>
    <r>
      <rPr>
        <sz val="12"/>
        <color theme="1"/>
        <rFont val="Arial"/>
        <family val="2"/>
      </rPr>
      <t xml:space="preserve"> The visual comparison of (A) fresh, (B) freeze-dried, and (C) oven-dried black wattle bark.</t>
    </r>
  </si>
  <si>
    <r>
      <t>Table 1</t>
    </r>
    <r>
      <rPr>
        <sz val="12"/>
        <color theme="1"/>
        <rFont val="Arial"/>
        <family val="2"/>
      </rPr>
      <t xml:space="preserve"> The testing of extraction time using the Soxhlet method for extraction of wattle bark.</t>
    </r>
  </si>
  <si>
    <t xml:space="preserve">Method </t>
  </si>
  <si>
    <t>Apparatus</t>
  </si>
  <si>
    <t>Solvent</t>
  </si>
  <si>
    <t>Time (mins) x Extractions</t>
  </si>
  <si>
    <t>Filtration</t>
  </si>
  <si>
    <r>
      <t>A</t>
    </r>
    <r>
      <rPr>
        <sz val="12"/>
        <color theme="1"/>
        <rFont val="Arial"/>
        <family val="2"/>
      </rPr>
      <t xml:space="preserve"> Control</t>
    </r>
  </si>
  <si>
    <t>Soxhlet</t>
  </si>
  <si>
    <t>Hot Water</t>
  </si>
  <si>
    <r>
      <t>B</t>
    </r>
    <r>
      <rPr>
        <sz val="12"/>
        <color rgb="FF000000"/>
        <rFont val="Arial"/>
        <family val="2"/>
      </rPr>
      <t>180 x 2</t>
    </r>
  </si>
  <si>
    <t>120 x 1</t>
  </si>
  <si>
    <t>Whatman 91</t>
  </si>
  <si>
    <t>S1</t>
  </si>
  <si>
    <t>60 x 3</t>
  </si>
  <si>
    <t>S2</t>
  </si>
  <si>
    <t>30 x 3</t>
  </si>
  <si>
    <t>S3</t>
  </si>
  <si>
    <t>15 x 3</t>
  </si>
  <si>
    <t xml:space="preserve">Notes: </t>
  </si>
  <si>
    <r>
      <t xml:space="preserve">A </t>
    </r>
    <r>
      <rPr>
        <sz val="12"/>
        <color theme="1"/>
        <rFont val="Arial"/>
        <family val="2"/>
      </rPr>
      <t>The control method was used in Experiments One to Six and Experiment Eight for comparative purposes.</t>
    </r>
  </si>
  <si>
    <r>
      <t>B</t>
    </r>
    <r>
      <rPr>
        <vertAlign val="superscript"/>
        <sz val="12"/>
        <color theme="1"/>
        <rFont val="Arial"/>
        <family val="2"/>
      </rPr>
      <t xml:space="preserve"> </t>
    </r>
    <r>
      <rPr>
        <sz val="12"/>
        <color theme="1"/>
        <rFont val="Arial"/>
        <family val="2"/>
      </rPr>
      <t>The time for each extraction is in minutes and the number of extractions is indicated by the number, e.g., the control had 2 extractions of 180 mins and 1 extraction of 120 mins, whereas S1 had 3 extractions of 60 mins.</t>
    </r>
  </si>
  <si>
    <r>
      <t>Table 2</t>
    </r>
    <r>
      <rPr>
        <sz val="12"/>
        <color theme="1"/>
        <rFont val="Arial"/>
        <family val="2"/>
      </rPr>
      <t xml:space="preserve"> The method set-up to compare the filtration process of wattle bark extract solutions using the Soxhlet method for extraction.</t>
    </r>
  </si>
  <si>
    <t>S4</t>
  </si>
  <si>
    <t>GF/C</t>
  </si>
  <si>
    <t>S5</t>
  </si>
  <si>
    <t>Centrifuged</t>
  </si>
  <si>
    <r>
      <t>Table 3</t>
    </r>
    <r>
      <rPr>
        <sz val="12"/>
        <color theme="1"/>
        <rFont val="Arial"/>
        <family val="2"/>
      </rPr>
      <t xml:space="preserve"> The</t>
    </r>
    <r>
      <rPr>
        <b/>
        <sz val="12"/>
        <color theme="1"/>
        <rFont val="Arial"/>
        <family val="2"/>
      </rPr>
      <t xml:space="preserve"> </t>
    </r>
    <r>
      <rPr>
        <sz val="12"/>
        <color theme="1"/>
        <rFont val="Arial"/>
        <family val="2"/>
      </rPr>
      <t>Soxhlet method of wattle bark extraction using amber glassware and Argon-degassed water.</t>
    </r>
  </si>
  <si>
    <t>S6</t>
  </si>
  <si>
    <t>Soxhlet (Amber glassware)</t>
  </si>
  <si>
    <t>S7</t>
  </si>
  <si>
    <t>Hot Water (Degassed with Argon gas)</t>
  </si>
  <si>
    <r>
      <t>Table 4</t>
    </r>
    <r>
      <rPr>
        <sz val="12"/>
        <color theme="1"/>
        <rFont val="Arial"/>
        <family val="2"/>
      </rPr>
      <t xml:space="preserve"> The mechanical shaker extract conditions for the extraction of wattle bark.</t>
    </r>
  </si>
  <si>
    <t>M1</t>
  </si>
  <si>
    <t>Mechanical Shaker</t>
  </si>
  <si>
    <t>Cold Water</t>
  </si>
  <si>
    <t>960 x 1</t>
  </si>
  <si>
    <t>M2</t>
  </si>
  <si>
    <t>15% Water: Ethanol</t>
  </si>
  <si>
    <t>M3</t>
  </si>
  <si>
    <t>85% Water: Ethanol</t>
  </si>
  <si>
    <t>M4</t>
  </si>
  <si>
    <r>
      <t>Table 5</t>
    </r>
    <r>
      <rPr>
        <sz val="12"/>
        <color theme="1"/>
        <rFont val="Arial"/>
        <family val="2"/>
      </rPr>
      <t xml:space="preserve"> The</t>
    </r>
    <r>
      <rPr>
        <b/>
        <sz val="12"/>
        <color theme="1"/>
        <rFont val="Arial"/>
        <family val="2"/>
      </rPr>
      <t xml:space="preserve"> </t>
    </r>
    <r>
      <rPr>
        <sz val="12"/>
        <color theme="1"/>
        <rFont val="Arial"/>
        <family val="2"/>
      </rPr>
      <t>pressure cooker treatment setup for the extraction of wattle bark.</t>
    </r>
  </si>
  <si>
    <t>Method</t>
  </si>
  <si>
    <t>P1</t>
  </si>
  <si>
    <t>Pressure Cooker</t>
  </si>
  <si>
    <r>
      <t>Table 6</t>
    </r>
    <r>
      <rPr>
        <sz val="12"/>
        <color theme="1"/>
        <rFont val="Arial"/>
        <family val="2"/>
      </rPr>
      <t xml:space="preserve"> The treatments of the autoclave method of wattle bark extraction.</t>
    </r>
  </si>
  <si>
    <t>A1</t>
  </si>
  <si>
    <t>Autoclave</t>
  </si>
  <si>
    <t>A2</t>
  </si>
  <si>
    <t>A3</t>
  </si>
  <si>
    <t xml:space="preserve">The time of extractions was tested for both Soxhlet and autoclave extractions. This was compared to the control and Method A3 from Experiment Six. The treatments are outlined in Table 7 below. </t>
  </si>
  <si>
    <r>
      <t>Table 7</t>
    </r>
    <r>
      <rPr>
        <sz val="12"/>
        <color theme="1"/>
        <rFont val="Arial"/>
        <family val="2"/>
      </rPr>
      <t xml:space="preserve"> Comparing the efficiency of two and three extractions applied in the autoclave method of wattle bark extraction and compared to the Soxhlet method (control).</t>
    </r>
  </si>
  <si>
    <t>A4</t>
  </si>
  <si>
    <t>15 x 2</t>
  </si>
  <si>
    <t xml:space="preserve">Methods that had a tannin content p-value of greater than 0.05 in the Microsoft excel analysis, were further analysed in R (library(agricolae)) using Fisher’s least significant difference (LSD) plots (Cran, version 4.2.0) to determine whether there were significant differences. The LSD plots were used to group treatments that extracted similar levels of tannin and low levels of Lovibond Red colour. An ANOVA of the selected experiments were also compared in R. </t>
  </si>
  <si>
    <t>Bark extract solutions at a low solid concentration (2- 3 %) are unstable due to oxidation that occurs rapidly, resulting in the darkening of the extract solutions (Havemann,1992). To quantify the rate of darkening of the bark extract solution, the colour and turbidity were analysed over time. The samples were stored in a fridge (± 4˚C). At specified time intervals, as per Table 8 below, an aliquot of the sample was removed and allowed to stabilise to room temperature (± 20 ˚C) before analysis.</t>
  </si>
  <si>
    <r>
      <t>Table 8</t>
    </r>
    <r>
      <rPr>
        <sz val="12"/>
        <color theme="1"/>
        <rFont val="Arial"/>
        <family val="2"/>
      </rPr>
      <t xml:space="preserve"> The specified time intervals after which extraction samples were analysed for colour and turbidity.</t>
    </r>
  </si>
  <si>
    <t xml:space="preserve">Sample number </t>
  </si>
  <si>
    <t>Time</t>
  </si>
  <si>
    <t>0 minutes (immediately after extraction)</t>
  </si>
  <si>
    <t xml:space="preserve">30 minutes </t>
  </si>
  <si>
    <t>60 minutes or 1 hour</t>
  </si>
  <si>
    <t>120 minutes or 2 hours</t>
  </si>
  <si>
    <t>240 minutes or 4 hours</t>
  </si>
  <si>
    <t>360 minutes or 6 hours</t>
  </si>
  <si>
    <t>1080 minutes or 18 hours (overnight)</t>
  </si>
  <si>
    <t>1440 minutes or 24 hours (a full day after extraction)</t>
  </si>
  <si>
    <t>10080 minutes or 168 hours (1 week after extraction)</t>
  </si>
  <si>
    <r>
      <t>Experiment One:</t>
    </r>
    <r>
      <rPr>
        <sz val="12"/>
        <color rgb="FFFF0000"/>
        <rFont val="Arial"/>
        <family val="2"/>
      </rPr>
      <t xml:space="preserve"> Due to the control method taking an entire day for a single extraction, this experiment involved a modified version of the factory method aiming to reduce the time of the extractions. This was done for two reasons, firstly to allow for a better sample throughput, and secondly, to preserve the colour of the extracts. Table 1 describes the treatments.</t>
    </r>
  </si>
  <si>
    <r>
      <t xml:space="preserve">Experiment Two: </t>
    </r>
    <r>
      <rPr>
        <sz val="12"/>
        <color rgb="FFFF0000"/>
        <rFont val="Arial"/>
        <family val="2"/>
      </rPr>
      <t>Once a faster extraction process was identified, the method of filtration was investigated.</t>
    </r>
    <r>
      <rPr>
        <b/>
        <sz val="12"/>
        <color rgb="FFFF0000"/>
        <rFont val="Arial"/>
        <family val="2"/>
      </rPr>
      <t xml:space="preserve"> </t>
    </r>
    <r>
      <rPr>
        <sz val="12"/>
        <color rgb="FFFF0000"/>
        <rFont val="Arial"/>
        <family val="2"/>
      </rPr>
      <t xml:space="preserve">Whatman 91 filter paper is made up of cellulose. Tannin binds to cellulose (Bae </t>
    </r>
    <r>
      <rPr>
        <i/>
        <sz val="12"/>
        <color rgb="FFFF0000"/>
        <rFont val="Arial"/>
        <family val="2"/>
      </rPr>
      <t>et al.</t>
    </r>
    <r>
      <rPr>
        <sz val="12"/>
        <color rgb="FFFF0000"/>
        <rFont val="Arial"/>
        <family val="2"/>
      </rPr>
      <t>, 1993), therefore, GF/C filter paper and no filter paper was compared to the control method. The milled freeze-dried bark was placed in the filter paper, to resemble a teabag, for the extractions. For samples in which no filter paper was used, the samples were centrifuged (Centrifuge Uniscen, Orto Alresa, Spain) at 1500 rpm for three minutes after each extraction. The supernatants after each extraction were combined and made up to the final volume of 250 mL. Table 2 shows the treatments.</t>
    </r>
  </si>
  <si>
    <r>
      <t xml:space="preserve">Experiment Three: </t>
    </r>
    <r>
      <rPr>
        <sz val="12"/>
        <color rgb="FFFF0000"/>
        <rFont val="Arial"/>
        <family val="2"/>
      </rPr>
      <t>After the optimal method of filtration was determined, amber glassware and degassing of the solution were investigated as potential methods to improve the colour of the extraction. The methods tested could potentially reduce oxidation of the tannins whilst they were being extracted. Table 3 describes the treatment.</t>
    </r>
  </si>
  <si>
    <r>
      <t>Experiment Four</t>
    </r>
    <r>
      <rPr>
        <sz val="12"/>
        <color rgb="FFFF0000"/>
        <rFont val="Arial"/>
        <family val="2"/>
      </rPr>
      <t>: A mechanical shaker in combination with various solvents was investigated. The mechanical shaker allowed for multiple samples to be extracted at the same time, compared with the factory laboratory Soxhlet method, which can only extract from one sample at a time per glassware set-up. Amber glassware was tested to determine whether incident light would affect the colour of the extract. The treatments used in this experiment are listed in Table 4 below.</t>
    </r>
  </si>
  <si>
    <r>
      <t xml:space="preserve">Experiment Five: </t>
    </r>
    <r>
      <rPr>
        <sz val="12"/>
        <color rgb="FFFF0000"/>
        <rFont val="Arial"/>
        <family val="2"/>
      </rPr>
      <t>A pressure cooker was used to extract multiple samples concurrently. The treatments are listed in Table 5.</t>
    </r>
  </si>
  <si>
    <r>
      <t xml:space="preserve">Experiment Six: </t>
    </r>
    <r>
      <rPr>
        <sz val="12"/>
        <color rgb="FFFF0000"/>
        <rFont val="Arial"/>
        <family val="2"/>
      </rPr>
      <t>This experiment involved the use of a laboratory autoclave. Extraction times were further investigated. The treatments are described in Table 6.</t>
    </r>
  </si>
  <si>
    <r>
      <t>Experiment Seven:</t>
    </r>
    <r>
      <rPr>
        <sz val="12"/>
        <color rgb="FFFF0000"/>
        <rFont val="Arial"/>
        <family val="2"/>
      </rPr>
      <t xml:space="preserve"> This experiment was conducted to optimise the number of extraction processes applied to each sample. </t>
    </r>
  </si>
  <si>
    <r>
      <t xml:space="preserve">Multiple extractions were done on milled freeze-dried bark to determine the number of extractions required to remove all the tannin from the bark. The samples were extracted using the autoclave method of extraction (Method A3). After each extraction was applied to each sample, an aliquot of the extract solution was taken. The aliquots were analysed on a UV Spectrophotometer (Genova Nano Spectrophotometer Jenway - Lasec, South Africa), with absorbance readings taken at 280nm (Yazaki </t>
    </r>
    <r>
      <rPr>
        <i/>
        <sz val="12"/>
        <color rgb="FFFF0000"/>
        <rFont val="Arial"/>
        <family val="2"/>
      </rPr>
      <t>et al</t>
    </r>
    <r>
      <rPr>
        <sz val="12"/>
        <color rgb="FFFF0000"/>
        <rFont val="Arial"/>
        <family val="2"/>
      </rPr>
      <t>, 1993). The absorbance values were correlated graphically to the amount of tannin extracted using linear regression in Microsoft Excel (Version 2207 Build 16.0.15427.20166).</t>
    </r>
  </si>
  <si>
    <r>
      <t>Experiment Eight:</t>
    </r>
    <r>
      <rPr>
        <sz val="12"/>
        <color rgb="FFFF0000"/>
        <rFont val="Arial"/>
        <family val="2"/>
      </rPr>
      <t xml:space="preserve"> This experiment was conducted to determine the optimum time required for maximum tannin extraction.</t>
    </r>
  </si>
  <si>
    <r>
      <t xml:space="preserve">Experiment Nine: </t>
    </r>
    <r>
      <rPr>
        <sz val="12"/>
        <color rgb="FFFF0000"/>
        <rFont val="Arial"/>
        <family val="2"/>
      </rPr>
      <t>This experiment aimed to identify the most effective filtration method. Among the methods evaluated, Method A4 demonstrated superior performance, combining speed with high sample throughput. Consequently, we further explored Method A4 to maximize tannin extraction and enhance the elimination of insoluble residues through a comparative analysis of different filtration techniques. Replicates of the same sample were extracted using Method A4. One batch of samples was centrifuged and made up to volume (250 mL) after two extractions. The second batch of samples was centrifuged and after the second extraction, the remaining solution was passed through an 80mm porcelain Buchner funnel covered with Whatman GF/C filter paper and glass wool (Merck, Germany). The extract was then made up to a final volume of 250 mL. A t-test was used to compare the tannin percentage and Lovibond colour of the extracts generated by the two methods.</t>
    </r>
  </si>
  <si>
    <t xml:space="preserve">Freeze Dried Samples </t>
  </si>
  <si>
    <t>Corrected</t>
  </si>
  <si>
    <t>Vacuum Oven Samples</t>
  </si>
  <si>
    <t>Deionized Water Extraction</t>
  </si>
  <si>
    <t>A</t>
  </si>
  <si>
    <t>Sample</t>
  </si>
  <si>
    <t>Replicate</t>
  </si>
  <si>
    <t>Mass</t>
  </si>
  <si>
    <t>Vol</t>
  </si>
  <si>
    <t>Abs@280nm</t>
  </si>
  <si>
    <t>Calc</t>
  </si>
  <si>
    <t>Polyphenolics</t>
  </si>
  <si>
    <t>Lovibond Automatic</t>
  </si>
  <si>
    <t>Lovibond Manual</t>
  </si>
  <si>
    <t>Turbidity</t>
  </si>
  <si>
    <t>pH</t>
  </si>
  <si>
    <t>G</t>
  </si>
  <si>
    <t>Red</t>
  </si>
  <si>
    <t>Yellow</t>
  </si>
  <si>
    <t>Light 1</t>
  </si>
  <si>
    <t>Dark 1</t>
  </si>
  <si>
    <t>0,1% Oxalic Acid Extraction</t>
  </si>
  <si>
    <t>B</t>
  </si>
  <si>
    <t>H</t>
  </si>
  <si>
    <t>1% Oxalic Acid Extraction</t>
  </si>
  <si>
    <t>C</t>
  </si>
  <si>
    <t>I</t>
  </si>
  <si>
    <t>1% EDTA Extraction</t>
  </si>
  <si>
    <t>D</t>
  </si>
  <si>
    <t>J</t>
  </si>
  <si>
    <t>0,1% EDTA Extraction</t>
  </si>
  <si>
    <t>01% EDTA Extraction</t>
  </si>
  <si>
    <t>E</t>
  </si>
  <si>
    <t>K</t>
  </si>
  <si>
    <t>Lovibond Automatic Corrected</t>
  </si>
  <si>
    <t>Lovibond Manual Corrected</t>
  </si>
  <si>
    <t>method</t>
  </si>
  <si>
    <t xml:space="preserve">Fresh Bark </t>
  </si>
  <si>
    <t>"Vrot" Bark</t>
  </si>
  <si>
    <t>Variance</t>
  </si>
  <si>
    <t>A - Water FD</t>
  </si>
  <si>
    <t>B - Water VO</t>
  </si>
  <si>
    <t>0,1% Oxalic Acid FD</t>
  </si>
  <si>
    <t xml:space="preserve"> 0,1% Oxalic Acid VO</t>
  </si>
  <si>
    <t>1% Oxalic Acid FD</t>
  </si>
  <si>
    <t>1% Oxalic Acid VO</t>
  </si>
  <si>
    <t>0,1% EDTA FD</t>
  </si>
  <si>
    <t>0,1% EDTA VO</t>
  </si>
  <si>
    <t>1% EDTA FD</t>
  </si>
  <si>
    <t>1% EDTA VO</t>
  </si>
  <si>
    <t>Freeze-Dried + water</t>
  </si>
  <si>
    <t>Vacuum Oven + water</t>
  </si>
  <si>
    <t>Freeze-Dried + 0,1% Oxalic Acid</t>
  </si>
  <si>
    <t>Vacuum Oven + 0,1% Oxalic Acid</t>
  </si>
  <si>
    <t>Freeze-Dried + 1% Oxalic Acid</t>
  </si>
  <si>
    <t>Vacuum Oven + 1% Oxalic Acid</t>
  </si>
  <si>
    <t>Freeze-Dried + 0,1% EDTA</t>
  </si>
  <si>
    <t>Vacuum Oven + 0,1% EDTA</t>
  </si>
  <si>
    <t>Freeze-Dried + 1% EDTA</t>
  </si>
  <si>
    <t>Vacuum Oven + 1% EDTA</t>
  </si>
  <si>
    <t>sample 1 light</t>
  </si>
  <si>
    <t xml:space="preserve">sample 2 dark </t>
  </si>
  <si>
    <t>Water FD</t>
  </si>
  <si>
    <t>Water VO</t>
  </si>
  <si>
    <t>Aged Bark</t>
  </si>
  <si>
    <t>Initial</t>
  </si>
  <si>
    <t xml:space="preserve">Turbidity </t>
  </si>
  <si>
    <t>After 30 mins</t>
  </si>
  <si>
    <t xml:space="preserve">After 1 hour </t>
  </si>
  <si>
    <t xml:space="preserve">After 2 hour </t>
  </si>
  <si>
    <t xml:space="preserve">After 4 hour </t>
  </si>
  <si>
    <t xml:space="preserve">After 6 hour </t>
  </si>
  <si>
    <t xml:space="preserve">After 18 hour </t>
  </si>
  <si>
    <t xml:space="preserve">After 24 hour </t>
  </si>
  <si>
    <t>After 1 week</t>
  </si>
  <si>
    <t>Automatic</t>
  </si>
  <si>
    <t>Manual</t>
  </si>
  <si>
    <t xml:space="preserve">average </t>
  </si>
  <si>
    <t>stdev</t>
  </si>
  <si>
    <t xml:space="preserve">Average </t>
  </si>
  <si>
    <t>Stdev</t>
  </si>
  <si>
    <t xml:space="preserve"> Determining the effect of extraction solution pH consistency on colour</t>
  </si>
  <si>
    <t>Mass of Powder</t>
  </si>
  <si>
    <t>Analytical Strength Solution (5,7g of Mimosa ME Powder in 1L of deionised water)</t>
  </si>
  <si>
    <t>5,7g of Mimosa ME Powder added to a pH 4,5 buffered solution</t>
  </si>
  <si>
    <t>Tannin %</t>
  </si>
  <si>
    <t>Uncorrected Manual Tintometer</t>
  </si>
  <si>
    <t>Uncorrected Automatic Tintometer</t>
  </si>
  <si>
    <t>Corrected Manual Tintometer</t>
  </si>
  <si>
    <t>Corrected Automatic Tintometer</t>
  </si>
  <si>
    <t xml:space="preserve">Red </t>
  </si>
  <si>
    <t>1 -TS2915</t>
  </si>
  <si>
    <t>2-TS2916</t>
  </si>
  <si>
    <t>3-TS2917</t>
  </si>
  <si>
    <t>4-TS2918</t>
  </si>
  <si>
    <t>5-TS2919</t>
  </si>
  <si>
    <t>6-TS2920</t>
  </si>
  <si>
    <t xml:space="preserve">Deionised water </t>
  </si>
  <si>
    <t>4,5 buffered Solution</t>
  </si>
  <si>
    <t>pH 5,2 (Deionised Water)</t>
  </si>
  <si>
    <t>pH 4,5 (buffered solution)</t>
  </si>
  <si>
    <t>Sodium acetate pH 4,5</t>
  </si>
  <si>
    <t>Samples of black and green wattle were taken on the 3 June 2020 from the characterized site at Harden Heights</t>
  </si>
  <si>
    <r>
      <t>The samples were placed in the -81</t>
    </r>
    <r>
      <rPr>
        <sz val="11"/>
        <color theme="1"/>
        <rFont val="Calibri"/>
        <family val="2"/>
      </rPr>
      <t>◦c freezer</t>
    </r>
  </si>
  <si>
    <t>The samples were removed on the 23 June 2020 and placed in a freeze dryer under a vacuum of 170mtor and a temperature of -45◦c</t>
  </si>
  <si>
    <r>
      <t>The samples were removed on the 23 June 2020 and placed in a vaccum oven  at temperature of 60</t>
    </r>
    <r>
      <rPr>
        <sz val="11"/>
        <color theme="1"/>
        <rFont val="Calibri"/>
        <family val="2"/>
      </rPr>
      <t>◦</t>
    </r>
    <r>
      <rPr>
        <sz val="11"/>
        <color theme="1"/>
        <rFont val="Aptos Narrow"/>
        <family val="2"/>
        <scheme val="minor"/>
      </rPr>
      <t>c</t>
    </r>
  </si>
  <si>
    <t>Day 1</t>
  </si>
  <si>
    <t>Day 2</t>
  </si>
  <si>
    <t>Sample ID</t>
  </si>
  <si>
    <t xml:space="preserve">Mass Before </t>
  </si>
  <si>
    <t>Mass  After</t>
  </si>
  <si>
    <t>% Solid</t>
  </si>
  <si>
    <t>% Moisture</t>
  </si>
  <si>
    <t>Mass of beaker</t>
  </si>
  <si>
    <t>Mass of Bark (Before)</t>
  </si>
  <si>
    <t>Mass of Bark and beaker (After)</t>
  </si>
  <si>
    <t>Mass of Bark (After)</t>
  </si>
  <si>
    <t>% Solids</t>
  </si>
  <si>
    <t>B1</t>
  </si>
  <si>
    <t>B2</t>
  </si>
  <si>
    <t>B3</t>
  </si>
  <si>
    <t>B4</t>
  </si>
  <si>
    <t>B5</t>
  </si>
  <si>
    <t>B6</t>
  </si>
  <si>
    <t>B7</t>
  </si>
  <si>
    <t>B8</t>
  </si>
  <si>
    <t>B9</t>
  </si>
  <si>
    <t>B10</t>
  </si>
  <si>
    <t>G11</t>
  </si>
  <si>
    <t>G12</t>
  </si>
  <si>
    <t>G13</t>
  </si>
  <si>
    <t>G14</t>
  </si>
  <si>
    <t>G15</t>
  </si>
  <si>
    <t>G16</t>
  </si>
  <si>
    <t>G17</t>
  </si>
  <si>
    <t>G18</t>
  </si>
  <si>
    <t>G19</t>
  </si>
  <si>
    <t>G20</t>
  </si>
  <si>
    <t>Test Sample</t>
  </si>
  <si>
    <t>Comparison moisture</t>
  </si>
  <si>
    <t xml:space="preserve"> Oven Dried </t>
  </si>
  <si>
    <t xml:space="preserve">Freeze Dried </t>
  </si>
  <si>
    <t>t-Test: Paired Two Sample for Means</t>
  </si>
  <si>
    <t>Mean</t>
  </si>
  <si>
    <t>Observations</t>
  </si>
  <si>
    <t>Pearson Correlation</t>
  </si>
  <si>
    <t>Hypothesized Mean Difference</t>
  </si>
  <si>
    <t>df</t>
  </si>
  <si>
    <t>t Stat</t>
  </si>
  <si>
    <t>P(T&lt;=t) one-tail</t>
  </si>
  <si>
    <t xml:space="preserve">Comparison Colour </t>
  </si>
  <si>
    <t>t Critical one-tail</t>
  </si>
  <si>
    <t>P(T&lt;=t) two-tail</t>
  </si>
  <si>
    <t>t Critical two-tail</t>
  </si>
  <si>
    <t>Colour</t>
  </si>
  <si>
    <t>Groups</t>
  </si>
  <si>
    <t>Count</t>
  </si>
  <si>
    <t>Sum</t>
  </si>
  <si>
    <t>Average</t>
  </si>
  <si>
    <t>Source of Variation</t>
  </si>
  <si>
    <t>SS</t>
  </si>
  <si>
    <t>MS</t>
  </si>
  <si>
    <t>F</t>
  </si>
  <si>
    <t>P-value</t>
  </si>
  <si>
    <t>F crit</t>
  </si>
  <si>
    <t>Between Groups</t>
  </si>
  <si>
    <t>Within Groups</t>
  </si>
  <si>
    <t>Total</t>
  </si>
  <si>
    <t>Moisture</t>
  </si>
  <si>
    <t xml:space="preserve">2,5g of milled bark was extracted mulitple times(3) in an autoclave. 50ml of hot water was added for each extraction. The time was varied. 3 samples were used and 3 replicates were carried out on the 3 samples </t>
  </si>
  <si>
    <t>Total Solids</t>
  </si>
  <si>
    <t xml:space="preserve">Batch Number </t>
  </si>
  <si>
    <t>Time (mins)</t>
  </si>
  <si>
    <t>Tare Mass</t>
  </si>
  <si>
    <t>Tare + Residue</t>
  </si>
  <si>
    <t>Residue</t>
  </si>
  <si>
    <t>Volume</t>
  </si>
  <si>
    <t>Aliquot</t>
  </si>
  <si>
    <t xml:space="preserve">Extractives </t>
  </si>
  <si>
    <t xml:space="preserve">Moisture </t>
  </si>
  <si>
    <t>AB</t>
  </si>
  <si>
    <t>BB</t>
  </si>
  <si>
    <t>CB</t>
  </si>
  <si>
    <t>AC</t>
  </si>
  <si>
    <t>BC</t>
  </si>
  <si>
    <t>CC</t>
  </si>
  <si>
    <t xml:space="preserve"> Insolubles </t>
  </si>
  <si>
    <t xml:space="preserve">%Soluble </t>
  </si>
  <si>
    <t>%Insoluble</t>
  </si>
  <si>
    <t>Non-Tannins</t>
  </si>
  <si>
    <t>Non-Tans</t>
  </si>
  <si>
    <t>Tans</t>
  </si>
  <si>
    <t>Extractives</t>
  </si>
  <si>
    <t>Non-tans</t>
  </si>
  <si>
    <t>Insols</t>
  </si>
  <si>
    <t>Bark Solids</t>
  </si>
  <si>
    <t>Fibre</t>
  </si>
  <si>
    <t>Tan/ Non -Tan Ratio</t>
  </si>
  <si>
    <t>Colour Auto (Uncorrected)</t>
  </si>
  <si>
    <t>Colour Manual (Uncorrected)</t>
  </si>
  <si>
    <t>Colour Auto (corrected)</t>
  </si>
  <si>
    <t>Colour Manual (corrected)</t>
  </si>
  <si>
    <t xml:space="preserve">Turbidty </t>
  </si>
  <si>
    <t>Name</t>
  </si>
  <si>
    <t>Factor</t>
  </si>
  <si>
    <t>Level</t>
  </si>
  <si>
    <t xml:space="preserve">Comments </t>
  </si>
  <si>
    <t xml:space="preserve">Polyphenolics </t>
  </si>
  <si>
    <t>Tan/ Red Ratio</t>
  </si>
  <si>
    <t>3W</t>
  </si>
  <si>
    <t>GFC</t>
  </si>
  <si>
    <t>2,5g of freeze dried bark and 50ml of hot water was used for the extraction in an autoclave at a set temperature and pressure  for 1 hour . The process was repeated twice with fresh water  and  was made up to 250ml (Whatman Number 91 filter paper was used instead of GF/C)</t>
  </si>
  <si>
    <t>W91</t>
  </si>
  <si>
    <t>S1W91</t>
  </si>
  <si>
    <t>S2W91</t>
  </si>
  <si>
    <t>S3W91</t>
  </si>
  <si>
    <t>2,5g of freeze dried bark and 50ml of hot water was used for the extraction in a soxhlet type of setup . The process was repeated twice with fresh water  and  was made up to 250ml. The water was constantly being degassed using an Inert gas (Argon)</t>
  </si>
  <si>
    <t>3WD</t>
  </si>
  <si>
    <t>Water was constantly degassed using Argon</t>
  </si>
  <si>
    <t>DG1</t>
  </si>
  <si>
    <t>DG2</t>
  </si>
  <si>
    <t>DG3</t>
  </si>
  <si>
    <t>1W</t>
  </si>
  <si>
    <t xml:space="preserve">No filter paper was used, samples centrifuged after extraction and supernatant made up to 1Litre </t>
  </si>
  <si>
    <t xml:space="preserve">Method Number </t>
  </si>
  <si>
    <t>Number of Extractions</t>
  </si>
  <si>
    <t>Whatman Number 91</t>
  </si>
  <si>
    <t>S3 (Argon gas degassed the water)</t>
  </si>
  <si>
    <t xml:space="preserve">No filter paper was used, samples centrifuged after extraction and supernatant made up to 1litre </t>
  </si>
  <si>
    <t xml:space="preserve">Std </t>
  </si>
  <si>
    <t>Tannin Content</t>
  </si>
  <si>
    <t>Colour manual (corrected)</t>
  </si>
  <si>
    <t>Tannin/ Colour Ratio</t>
  </si>
  <si>
    <t>A5</t>
  </si>
  <si>
    <t>A6</t>
  </si>
  <si>
    <t>A7</t>
  </si>
  <si>
    <t>A8</t>
  </si>
  <si>
    <t>A9</t>
  </si>
  <si>
    <t>A10</t>
  </si>
  <si>
    <t>Filter paper</t>
  </si>
  <si>
    <t>2,5g of freeze dried bark and 50ml of hot water was used for the extraction in an autoclave at a set temperature and pressure  for 1 hour . The process was repeated twice with fresh water  and  was made up to 250ml</t>
  </si>
  <si>
    <t xml:space="preserve">2,5g of freeze dried bark and 50ml of cold water was used for the extraction, the extraction took place for 18 hours in a lab shaker was made up to 250ml after the extraction process </t>
  </si>
  <si>
    <t>N</t>
  </si>
  <si>
    <t>C1</t>
  </si>
  <si>
    <t>C2</t>
  </si>
  <si>
    <t>C3</t>
  </si>
  <si>
    <t>STDEV</t>
  </si>
  <si>
    <t xml:space="preserve">2,5g of freeze dried bark and 50ml of a 15% Ethanol solution was used for the extraction, the extraction took place for 18 hours in a lab shaker was made up to 250ml with 15% Ethanol after the extraction process </t>
  </si>
  <si>
    <t>Q</t>
  </si>
  <si>
    <t>15%W1</t>
  </si>
  <si>
    <t>15%W2</t>
  </si>
  <si>
    <t>15%W3</t>
  </si>
  <si>
    <t>2,5g of freeze dried bark and 50ml of cold water was used for the extraction, the extraction took place for 18 hours in a lab shaker was made up to 250ml after the extraction process (Amber glassware was used instead of normal glassware)</t>
  </si>
  <si>
    <t>O</t>
  </si>
  <si>
    <t xml:space="preserve">Amber Glassware used in this experiment </t>
  </si>
  <si>
    <t>CA1</t>
  </si>
  <si>
    <t>CA2</t>
  </si>
  <si>
    <t>CA3</t>
  </si>
  <si>
    <t>P</t>
  </si>
  <si>
    <t xml:space="preserve">15% Ethanol </t>
  </si>
  <si>
    <t>15%1</t>
  </si>
  <si>
    <t>15%2</t>
  </si>
  <si>
    <t>15%3</t>
  </si>
  <si>
    <t xml:space="preserve">2,5g of freeze dried bark and 50ml of a 85% Ethanol solution was used for the extraction, the extraction took place for 18 hours in a lab shaker was made up to 250ml with 85% Ethanol after the extraction process </t>
  </si>
  <si>
    <t>R</t>
  </si>
  <si>
    <t xml:space="preserve">85% Ethanol </t>
  </si>
  <si>
    <t>85%1</t>
  </si>
  <si>
    <t>85%2</t>
  </si>
  <si>
    <t>85%3</t>
  </si>
  <si>
    <t>S</t>
  </si>
  <si>
    <t xml:space="preserve">Cold Water </t>
  </si>
  <si>
    <t>average</t>
  </si>
  <si>
    <t>standard dev</t>
  </si>
  <si>
    <t xml:space="preserve">2,5g of freeze dried bark and 50ml of hot water was used for the extraction, the extraction took place for 18 hours in a lab shaker was made up to 250ml after the extraction process </t>
  </si>
  <si>
    <t>T</t>
  </si>
  <si>
    <t>H1</t>
  </si>
  <si>
    <t>H2</t>
  </si>
  <si>
    <t>H3</t>
  </si>
  <si>
    <t>Time (hours)</t>
  </si>
  <si>
    <t>C3 (Amber glassware)</t>
  </si>
  <si>
    <t>C4 (15% Ethanol)</t>
  </si>
  <si>
    <t>C5 (85% Ethanol)</t>
  </si>
  <si>
    <t>C6</t>
  </si>
  <si>
    <t>H1 (Hot water)</t>
  </si>
  <si>
    <t>C4</t>
  </si>
  <si>
    <t>C5</t>
  </si>
  <si>
    <t>PC1</t>
  </si>
  <si>
    <t>PC2</t>
  </si>
  <si>
    <t>PC3</t>
  </si>
  <si>
    <t>PC4</t>
  </si>
  <si>
    <t>L</t>
  </si>
  <si>
    <t>PC1W91</t>
  </si>
  <si>
    <t>PC2W91</t>
  </si>
  <si>
    <t>PC3W91</t>
  </si>
  <si>
    <t>PC4W91</t>
  </si>
  <si>
    <t>10g of freeze dried bark and 200ml of hot water was used for the extraction in a pressure cooker . The process was repeated twice with fresh water  and  was made up to 1 Litre</t>
  </si>
  <si>
    <t>M</t>
  </si>
  <si>
    <t>PCA1</t>
  </si>
  <si>
    <t>PCA2</t>
  </si>
  <si>
    <t>PCA3</t>
  </si>
  <si>
    <t>PCA4</t>
  </si>
  <si>
    <t>30mins</t>
  </si>
  <si>
    <t>PCB1</t>
  </si>
  <si>
    <t>PCB2</t>
  </si>
  <si>
    <t>PCB3</t>
  </si>
  <si>
    <t>PCB4</t>
  </si>
  <si>
    <t>P2</t>
  </si>
  <si>
    <t>P3</t>
  </si>
  <si>
    <t xml:space="preserve">No filter paper , samples centrifuged and made up to 1litre </t>
  </si>
  <si>
    <t>P4</t>
  </si>
  <si>
    <t>P5</t>
  </si>
  <si>
    <t>Absorbance</t>
  </si>
  <si>
    <t>15mins</t>
  </si>
  <si>
    <t>D1</t>
  </si>
  <si>
    <t>E1</t>
  </si>
  <si>
    <t>Extraction 1</t>
  </si>
  <si>
    <t>Extraction 2</t>
  </si>
  <si>
    <t>Extraction 3</t>
  </si>
  <si>
    <t>Extraction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</si>
</sst>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8" formatCode="0.0"/>
    <numFmt numFmtId="169" formatCode="0.000"/>
    <numFmt numFmtId="170" formatCode="0.0000"/>
  </numFmts>
  <fonts count="2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2"/>
      <color theme="1"/>
      <name val="Arial"/>
      <family val="2"/>
    </font>
    <font>
      <sz val="12"/>
      <color theme="1"/>
      <name val="Arial"/>
      <family val="2"/>
    </font>
    <font>
      <i/>
      <sz val="12"/>
      <color theme="1"/>
      <name val="Arial"/>
      <family val="2"/>
    </font>
    <font>
      <sz val="12"/>
      <color theme="1"/>
      <name val="Times New Roman"/>
      <family val="1"/>
    </font>
    <font>
      <sz val="11"/>
      <color theme="1"/>
      <name val="Calibri"/>
      <family val="2"/>
    </font>
    <font>
      <b/>
      <vertAlign val="superscript"/>
      <sz val="12"/>
      <color theme="1"/>
      <name val="Arial"/>
      <family val="2"/>
    </font>
    <font>
      <b/>
      <vertAlign val="superscript"/>
      <sz val="12"/>
      <color rgb="FF000000"/>
      <name val="Arial"/>
      <family val="2"/>
    </font>
    <font>
      <sz val="12"/>
      <color rgb="FF000000"/>
      <name val="Arial"/>
      <family val="2"/>
    </font>
    <font>
      <vertAlign val="superscript"/>
      <sz val="12"/>
      <color theme="1"/>
      <name val="Arial"/>
      <family val="2"/>
    </font>
    <font>
      <b/>
      <sz val="12"/>
      <color rgb="FFFF0000"/>
      <name val="Arial"/>
      <family val="2"/>
    </font>
    <font>
      <sz val="12"/>
      <color rgb="FFFF0000"/>
      <name val="Arial"/>
      <family val="2"/>
    </font>
    <font>
      <i/>
      <sz val="12"/>
      <color rgb="FFFF0000"/>
      <name val="Arial"/>
      <family val="2"/>
    </font>
    <font>
      <u/>
      <sz val="11"/>
      <color theme="10"/>
      <name val="Aptos Narrow"/>
      <family val="2"/>
      <scheme val="minor"/>
    </font>
    <font>
      <i/>
      <sz val="11"/>
      <color theme="1"/>
      <name val="Aptos Narrow"/>
      <family val="2"/>
      <scheme val="minor"/>
    </font>
    <font>
      <b/>
      <sz val="11"/>
      <color rgb="FFFF0000"/>
      <name val="Aptos Narrow"/>
      <family val="2"/>
      <scheme val="minor"/>
    </font>
    <font>
      <b/>
      <sz val="10"/>
      <color rgb="FFFF0000"/>
      <name val="Arial"/>
      <family val="2"/>
    </font>
    <font>
      <sz val="10"/>
      <color theme="1"/>
      <name val="Arial"/>
      <family val="2"/>
    </font>
    <font>
      <b/>
      <sz val="10"/>
      <color theme="1"/>
      <name val="Arial"/>
      <family val="2"/>
    </font>
    <font>
      <b/>
      <sz val="10"/>
      <name val="Arial"/>
      <family val="2"/>
    </font>
    <font>
      <sz val="10"/>
      <name val="Arial"/>
      <family val="2"/>
    </font>
    <font>
      <b/>
      <u/>
      <sz val="10"/>
      <color theme="10"/>
      <name val="Arial"/>
      <family val="2"/>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s>
  <borders count="16">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251">
    <xf numFmtId="0" fontId="0" fillId="0" borderId="0" xfId="0"/>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0" fillId="0" borderId="2" xfId="0" applyBorder="1" applyAlignment="1">
      <alignment horizontal="center" vertical="center" wrapText="1"/>
    </xf>
    <xf numFmtId="0" fontId="5" fillId="0" borderId="2" xfId="0" applyFont="1" applyBorder="1" applyAlignment="1">
      <alignment horizontal="center" vertical="center" wrapText="1"/>
    </xf>
    <xf numFmtId="0" fontId="9" fillId="0" borderId="0" xfId="0" applyFont="1" applyAlignment="1">
      <alignment vertical="center" wrapText="1"/>
    </xf>
    <xf numFmtId="0" fontId="9" fillId="0" borderId="3" xfId="0" applyFont="1" applyBorder="1" applyAlignment="1">
      <alignment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0" fillId="0" borderId="0" xfId="0" applyAlignment="1">
      <alignment vertical="center"/>
    </xf>
    <xf numFmtId="0" fontId="9" fillId="0" borderId="0" xfId="0" applyFont="1" applyAlignment="1">
      <alignment vertical="center"/>
    </xf>
    <xf numFmtId="0" fontId="5" fillId="0" borderId="0" xfId="0" applyFont="1"/>
    <xf numFmtId="0" fontId="0" fillId="0" borderId="0" xfId="0" applyAlignment="1">
      <alignment horizontal="center" vertical="center"/>
    </xf>
    <xf numFmtId="0" fontId="13" fillId="0" borderId="0" xfId="0" applyFont="1" applyAlignment="1">
      <alignment vertical="center"/>
    </xf>
    <xf numFmtId="0" fontId="2" fillId="0" borderId="0" xfId="0" applyFont="1"/>
    <xf numFmtId="0" fontId="14" fillId="0" borderId="0" xfId="0" applyFont="1" applyAlignment="1">
      <alignment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3" fillId="0" borderId="0" xfId="0" applyFont="1" applyAlignment="1">
      <alignment vertical="center"/>
    </xf>
    <xf numFmtId="0" fontId="0" fillId="0" borderId="7" xfId="0" applyBorder="1" applyAlignment="1">
      <alignment horizontal="center"/>
    </xf>
    <xf numFmtId="0" fontId="0" fillId="0" borderId="2" xfId="0" applyBorder="1" applyAlignment="1">
      <alignment horizontal="center"/>
    </xf>
    <xf numFmtId="0" fontId="3" fillId="0" borderId="8" xfId="0" applyFont="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16" fillId="0" borderId="3" xfId="2" applyBorder="1" applyAlignment="1">
      <alignment horizontal="center" vertical="center"/>
    </xf>
    <xf numFmtId="0" fontId="3" fillId="0" borderId="10" xfId="0" applyFont="1" applyBorder="1" applyAlignment="1">
      <alignment horizontal="center" vertical="center"/>
    </xf>
    <xf numFmtId="0" fontId="16" fillId="0" borderId="3" xfId="2" applyBorder="1" applyAlignment="1">
      <alignment horizontal="center" vertical="center"/>
    </xf>
    <xf numFmtId="0" fontId="0" fillId="0" borderId="10" xfId="0" applyBorder="1" applyAlignment="1">
      <alignment horizontal="center" vertical="center"/>
    </xf>
    <xf numFmtId="0" fontId="3" fillId="0" borderId="11"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16" fillId="0" borderId="0" xfId="2" applyBorder="1" applyAlignment="1">
      <alignment horizontal="center" vertical="center"/>
    </xf>
    <xf numFmtId="0" fontId="3" fillId="0" borderId="12" xfId="0" applyFont="1"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16" fillId="0" borderId="2" xfId="2" applyBorder="1" applyAlignment="1">
      <alignment horizontal="center" vertical="center"/>
    </xf>
    <xf numFmtId="0" fontId="16" fillId="0" borderId="2" xfId="2" applyBorder="1" applyAlignment="1">
      <alignment horizontal="center" vertical="center"/>
    </xf>
    <xf numFmtId="0" fontId="0" fillId="0" borderId="2" xfId="0" applyBorder="1" applyAlignment="1">
      <alignment vertical="center"/>
    </xf>
    <xf numFmtId="0" fontId="0" fillId="0" borderId="13" xfId="0" applyBorder="1" applyAlignment="1">
      <alignment horizontal="center" vertical="center"/>
    </xf>
    <xf numFmtId="0" fontId="0" fillId="0" borderId="3" xfId="0" applyBorder="1" applyAlignment="1">
      <alignment horizontal="center"/>
    </xf>
    <xf numFmtId="168" fontId="0" fillId="0" borderId="3" xfId="0" applyNumberFormat="1" applyBorder="1" applyAlignment="1">
      <alignment horizontal="center"/>
    </xf>
    <xf numFmtId="168" fontId="0" fillId="0" borderId="0" xfId="0" applyNumberFormat="1" applyAlignment="1">
      <alignment horizontal="center"/>
    </xf>
    <xf numFmtId="2" fontId="0" fillId="0" borderId="3" xfId="0" applyNumberFormat="1" applyBorder="1" applyAlignment="1">
      <alignment horizontal="center"/>
    </xf>
    <xf numFmtId="0" fontId="0" fillId="0" borderId="3" xfId="0" applyBorder="1"/>
    <xf numFmtId="0" fontId="0" fillId="0" borderId="10" xfId="0" applyBorder="1"/>
    <xf numFmtId="0" fontId="0" fillId="0" borderId="0" xfId="0" applyAlignment="1">
      <alignment horizontal="center"/>
    </xf>
    <xf numFmtId="2" fontId="0" fillId="0" borderId="0" xfId="0" applyNumberFormat="1" applyAlignment="1">
      <alignment horizontal="center"/>
    </xf>
    <xf numFmtId="0" fontId="0" fillId="0" borderId="12" xfId="0" applyBorder="1"/>
    <xf numFmtId="169" fontId="0" fillId="0" borderId="0" xfId="0" applyNumberFormat="1" applyAlignment="1">
      <alignment horizontal="center"/>
    </xf>
    <xf numFmtId="0" fontId="3" fillId="0" borderId="14" xfId="0" applyFont="1" applyBorder="1" applyAlignment="1">
      <alignment horizontal="center" vertical="center"/>
    </xf>
    <xf numFmtId="0" fontId="0" fillId="0" borderId="2" xfId="0" applyBorder="1" applyAlignment="1">
      <alignment horizontal="center"/>
    </xf>
    <xf numFmtId="168" fontId="0" fillId="0" borderId="2" xfId="0" applyNumberFormat="1" applyBorder="1" applyAlignment="1">
      <alignment horizontal="center"/>
    </xf>
    <xf numFmtId="0" fontId="3" fillId="0" borderId="13" xfId="0" applyFont="1" applyBorder="1" applyAlignment="1">
      <alignment horizontal="center" vertical="center"/>
    </xf>
    <xf numFmtId="2" fontId="0" fillId="0" borderId="2" xfId="0" applyNumberFormat="1" applyBorder="1" applyAlignment="1">
      <alignment horizontal="center"/>
    </xf>
    <xf numFmtId="0" fontId="0" fillId="0" borderId="2" xfId="0" applyBorder="1"/>
    <xf numFmtId="0" fontId="0" fillId="0" borderId="13" xfId="0" applyBorder="1"/>
    <xf numFmtId="0" fontId="0" fillId="0" borderId="8"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xf>
    <xf numFmtId="0" fontId="16" fillId="0" borderId="0" xfId="2" applyBorder="1" applyAlignment="1">
      <alignment horizontal="center" vertical="center"/>
    </xf>
    <xf numFmtId="169" fontId="0" fillId="0" borderId="3" xfId="0" applyNumberFormat="1" applyBorder="1" applyAlignment="1">
      <alignment horizontal="center"/>
    </xf>
    <xf numFmtId="168" fontId="0" fillId="0" borderId="10" xfId="0" applyNumberFormat="1" applyBorder="1" applyAlignment="1">
      <alignment horizontal="center"/>
    </xf>
    <xf numFmtId="168" fontId="0" fillId="0" borderId="12" xfId="0" applyNumberFormat="1" applyBorder="1" applyAlignment="1">
      <alignment horizontal="center"/>
    </xf>
    <xf numFmtId="0" fontId="0" fillId="0" borderId="14" xfId="0" applyBorder="1" applyAlignment="1">
      <alignment horizontal="center" vertical="center"/>
    </xf>
    <xf numFmtId="169" fontId="0" fillId="0" borderId="2" xfId="0" applyNumberFormat="1" applyBorder="1" applyAlignment="1">
      <alignment horizontal="center"/>
    </xf>
    <xf numFmtId="168" fontId="0" fillId="0" borderId="13" xfId="0" applyNumberFormat="1" applyBorder="1" applyAlignment="1">
      <alignment horizontal="center"/>
    </xf>
    <xf numFmtId="168" fontId="0" fillId="0" borderId="3" xfId="0" applyNumberFormat="1" applyBorder="1" applyAlignment="1">
      <alignment horizontal="center" vertical="center"/>
    </xf>
    <xf numFmtId="168" fontId="0" fillId="0" borderId="10" xfId="0" applyNumberFormat="1" applyBorder="1" applyAlignment="1">
      <alignment horizontal="center" vertical="center"/>
    </xf>
    <xf numFmtId="168" fontId="0" fillId="0" borderId="0" xfId="0" applyNumberFormat="1" applyAlignment="1">
      <alignment horizontal="center" vertical="center"/>
    </xf>
    <xf numFmtId="168" fontId="0" fillId="0" borderId="12" xfId="0" applyNumberFormat="1" applyBorder="1" applyAlignment="1">
      <alignment horizontal="center" vertical="center"/>
    </xf>
    <xf numFmtId="168" fontId="0" fillId="0" borderId="2" xfId="0" applyNumberFormat="1" applyBorder="1" applyAlignment="1">
      <alignment horizontal="center" vertical="center"/>
    </xf>
    <xf numFmtId="168" fontId="0" fillId="0" borderId="13" xfId="0" applyNumberFormat="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2" fontId="0" fillId="0" borderId="0" xfId="0" applyNumberFormat="1"/>
    <xf numFmtId="0" fontId="17" fillId="0" borderId="15" xfId="0" applyFont="1" applyBorder="1" applyAlignment="1">
      <alignment horizontal="center"/>
    </xf>
    <xf numFmtId="0" fontId="18" fillId="2" borderId="9"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10" xfId="0" applyFont="1" applyFill="1" applyBorder="1" applyAlignment="1">
      <alignment horizontal="center" vertical="center"/>
    </xf>
    <xf numFmtId="0" fontId="3" fillId="0" borderId="9" xfId="0" applyFont="1" applyBorder="1" applyAlignment="1">
      <alignment vertical="center" wrapText="1"/>
    </xf>
    <xf numFmtId="0" fontId="3" fillId="0" borderId="3" xfId="0" applyFont="1" applyBorder="1" applyAlignment="1">
      <alignment horizontal="center" vertical="center" wrapText="1"/>
    </xf>
    <xf numFmtId="0" fontId="3" fillId="3" borderId="9"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0" borderId="6" xfId="0" applyFont="1" applyBorder="1" applyAlignment="1">
      <alignment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7"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3" xfId="0" applyFont="1" applyBorder="1" applyAlignment="1">
      <alignment horizontal="center" vertical="center" wrapText="1"/>
    </xf>
    <xf numFmtId="0" fontId="0" fillId="0" borderId="6" xfId="0" applyBorder="1" applyAlignment="1">
      <alignment horizontal="center" vertical="center" wrapText="1"/>
    </xf>
    <xf numFmtId="168" fontId="0" fillId="0" borderId="6" xfId="0" applyNumberFormat="1" applyBorder="1" applyAlignment="1">
      <alignment horizontal="center" vertical="center" wrapText="1"/>
    </xf>
    <xf numFmtId="168" fontId="0" fillId="0" borderId="0" xfId="0" applyNumberFormat="1" applyAlignment="1">
      <alignment horizontal="center" vertical="center" wrapText="1"/>
    </xf>
    <xf numFmtId="168" fontId="0" fillId="0" borderId="12" xfId="0" applyNumberFormat="1" applyBorder="1" applyAlignment="1">
      <alignment horizontal="center" vertical="center" wrapText="1"/>
    </xf>
    <xf numFmtId="168" fontId="0" fillId="0" borderId="9" xfId="0" applyNumberFormat="1" applyBorder="1" applyAlignment="1">
      <alignment horizontal="center" vertical="center" wrapText="1"/>
    </xf>
    <xf numFmtId="168" fontId="0" fillId="0" borderId="3" xfId="0" applyNumberFormat="1" applyBorder="1" applyAlignment="1">
      <alignment horizontal="center" vertical="center" wrapText="1"/>
    </xf>
    <xf numFmtId="168" fontId="0" fillId="0" borderId="10" xfId="0" applyNumberFormat="1" applyBorder="1" applyAlignment="1">
      <alignment horizontal="center" vertical="center" wrapText="1"/>
    </xf>
    <xf numFmtId="0" fontId="0" fillId="0" borderId="7" xfId="0" applyBorder="1" applyAlignment="1">
      <alignment horizontal="center" vertical="center" wrapText="1"/>
    </xf>
    <xf numFmtId="168" fontId="0" fillId="0" borderId="7" xfId="0" applyNumberFormat="1" applyBorder="1" applyAlignment="1">
      <alignment horizontal="center" vertical="center" wrapText="1"/>
    </xf>
    <xf numFmtId="168" fontId="0" fillId="0" borderId="2" xfId="0" applyNumberFormat="1" applyBorder="1" applyAlignment="1">
      <alignment horizontal="center" vertical="center" wrapText="1"/>
    </xf>
    <xf numFmtId="168" fontId="0" fillId="0" borderId="13" xfId="0" applyNumberFormat="1" applyBorder="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xf>
    <xf numFmtId="0" fontId="0" fillId="0" borderId="4" xfId="0" applyBorder="1" applyAlignment="1">
      <alignment horizontal="center" wrapText="1"/>
    </xf>
    <xf numFmtId="0" fontId="0" fillId="0" borderId="1" xfId="0" applyBorder="1" applyAlignment="1">
      <alignment horizontal="center" wrapText="1"/>
    </xf>
    <xf numFmtId="0" fontId="0" fillId="0" borderId="5" xfId="0" applyBorder="1" applyAlignment="1">
      <alignment horizontal="center" wrapText="1"/>
    </xf>
    <xf numFmtId="0" fontId="3" fillId="0" borderId="7" xfId="0"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wrapText="1"/>
    </xf>
    <xf numFmtId="2" fontId="0" fillId="0" borderId="12" xfId="0" applyNumberFormat="1" applyBorder="1" applyAlignment="1">
      <alignment horizontal="center"/>
    </xf>
    <xf numFmtId="2" fontId="0" fillId="0" borderId="1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6" fillId="0" borderId="1" xfId="0" applyFont="1" applyBorder="1" applyAlignment="1">
      <alignment horizontal="center"/>
    </xf>
    <xf numFmtId="0" fontId="4" fillId="0" borderId="1" xfId="0"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2" fontId="5" fillId="0" borderId="0" xfId="0" applyNumberFormat="1"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 xfId="0" applyFont="1" applyBorder="1" applyAlignment="1">
      <alignment horizontal="center"/>
    </xf>
    <xf numFmtId="11" fontId="5" fillId="0" borderId="0" xfId="0" applyNumberFormat="1" applyFont="1" applyAlignment="1">
      <alignment horizontal="center"/>
    </xf>
    <xf numFmtId="0" fontId="5" fillId="0" borderId="2" xfId="0" applyFont="1" applyBorder="1"/>
    <xf numFmtId="0" fontId="5" fillId="0" borderId="15" xfId="0" applyFont="1" applyBorder="1" applyAlignment="1">
      <alignment horizontal="center"/>
    </xf>
    <xf numFmtId="2" fontId="5" fillId="0" borderId="2" xfId="0" applyNumberFormat="1"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19" fillId="0" borderId="4"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0" xfId="0" applyFont="1" applyAlignment="1">
      <alignment horizontal="center"/>
    </xf>
    <xf numFmtId="0" fontId="20" fillId="0" borderId="0" xfId="0" applyFont="1"/>
    <xf numFmtId="0" fontId="21" fillId="3" borderId="4" xfId="0" applyFont="1" applyFill="1" applyBorder="1" applyAlignment="1">
      <alignment horizontal="center" vertical="center"/>
    </xf>
    <xf numFmtId="0" fontId="21" fillId="3" borderId="1" xfId="0" applyFont="1" applyFill="1" applyBorder="1" applyAlignment="1">
      <alignment horizontal="center" vertical="center"/>
    </xf>
    <xf numFmtId="0" fontId="21" fillId="3" borderId="5" xfId="0" applyFont="1" applyFill="1" applyBorder="1" applyAlignment="1">
      <alignment horizontal="center" vertical="center"/>
    </xf>
    <xf numFmtId="0" fontId="21" fillId="0" borderId="0" xfId="0" applyFont="1"/>
    <xf numFmtId="0" fontId="21" fillId="0" borderId="4" xfId="0" applyFont="1" applyBorder="1" applyAlignment="1">
      <alignment horizontal="center" vertical="center"/>
    </xf>
    <xf numFmtId="0" fontId="21" fillId="0" borderId="1" xfId="0" applyFont="1" applyBorder="1" applyAlignment="1">
      <alignment horizontal="center" vertical="center"/>
    </xf>
    <xf numFmtId="0" fontId="22" fillId="0" borderId="5" xfId="0" applyFont="1" applyBorder="1" applyAlignment="1">
      <alignment horizontal="center" vertical="center"/>
    </xf>
    <xf numFmtId="0" fontId="20" fillId="0" borderId="9" xfId="0" applyFont="1" applyBorder="1" applyAlignment="1">
      <alignment horizontal="center" vertical="center"/>
    </xf>
    <xf numFmtId="0" fontId="20" fillId="0" borderId="3" xfId="0" applyFont="1" applyBorder="1" applyAlignment="1">
      <alignment horizontal="center" vertical="center"/>
    </xf>
    <xf numFmtId="0" fontId="20" fillId="0" borderId="3" xfId="0" applyFont="1" applyBorder="1" applyAlignment="1">
      <alignment horizontal="center" vertical="center"/>
    </xf>
    <xf numFmtId="170" fontId="20" fillId="0" borderId="3" xfId="0" applyNumberFormat="1" applyFont="1" applyBorder="1" applyAlignment="1">
      <alignment horizontal="center" vertical="center"/>
    </xf>
    <xf numFmtId="2" fontId="20" fillId="0" borderId="3" xfId="0" applyNumberFormat="1" applyFont="1" applyBorder="1" applyAlignment="1">
      <alignment horizontal="center" vertical="center"/>
    </xf>
    <xf numFmtId="168" fontId="20" fillId="0" borderId="10" xfId="0" applyNumberFormat="1" applyFont="1" applyBorder="1" applyAlignment="1">
      <alignment horizontal="center" vertical="center"/>
    </xf>
    <xf numFmtId="0" fontId="20" fillId="0" borderId="6" xfId="0" applyFont="1" applyBorder="1" applyAlignment="1">
      <alignment horizontal="center" vertical="center"/>
    </xf>
    <xf numFmtId="0" fontId="20" fillId="0" borderId="0" xfId="0" applyFont="1" applyAlignment="1">
      <alignment horizontal="center" vertical="center"/>
    </xf>
    <xf numFmtId="0" fontId="20" fillId="0" borderId="0" xfId="0" applyFont="1" applyAlignment="1">
      <alignment horizontal="center" vertical="center"/>
    </xf>
    <xf numFmtId="170" fontId="20" fillId="0" borderId="0" xfId="0" applyNumberFormat="1" applyFont="1" applyAlignment="1">
      <alignment horizontal="center" vertical="center"/>
    </xf>
    <xf numFmtId="2" fontId="20" fillId="0" borderId="0" xfId="0" applyNumberFormat="1" applyFont="1" applyAlignment="1">
      <alignment horizontal="center" vertical="center"/>
    </xf>
    <xf numFmtId="168" fontId="20" fillId="0" borderId="12" xfId="0" applyNumberFormat="1" applyFont="1" applyBorder="1" applyAlignment="1">
      <alignment horizontal="center" vertical="center"/>
    </xf>
    <xf numFmtId="0" fontId="20" fillId="0" borderId="7" xfId="0" applyFont="1" applyBorder="1" applyAlignment="1">
      <alignment horizontal="center" vertical="center"/>
    </xf>
    <xf numFmtId="0" fontId="20" fillId="0" borderId="2" xfId="0" applyFont="1" applyBorder="1" applyAlignment="1">
      <alignment horizontal="center" vertical="center"/>
    </xf>
    <xf numFmtId="0" fontId="20" fillId="0" borderId="2" xfId="0" applyFont="1" applyBorder="1" applyAlignment="1">
      <alignment horizontal="center" vertical="center"/>
    </xf>
    <xf numFmtId="170" fontId="20" fillId="0" borderId="2" xfId="0" applyNumberFormat="1" applyFont="1" applyBorder="1" applyAlignment="1">
      <alignment horizontal="center" vertical="center"/>
    </xf>
    <xf numFmtId="2" fontId="20" fillId="0" borderId="2" xfId="0" applyNumberFormat="1" applyFont="1" applyBorder="1" applyAlignment="1">
      <alignment horizontal="center" vertical="center"/>
    </xf>
    <xf numFmtId="168" fontId="20" fillId="0" borderId="13" xfId="0" applyNumberFormat="1" applyFont="1" applyBorder="1" applyAlignment="1">
      <alignment horizontal="center" vertical="center"/>
    </xf>
    <xf numFmtId="0" fontId="23" fillId="0" borderId="3" xfId="0" applyFont="1" applyBorder="1" applyAlignment="1">
      <alignment horizontal="center" vertical="center"/>
    </xf>
    <xf numFmtId="0" fontId="23" fillId="0" borderId="0" xfId="0" applyFont="1" applyAlignment="1">
      <alignment horizontal="center" vertical="center"/>
    </xf>
    <xf numFmtId="0" fontId="20" fillId="0" borderId="0" xfId="0" applyFont="1" applyAlignment="1">
      <alignment horizontal="center"/>
    </xf>
    <xf numFmtId="0" fontId="20" fillId="0" borderId="2" xfId="0" applyFont="1" applyBorder="1" applyAlignment="1">
      <alignment horizontal="center"/>
    </xf>
    <xf numFmtId="168" fontId="20" fillId="0" borderId="0" xfId="0" applyNumberFormat="1" applyFont="1" applyAlignment="1">
      <alignment horizontal="center" vertical="center"/>
    </xf>
    <xf numFmtId="0" fontId="21" fillId="0" borderId="7" xfId="0" applyFont="1" applyBorder="1" applyAlignment="1">
      <alignment horizontal="center" vertical="center"/>
    </xf>
    <xf numFmtId="0" fontId="21" fillId="0" borderId="2" xfId="0" applyFont="1" applyBorder="1" applyAlignment="1">
      <alignment horizontal="center" vertical="center"/>
    </xf>
    <xf numFmtId="0" fontId="21" fillId="0" borderId="13" xfId="0" applyFont="1" applyBorder="1" applyAlignment="1">
      <alignment horizontal="center" vertical="center"/>
    </xf>
    <xf numFmtId="0" fontId="21" fillId="0" borderId="0" xfId="0" applyFont="1" applyAlignment="1">
      <alignment horizontal="center"/>
    </xf>
    <xf numFmtId="2" fontId="20" fillId="0" borderId="10" xfId="0" applyNumberFormat="1" applyFont="1" applyBorder="1" applyAlignment="1">
      <alignment horizontal="center" vertical="center"/>
    </xf>
    <xf numFmtId="170" fontId="20" fillId="0" borderId="0" xfId="0" applyNumberFormat="1" applyFont="1" applyAlignment="1">
      <alignment horizontal="center"/>
    </xf>
    <xf numFmtId="2" fontId="20" fillId="0" borderId="12" xfId="0" applyNumberFormat="1" applyFont="1" applyBorder="1" applyAlignment="1">
      <alignment horizontal="center" vertical="center"/>
    </xf>
    <xf numFmtId="2" fontId="20" fillId="0" borderId="13" xfId="0" applyNumberFormat="1" applyFont="1" applyBorder="1" applyAlignment="1">
      <alignment horizontal="center" vertical="center"/>
    </xf>
    <xf numFmtId="0" fontId="23" fillId="0" borderId="2" xfId="0" applyFont="1" applyBorder="1" applyAlignment="1">
      <alignment horizontal="center" vertical="center"/>
    </xf>
    <xf numFmtId="0" fontId="20" fillId="0" borderId="7" xfId="0" applyFont="1" applyBorder="1" applyAlignment="1">
      <alignment horizontal="center" vertical="center"/>
    </xf>
    <xf numFmtId="0" fontId="21" fillId="0" borderId="9" xfId="0" applyFont="1" applyBorder="1" applyAlignment="1">
      <alignment horizontal="center" vertical="center"/>
    </xf>
    <xf numFmtId="0" fontId="21" fillId="0" borderId="3" xfId="0"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0" fontId="21" fillId="0" borderId="9" xfId="0" applyFont="1" applyBorder="1" applyAlignment="1">
      <alignment horizontal="center" vertical="center"/>
    </xf>
    <xf numFmtId="0" fontId="21" fillId="0" borderId="3" xfId="0" applyFont="1" applyBorder="1" applyAlignment="1">
      <alignment horizontal="center" vertical="center"/>
    </xf>
    <xf numFmtId="0" fontId="24" fillId="0" borderId="3" xfId="2" applyFont="1" applyBorder="1" applyAlignment="1">
      <alignment horizontal="center" vertical="center"/>
    </xf>
    <xf numFmtId="0" fontId="21" fillId="0" borderId="10" xfId="0" applyFont="1" applyBorder="1" applyAlignment="1">
      <alignment horizontal="center" vertical="center"/>
    </xf>
    <xf numFmtId="0" fontId="21" fillId="0" borderId="7" xfId="0" applyFont="1" applyBorder="1" applyAlignment="1">
      <alignment horizontal="center" vertical="center"/>
    </xf>
    <xf numFmtId="0" fontId="21" fillId="0" borderId="2" xfId="0" applyFont="1" applyBorder="1" applyAlignment="1">
      <alignment horizontal="center" vertical="center"/>
    </xf>
    <xf numFmtId="0" fontId="24" fillId="0" borderId="2" xfId="2" applyFont="1" applyBorder="1" applyAlignment="1">
      <alignment horizontal="center" vertical="center"/>
    </xf>
    <xf numFmtId="0" fontId="21" fillId="0" borderId="13" xfId="0" applyFont="1" applyBorder="1" applyAlignment="1">
      <alignment horizontal="center" vertical="center"/>
    </xf>
    <xf numFmtId="2" fontId="20" fillId="0" borderId="0" xfId="0" applyNumberFormat="1" applyFont="1" applyAlignment="1">
      <alignment horizontal="center"/>
    </xf>
    <xf numFmtId="169" fontId="20" fillId="0" borderId="0" xfId="0" applyNumberFormat="1" applyFont="1" applyAlignment="1">
      <alignment horizontal="center"/>
    </xf>
    <xf numFmtId="2" fontId="20" fillId="0" borderId="12" xfId="0" applyNumberFormat="1" applyFont="1" applyBorder="1" applyAlignment="1">
      <alignment horizontal="center"/>
    </xf>
    <xf numFmtId="2" fontId="20" fillId="0" borderId="2" xfId="0" applyNumberFormat="1" applyFont="1" applyBorder="1" applyAlignment="1">
      <alignment horizontal="center"/>
    </xf>
    <xf numFmtId="169" fontId="20" fillId="0" borderId="2" xfId="0" applyNumberFormat="1" applyFont="1" applyBorder="1" applyAlignment="1">
      <alignment horizontal="center"/>
    </xf>
    <xf numFmtId="2" fontId="20" fillId="0" borderId="13" xfId="0" applyNumberFormat="1" applyFont="1" applyBorder="1" applyAlignment="1">
      <alignment horizontal="center"/>
    </xf>
    <xf numFmtId="2" fontId="20" fillId="0" borderId="3" xfId="0" applyNumberFormat="1" applyFont="1" applyBorder="1" applyAlignment="1">
      <alignment horizontal="center"/>
    </xf>
    <xf numFmtId="0" fontId="20" fillId="0" borderId="3" xfId="0" applyFont="1" applyBorder="1" applyAlignment="1">
      <alignment horizontal="center"/>
    </xf>
    <xf numFmtId="169" fontId="20" fillId="0" borderId="3" xfId="0" applyNumberFormat="1" applyFont="1" applyBorder="1" applyAlignment="1">
      <alignment horizontal="center"/>
    </xf>
    <xf numFmtId="2" fontId="20" fillId="0" borderId="10" xfId="0" applyNumberFormat="1" applyFont="1" applyBorder="1" applyAlignment="1">
      <alignment horizontal="center"/>
    </xf>
    <xf numFmtId="0" fontId="0" fillId="0" borderId="0" xfId="0" applyAlignment="1">
      <alignment horizontal="center" wrapText="1"/>
    </xf>
    <xf numFmtId="1" fontId="0" fillId="0" borderId="0" xfId="0" applyNumberFormat="1" applyAlignment="1">
      <alignment horizontal="center"/>
    </xf>
    <xf numFmtId="0" fontId="0" fillId="0" borderId="0" xfId="0" applyAlignment="1">
      <alignment horizontal="center" wrapText="1"/>
    </xf>
    <xf numFmtId="0" fontId="0" fillId="0" borderId="6" xfId="0" applyBorder="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1"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wrapText="1"/>
    </xf>
    <xf numFmtId="0" fontId="3" fillId="0" borderId="3"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xf>
    <xf numFmtId="0" fontId="5" fillId="0" borderId="0" xfId="0" applyFont="1" applyAlignment="1">
      <alignment horizontal="center"/>
    </xf>
    <xf numFmtId="168" fontId="5" fillId="0" borderId="0" xfId="0" applyNumberFormat="1" applyFont="1"/>
    <xf numFmtId="168" fontId="5" fillId="0" borderId="0" xfId="0" applyNumberFormat="1" applyFont="1" applyAlignment="1">
      <alignment horizontal="center"/>
    </xf>
    <xf numFmtId="1" fontId="0" fillId="0" borderId="0" xfId="0" applyNumberFormat="1" applyAlignment="1">
      <alignment horizontal="center" vertical="center"/>
    </xf>
    <xf numFmtId="2" fontId="0" fillId="0" borderId="0" xfId="1" applyNumberFormat="1" applyFont="1" applyFill="1" applyBorder="1" applyAlignment="1">
      <alignment horizontal="center"/>
    </xf>
    <xf numFmtId="2" fontId="0" fillId="0" borderId="0" xfId="1" applyNumberFormat="1" applyFont="1" applyFill="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ZA" sz="1200" b="1">
                <a:latin typeface="Arial" panose="020B0604020202020204" pitchFamily="34" charset="0"/>
                <a:cs typeface="Arial" panose="020B0604020202020204" pitchFamily="34" charset="0"/>
              </a:rPr>
              <a:t>Freeze</a:t>
            </a:r>
            <a:r>
              <a:rPr lang="en-ZA" sz="1200" b="1" baseline="0">
                <a:latin typeface="Arial" panose="020B0604020202020204" pitchFamily="34" charset="0"/>
                <a:cs typeface="Arial" panose="020B0604020202020204" pitchFamily="34" charset="0"/>
              </a:rPr>
              <a:t>-dried versus oven-dried, fresh bark to determine moisture content</a:t>
            </a:r>
            <a:endParaRPr lang="en-ZA"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'[1]2,5 freeze-drying vs oven'!$C$30</c:f>
              <c:strCache>
                <c:ptCount val="1"/>
                <c:pt idx="0">
                  <c:v> Oven Dried </c:v>
                </c:pt>
              </c:strCache>
            </c:strRef>
          </c:tx>
          <c:spPr>
            <a:solidFill>
              <a:schemeClr val="accent1"/>
            </a:solidFill>
            <a:ln>
              <a:noFill/>
            </a:ln>
            <a:effectLst/>
          </c:spPr>
          <c:invertIfNegative val="0"/>
          <c:cat>
            <c:strRef>
              <c:f>'[1]2,5 freeze-drying vs oven'!$B$31:$B$40</c:f>
              <c:strCache>
                <c:ptCount val="10"/>
                <c:pt idx="0">
                  <c:v>B1</c:v>
                </c:pt>
                <c:pt idx="1">
                  <c:v>B2</c:v>
                </c:pt>
                <c:pt idx="2">
                  <c:v>B3</c:v>
                </c:pt>
                <c:pt idx="3">
                  <c:v>B4</c:v>
                </c:pt>
                <c:pt idx="4">
                  <c:v>B5</c:v>
                </c:pt>
                <c:pt idx="5">
                  <c:v>B6</c:v>
                </c:pt>
                <c:pt idx="6">
                  <c:v>B7</c:v>
                </c:pt>
                <c:pt idx="7">
                  <c:v>B8</c:v>
                </c:pt>
                <c:pt idx="8">
                  <c:v>B9</c:v>
                </c:pt>
                <c:pt idx="9">
                  <c:v>B10</c:v>
                </c:pt>
              </c:strCache>
            </c:strRef>
          </c:cat>
          <c:val>
            <c:numRef>
              <c:f>'[1]2,5 freeze-drying vs oven'!$C$31:$C$40</c:f>
              <c:numCache>
                <c:formatCode>General</c:formatCode>
                <c:ptCount val="10"/>
                <c:pt idx="0">
                  <c:v>38.406024474427369</c:v>
                </c:pt>
                <c:pt idx="1">
                  <c:v>40.606585788561524</c:v>
                </c:pt>
                <c:pt idx="2">
                  <c:v>45.418451572458466</c:v>
                </c:pt>
                <c:pt idx="3">
                  <c:v>43.576826196473561</c:v>
                </c:pt>
                <c:pt idx="4">
                  <c:v>40.769724182168055</c:v>
                </c:pt>
                <c:pt idx="5">
                  <c:v>38.456029790890852</c:v>
                </c:pt>
                <c:pt idx="6">
                  <c:v>46.580317152887055</c:v>
                </c:pt>
                <c:pt idx="7">
                  <c:v>41.17</c:v>
                </c:pt>
                <c:pt idx="8">
                  <c:v>42.706333973128594</c:v>
                </c:pt>
                <c:pt idx="9">
                  <c:v>41.865789097152664</c:v>
                </c:pt>
              </c:numCache>
            </c:numRef>
          </c:val>
          <c:extLst>
            <c:ext xmlns:c16="http://schemas.microsoft.com/office/drawing/2014/chart" uri="{C3380CC4-5D6E-409C-BE32-E72D297353CC}">
              <c16:uniqueId val="{00000000-722A-4776-91A8-5F38862DE537}"/>
            </c:ext>
          </c:extLst>
        </c:ser>
        <c:ser>
          <c:idx val="1"/>
          <c:order val="1"/>
          <c:tx>
            <c:strRef>
              <c:f>'[1]2,5 freeze-drying vs oven'!$D$30</c:f>
              <c:strCache>
                <c:ptCount val="1"/>
                <c:pt idx="0">
                  <c:v>Freeze Dried </c:v>
                </c:pt>
              </c:strCache>
            </c:strRef>
          </c:tx>
          <c:spPr>
            <a:solidFill>
              <a:schemeClr val="accent2"/>
            </a:solidFill>
            <a:ln>
              <a:noFill/>
            </a:ln>
            <a:effectLst/>
          </c:spPr>
          <c:invertIfNegative val="0"/>
          <c:cat>
            <c:strRef>
              <c:f>'[1]2,5 freeze-drying vs oven'!$B$31:$B$40</c:f>
              <c:strCache>
                <c:ptCount val="10"/>
                <c:pt idx="0">
                  <c:v>B1</c:v>
                </c:pt>
                <c:pt idx="1">
                  <c:v>B2</c:v>
                </c:pt>
                <c:pt idx="2">
                  <c:v>B3</c:v>
                </c:pt>
                <c:pt idx="3">
                  <c:v>B4</c:v>
                </c:pt>
                <c:pt idx="4">
                  <c:v>B5</c:v>
                </c:pt>
                <c:pt idx="5">
                  <c:v>B6</c:v>
                </c:pt>
                <c:pt idx="6">
                  <c:v>B7</c:v>
                </c:pt>
                <c:pt idx="7">
                  <c:v>B8</c:v>
                </c:pt>
                <c:pt idx="8">
                  <c:v>B9</c:v>
                </c:pt>
                <c:pt idx="9">
                  <c:v>B10</c:v>
                </c:pt>
              </c:strCache>
            </c:strRef>
          </c:cat>
          <c:val>
            <c:numRef>
              <c:f>'[1]2,5 freeze-drying vs oven'!$D$31:$D$40</c:f>
              <c:numCache>
                <c:formatCode>General</c:formatCode>
                <c:ptCount val="10"/>
                <c:pt idx="0">
                  <c:v>42.10526315789469</c:v>
                </c:pt>
                <c:pt idx="1">
                  <c:v>39.788345244639913</c:v>
                </c:pt>
                <c:pt idx="2">
                  <c:v>46.098807495741056</c:v>
                </c:pt>
                <c:pt idx="3">
                  <c:v>45.510676614355525</c:v>
                </c:pt>
                <c:pt idx="4">
                  <c:v>46.354451119606765</c:v>
                </c:pt>
                <c:pt idx="5">
                  <c:v>44.060519321202207</c:v>
                </c:pt>
                <c:pt idx="6">
                  <c:v>41.666666666666671</c:v>
                </c:pt>
                <c:pt idx="7">
                  <c:v>45.187292555713668</c:v>
                </c:pt>
                <c:pt idx="8">
                  <c:v>41.614793116074686</c:v>
                </c:pt>
                <c:pt idx="9">
                  <c:v>44.785970205544047</c:v>
                </c:pt>
              </c:numCache>
            </c:numRef>
          </c:val>
          <c:extLst>
            <c:ext xmlns:c16="http://schemas.microsoft.com/office/drawing/2014/chart" uri="{C3380CC4-5D6E-409C-BE32-E72D297353CC}">
              <c16:uniqueId val="{00000001-722A-4776-91A8-5F38862DE537}"/>
            </c:ext>
          </c:extLst>
        </c:ser>
        <c:dLbls>
          <c:showLegendKey val="0"/>
          <c:showVal val="0"/>
          <c:showCatName val="0"/>
          <c:showSerName val="0"/>
          <c:showPercent val="0"/>
          <c:showBubbleSize val="0"/>
        </c:dLbls>
        <c:gapWidth val="182"/>
        <c:axId val="635050288"/>
        <c:axId val="635051272"/>
      </c:barChart>
      <c:catAx>
        <c:axId val="635050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Sample Number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51272"/>
        <c:crosses val="autoZero"/>
        <c:auto val="1"/>
        <c:lblAlgn val="ctr"/>
        <c:lblOffset val="100"/>
        <c:noMultiLvlLbl val="0"/>
      </c:catAx>
      <c:valAx>
        <c:axId val="635051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latin typeface="Arial" panose="020B0604020202020204" pitchFamily="34" charset="0"/>
                    <a:cs typeface="Arial" panose="020B0604020202020204" pitchFamily="34" charset="0"/>
                  </a:rPr>
                  <a:t>% Moisture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5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Corrected</a:t>
            </a:r>
            <a:r>
              <a:rPr lang="en-ZA" sz="1200" b="1" baseline="0">
                <a:solidFill>
                  <a:sysClr val="windowText" lastClr="000000"/>
                </a:solidFill>
                <a:latin typeface="Arial" panose="020B0604020202020204" pitchFamily="34" charset="0"/>
                <a:cs typeface="Arial" panose="020B0604020202020204" pitchFamily="34" charset="0"/>
              </a:rPr>
              <a:t> Lovibond Yellow Colour - Manual Tintometer</a:t>
            </a:r>
            <a:endParaRPr lang="en-ZA"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516907261592304"/>
          <c:y val="0.18560185185185185"/>
          <c:w val="0.81847681539807526"/>
          <c:h val="0.60816309419655867"/>
        </c:manualLayout>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graphs'!$S$3:$S$12</c:f>
                <c:numCache>
                  <c:formatCode>General</c:formatCode>
                  <c:ptCount val="10"/>
                  <c:pt idx="0">
                    <c:v>0.15570451759261839</c:v>
                  </c:pt>
                  <c:pt idx="1">
                    <c:v>0.51516360270582517</c:v>
                  </c:pt>
                  <c:pt idx="2">
                    <c:v>0.15494370424511483</c:v>
                  </c:pt>
                  <c:pt idx="3">
                    <c:v>0.22333071687570985</c:v>
                  </c:pt>
                  <c:pt idx="4">
                    <c:v>0.65895137769814138</c:v>
                  </c:pt>
                  <c:pt idx="5">
                    <c:v>0.2</c:v>
                  </c:pt>
                  <c:pt idx="6">
                    <c:v>0.37528991114945059</c:v>
                  </c:pt>
                  <c:pt idx="7">
                    <c:v>0.42880454886138941</c:v>
                  </c:pt>
                  <c:pt idx="8">
                    <c:v>0.5</c:v>
                  </c:pt>
                  <c:pt idx="9">
                    <c:v>0.2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graphs'!$R$3:$R$12</c:f>
              <c:numCache>
                <c:formatCode>General</c:formatCode>
                <c:ptCount val="10"/>
                <c:pt idx="0">
                  <c:v>5.7982015500329291</c:v>
                </c:pt>
                <c:pt idx="1">
                  <c:v>5.4645757579541989</c:v>
                </c:pt>
                <c:pt idx="2">
                  <c:v>1.5</c:v>
                </c:pt>
                <c:pt idx="3">
                  <c:v>1.942188509958515</c:v>
                </c:pt>
                <c:pt idx="4">
                  <c:v>6.395828021877894</c:v>
                </c:pt>
                <c:pt idx="5">
                  <c:v>2.8</c:v>
                </c:pt>
                <c:pt idx="6">
                  <c:v>2</c:v>
                </c:pt>
                <c:pt idx="7">
                  <c:v>1.8</c:v>
                </c:pt>
                <c:pt idx="8">
                  <c:v>2</c:v>
                </c:pt>
                <c:pt idx="9">
                  <c:v>1.8</c:v>
                </c:pt>
              </c:numCache>
            </c:numRef>
          </c:val>
          <c:extLst>
            <c:ext xmlns:c16="http://schemas.microsoft.com/office/drawing/2014/chart" uri="{C3380CC4-5D6E-409C-BE32-E72D297353CC}">
              <c16:uniqueId val="{00000000-DC3A-41CD-961F-95D0696F6C84}"/>
            </c:ext>
          </c:extLst>
        </c:ser>
        <c:dLbls>
          <c:showLegendKey val="0"/>
          <c:showVal val="0"/>
          <c:showCatName val="0"/>
          <c:showSerName val="0"/>
          <c:showPercent val="0"/>
          <c:showBubbleSize val="0"/>
        </c:dLbls>
        <c:gapWidth val="182"/>
        <c:axId val="676734872"/>
        <c:axId val="676732904"/>
      </c:barChart>
      <c:catAx>
        <c:axId val="67673487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Experiment Number </a:t>
                </a:r>
              </a:p>
            </c:rich>
          </c:tx>
          <c:overlay val="0"/>
          <c:spPr>
            <a:solidFill>
              <a:schemeClr val="bg1"/>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6732904"/>
        <c:crosses val="autoZero"/>
        <c:auto val="1"/>
        <c:lblAlgn val="ctr"/>
        <c:lblOffset val="100"/>
        <c:noMultiLvlLbl val="0"/>
      </c:catAx>
      <c:valAx>
        <c:axId val="6767329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Lovibond</a:t>
                </a:r>
                <a:r>
                  <a:rPr lang="en-ZA" b="1" baseline="0">
                    <a:solidFill>
                      <a:sysClr val="windowText" lastClr="000000"/>
                    </a:solidFill>
                    <a:latin typeface="Arial" panose="020B0604020202020204" pitchFamily="34" charset="0"/>
                    <a:cs typeface="Arial" panose="020B0604020202020204" pitchFamily="34" charset="0"/>
                  </a:rPr>
                  <a:t> Yellow</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673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Tannin/</a:t>
            </a:r>
            <a:r>
              <a:rPr lang="en-ZA" sz="1200" b="1" baseline="0">
                <a:solidFill>
                  <a:sysClr val="windowText" lastClr="000000"/>
                </a:solidFill>
                <a:latin typeface="Arial" panose="020B0604020202020204" pitchFamily="34" charset="0"/>
                <a:cs typeface="Arial" panose="020B0604020202020204" pitchFamily="34" charset="0"/>
              </a:rPr>
              <a:t> Non-Tannin Ratio</a:t>
            </a:r>
            <a:endParaRPr lang="en-ZA" sz="12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2962777777777777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'[1]Autoclaove average and graphs'!$A$83:$A$93</c:f>
              <c:strCache>
                <c:ptCount val="11"/>
                <c:pt idx="0">
                  <c:v>A1</c:v>
                </c:pt>
                <c:pt idx="1">
                  <c:v>A2</c:v>
                </c:pt>
                <c:pt idx="2">
                  <c:v>A3</c:v>
                </c:pt>
                <c:pt idx="3">
                  <c:v>A4</c:v>
                </c:pt>
                <c:pt idx="4">
                  <c:v>A5</c:v>
                </c:pt>
                <c:pt idx="5">
                  <c:v>A6</c:v>
                </c:pt>
                <c:pt idx="6">
                  <c:v>A7</c:v>
                </c:pt>
                <c:pt idx="7">
                  <c:v>A8</c:v>
                </c:pt>
                <c:pt idx="8">
                  <c:v>A9</c:v>
                </c:pt>
                <c:pt idx="9">
                  <c:v>A10</c:v>
                </c:pt>
              </c:strCache>
            </c:strRef>
          </c:cat>
          <c:val>
            <c:numRef>
              <c:f>'[1]Autoclaove average and graphs'!$B$83:$B$93</c:f>
              <c:numCache>
                <c:formatCode>General</c:formatCode>
                <c:ptCount val="11"/>
                <c:pt idx="0">
                  <c:v>2.4314928424043138</c:v>
                </c:pt>
                <c:pt idx="1">
                  <c:v>2.4323742859876933</c:v>
                </c:pt>
                <c:pt idx="2">
                  <c:v>1.6553199404760053</c:v>
                </c:pt>
                <c:pt idx="3">
                  <c:v>2.8178922871440335</c:v>
                </c:pt>
                <c:pt idx="4">
                  <c:v>2.4519473853445408</c:v>
                </c:pt>
                <c:pt idx="5">
                  <c:v>1.1825614897261241</c:v>
                </c:pt>
                <c:pt idx="6">
                  <c:v>3.4153985779917519</c:v>
                </c:pt>
                <c:pt idx="7">
                  <c:v>1.972972972972973</c:v>
                </c:pt>
                <c:pt idx="8">
                  <c:v>2.3973509933774837</c:v>
                </c:pt>
                <c:pt idx="9">
                  <c:v>2.3892617449664431</c:v>
                </c:pt>
              </c:numCache>
            </c:numRef>
          </c:val>
          <c:extLst>
            <c:ext xmlns:c16="http://schemas.microsoft.com/office/drawing/2014/chart" uri="{C3380CC4-5D6E-409C-BE32-E72D297353CC}">
              <c16:uniqueId val="{00000000-E53E-4389-A6E4-AC8439DE9F5A}"/>
            </c:ext>
          </c:extLst>
        </c:ser>
        <c:dLbls>
          <c:showLegendKey val="0"/>
          <c:showVal val="0"/>
          <c:showCatName val="0"/>
          <c:showSerName val="0"/>
          <c:showPercent val="0"/>
          <c:showBubbleSize val="0"/>
        </c:dLbls>
        <c:gapWidth val="182"/>
        <c:axId val="315370528"/>
        <c:axId val="315371512"/>
      </c:barChart>
      <c:catAx>
        <c:axId val="3153705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Experiment Number</a:t>
                </a:r>
              </a:p>
            </c:rich>
          </c:tx>
          <c:layout>
            <c:manualLayout>
              <c:xMode val="edge"/>
              <c:yMode val="edge"/>
              <c:x val="1.6666666666666666E-2"/>
              <c:y val="0.263117162438028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5371512"/>
        <c:crosses val="autoZero"/>
        <c:auto val="1"/>
        <c:lblAlgn val="ctr"/>
        <c:lblOffset val="100"/>
        <c:noMultiLvlLbl val="0"/>
      </c:catAx>
      <c:valAx>
        <c:axId val="315371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ysClr val="windowText" lastClr="000000"/>
                    </a:solidFill>
                    <a:latin typeface="Arial" panose="020B0604020202020204" pitchFamily="34" charset="0"/>
                    <a:cs typeface="Arial" panose="020B0604020202020204" pitchFamily="34" charset="0"/>
                  </a:rPr>
                  <a:t>T</a:t>
                </a:r>
                <a:r>
                  <a:rPr lang="en-ZA" b="1">
                    <a:solidFill>
                      <a:sysClr val="windowText" lastClr="000000"/>
                    </a:solidFill>
                    <a:latin typeface="Arial" panose="020B0604020202020204" pitchFamily="34" charset="0"/>
                    <a:cs typeface="Arial" panose="020B0604020202020204" pitchFamily="34" charset="0"/>
                  </a:rPr>
                  <a:t>an/ Non-tan</a:t>
                </a:r>
                <a:r>
                  <a:rPr lang="en-ZA" b="1" baseline="0">
                    <a:solidFill>
                      <a:sysClr val="windowText" lastClr="000000"/>
                    </a:solidFill>
                    <a:latin typeface="Arial" panose="020B0604020202020204" pitchFamily="34" charset="0"/>
                    <a:cs typeface="Arial" panose="020B0604020202020204" pitchFamily="34" charset="0"/>
                  </a:rPr>
                  <a:t> ratio</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1537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Turbidity</a:t>
            </a:r>
            <a:r>
              <a:rPr lang="en-ZA">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graphs'!$C$95:$C$104</c:f>
                <c:numCache>
                  <c:formatCode>General</c:formatCode>
                  <c:ptCount val="10"/>
                  <c:pt idx="0">
                    <c:v>16.152915113584505</c:v>
                  </c:pt>
                  <c:pt idx="1">
                    <c:v>4.4347115652166904</c:v>
                  </c:pt>
                  <c:pt idx="2">
                    <c:v>14.885675440951067</c:v>
                  </c:pt>
                  <c:pt idx="3">
                    <c:v>4.6188021535170067</c:v>
                  </c:pt>
                  <c:pt idx="4">
                    <c:v>19.553345834749955</c:v>
                  </c:pt>
                  <c:pt idx="5">
                    <c:v>4.0999999999999996</c:v>
                  </c:pt>
                  <c:pt idx="6">
                    <c:v>8.3964278118733322</c:v>
                  </c:pt>
                  <c:pt idx="7">
                    <c:v>7.7477595327796385</c:v>
                  </c:pt>
                  <c:pt idx="8">
                    <c:v>6.9</c:v>
                  </c:pt>
                  <c:pt idx="9">
                    <c:v>7.2418536608001434</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graphs'!$A$95:$A$104</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graphs'!$B$95:$B$104</c:f>
              <c:numCache>
                <c:formatCode>General</c:formatCode>
                <c:ptCount val="10"/>
                <c:pt idx="0">
                  <c:v>260.25</c:v>
                </c:pt>
                <c:pt idx="1">
                  <c:v>213.5</c:v>
                </c:pt>
                <c:pt idx="2">
                  <c:v>33.066666666666663</c:v>
                </c:pt>
                <c:pt idx="3">
                  <c:v>207.33333333333334</c:v>
                </c:pt>
                <c:pt idx="4">
                  <c:v>209.66666666666666</c:v>
                </c:pt>
                <c:pt idx="5">
                  <c:v>210.1</c:v>
                </c:pt>
                <c:pt idx="6">
                  <c:v>261</c:v>
                </c:pt>
                <c:pt idx="7">
                  <c:v>275.55555555555554</c:v>
                </c:pt>
                <c:pt idx="8">
                  <c:v>217.5</c:v>
                </c:pt>
                <c:pt idx="9">
                  <c:v>283.777777777778</c:v>
                </c:pt>
              </c:numCache>
            </c:numRef>
          </c:val>
          <c:extLst>
            <c:ext xmlns:c16="http://schemas.microsoft.com/office/drawing/2014/chart" uri="{C3380CC4-5D6E-409C-BE32-E72D297353CC}">
              <c16:uniqueId val="{00000000-9231-4304-9AE4-A7CCD39A192A}"/>
            </c:ext>
          </c:extLst>
        </c:ser>
        <c:dLbls>
          <c:showLegendKey val="0"/>
          <c:showVal val="0"/>
          <c:showCatName val="0"/>
          <c:showSerName val="0"/>
          <c:showPercent val="0"/>
          <c:showBubbleSize val="0"/>
        </c:dLbls>
        <c:gapWidth val="182"/>
        <c:axId val="616781448"/>
        <c:axId val="616789976"/>
      </c:barChart>
      <c:catAx>
        <c:axId val="61678144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Experiment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6789976"/>
        <c:crosses val="autoZero"/>
        <c:auto val="1"/>
        <c:lblAlgn val="ctr"/>
        <c:lblOffset val="100"/>
        <c:noMultiLvlLbl val="0"/>
      </c:catAx>
      <c:valAx>
        <c:axId val="61678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Turbidity in NTU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6781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pH of the bark extract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'[1]Autoclaove average and graphs'!$A$110:$A$119</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graphs'!$B$110:$B$119</c:f>
              <c:numCache>
                <c:formatCode>General</c:formatCode>
                <c:ptCount val="10"/>
                <c:pt idx="0">
                  <c:v>6.1825000000000001</c:v>
                </c:pt>
                <c:pt idx="1">
                  <c:v>6.1125000000000007</c:v>
                </c:pt>
                <c:pt idx="2">
                  <c:v>6.4066666666666663</c:v>
                </c:pt>
                <c:pt idx="3">
                  <c:v>6.09</c:v>
                </c:pt>
                <c:pt idx="4">
                  <c:v>6.2833333333333341</c:v>
                </c:pt>
                <c:pt idx="5">
                  <c:v>5.4</c:v>
                </c:pt>
                <c:pt idx="6">
                  <c:v>5.3222222222222229</c:v>
                </c:pt>
                <c:pt idx="7">
                  <c:v>5.1166666666666671</c:v>
                </c:pt>
                <c:pt idx="8">
                  <c:v>5.3</c:v>
                </c:pt>
                <c:pt idx="9">
                  <c:v>5.2455555555555557</c:v>
                </c:pt>
              </c:numCache>
            </c:numRef>
          </c:val>
          <c:extLst>
            <c:ext xmlns:c16="http://schemas.microsoft.com/office/drawing/2014/chart" uri="{C3380CC4-5D6E-409C-BE32-E72D297353CC}">
              <c16:uniqueId val="{00000000-0167-4D28-B82C-1EB5BC1B4A19}"/>
            </c:ext>
          </c:extLst>
        </c:ser>
        <c:dLbls>
          <c:showLegendKey val="0"/>
          <c:showVal val="0"/>
          <c:showCatName val="0"/>
          <c:showSerName val="0"/>
          <c:showPercent val="0"/>
          <c:showBubbleSize val="0"/>
        </c:dLbls>
        <c:gapWidth val="182"/>
        <c:axId val="677993216"/>
        <c:axId val="677994528"/>
      </c:barChart>
      <c:catAx>
        <c:axId val="677993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Experiment</a:t>
                </a:r>
                <a:r>
                  <a:rPr lang="en-ZA" b="1" baseline="0">
                    <a:solidFill>
                      <a:sysClr val="windowText" lastClr="000000"/>
                    </a:solidFill>
                    <a:latin typeface="Arial" panose="020B0604020202020204" pitchFamily="34" charset="0"/>
                    <a:cs typeface="Arial" panose="020B0604020202020204" pitchFamily="34" charset="0"/>
                  </a:rPr>
                  <a:t> Number</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7994528"/>
        <c:crosses val="autoZero"/>
        <c:auto val="1"/>
        <c:lblAlgn val="ctr"/>
        <c:lblOffset val="100"/>
        <c:noMultiLvlLbl val="0"/>
      </c:catAx>
      <c:valAx>
        <c:axId val="67799452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pH</a:t>
                </a:r>
                <a:r>
                  <a:rPr lang="en-ZA" b="1" baseline="0">
                    <a:solidFill>
                      <a:sysClr val="windowText" lastClr="000000"/>
                    </a:solidFill>
                    <a:latin typeface="Arial" panose="020B0604020202020204" pitchFamily="34" charset="0"/>
                    <a:cs typeface="Arial" panose="020B0604020202020204" pitchFamily="34" charset="0"/>
                  </a:rPr>
                  <a:t> in pH units</a:t>
                </a:r>
                <a:endParaRPr lang="en-ZA"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38003237095363074"/>
              <c:y val="0.90182852143482062"/>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799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Absorbance</a:t>
            </a:r>
            <a:r>
              <a:rPr lang="en-ZA" baseline="0"/>
              <a:t> of extractions at 280nm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'[1]multiple extractions absorb'!$B$13:$E$13</c:f>
                <c:numCache>
                  <c:formatCode>General</c:formatCode>
                  <c:ptCount val="4"/>
                  <c:pt idx="0">
                    <c:v>6.5345237010818111E-2</c:v>
                  </c:pt>
                  <c:pt idx="1">
                    <c:v>5.6302753041036985E-3</c:v>
                  </c:pt>
                  <c:pt idx="2">
                    <c:v>5.4772255750516611E-4</c:v>
                  </c:pt>
                  <c:pt idx="3">
                    <c:v>0</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'[1]multiple extractions absorb'!$B$11:$E$11</c:f>
              <c:strCache>
                <c:ptCount val="4"/>
                <c:pt idx="0">
                  <c:v>Extraction 1</c:v>
                </c:pt>
                <c:pt idx="1">
                  <c:v>Extraction 2</c:v>
                </c:pt>
                <c:pt idx="2">
                  <c:v>Extraction 3</c:v>
                </c:pt>
                <c:pt idx="3">
                  <c:v>Extraction 4</c:v>
                </c:pt>
              </c:strCache>
            </c:strRef>
          </c:cat>
          <c:val>
            <c:numRef>
              <c:f>'[1]multiple extractions absorb'!$B$12:$E$12</c:f>
              <c:numCache>
                <c:formatCode>General</c:formatCode>
                <c:ptCount val="4"/>
                <c:pt idx="0">
                  <c:v>1.1080000000000001</c:v>
                </c:pt>
                <c:pt idx="1">
                  <c:v>6.7799999999999999E-2</c:v>
                </c:pt>
                <c:pt idx="2">
                  <c:v>1.4E-3</c:v>
                </c:pt>
                <c:pt idx="3">
                  <c:v>0</c:v>
                </c:pt>
              </c:numCache>
            </c:numRef>
          </c:val>
          <c:extLst>
            <c:ext xmlns:c16="http://schemas.microsoft.com/office/drawing/2014/chart" uri="{C3380CC4-5D6E-409C-BE32-E72D297353CC}">
              <c16:uniqueId val="{00000000-2320-44BB-8682-0A50169A72F4}"/>
            </c:ext>
          </c:extLst>
        </c:ser>
        <c:dLbls>
          <c:showLegendKey val="0"/>
          <c:showVal val="0"/>
          <c:showCatName val="0"/>
          <c:showSerName val="0"/>
          <c:showPercent val="0"/>
          <c:showBubbleSize val="0"/>
        </c:dLbls>
        <c:gapWidth val="182"/>
        <c:axId val="473989624"/>
        <c:axId val="473991592"/>
      </c:barChart>
      <c:catAx>
        <c:axId val="473989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latin typeface="Arial" panose="020B0604020202020204" pitchFamily="34" charset="0"/>
                    <a:cs typeface="Arial" panose="020B0604020202020204" pitchFamily="34" charset="0"/>
                  </a:rPr>
                  <a:t>Multiple</a:t>
                </a:r>
                <a:r>
                  <a:rPr lang="en-ZA" b="1" baseline="0">
                    <a:latin typeface="Arial" panose="020B0604020202020204" pitchFamily="34" charset="0"/>
                    <a:cs typeface="Arial" panose="020B0604020202020204" pitchFamily="34" charset="0"/>
                  </a:rPr>
                  <a:t> Extractions</a:t>
                </a:r>
                <a:endParaRPr lang="en-ZA" b="1">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991592"/>
        <c:crosses val="autoZero"/>
        <c:auto val="1"/>
        <c:lblAlgn val="ctr"/>
        <c:lblOffset val="100"/>
        <c:noMultiLvlLbl val="0"/>
      </c:catAx>
      <c:valAx>
        <c:axId val="473991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sz="1000" b="1">
                    <a:latin typeface="Arial" panose="020B0604020202020204" pitchFamily="34" charset="0"/>
                    <a:cs typeface="Arial" panose="020B0604020202020204" pitchFamily="34" charset="0"/>
                  </a:rPr>
                  <a:t>Absorbance</a:t>
                </a:r>
                <a:r>
                  <a:rPr lang="en-ZA" sz="1000" b="1" baseline="0">
                    <a:latin typeface="Arial" panose="020B0604020202020204" pitchFamily="34" charset="0"/>
                    <a:cs typeface="Arial" panose="020B0604020202020204" pitchFamily="34" charset="0"/>
                  </a:rPr>
                  <a:t> @ 280nm</a:t>
                </a:r>
                <a:endParaRPr lang="en-ZA" sz="10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398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100" b="1">
                <a:solidFill>
                  <a:sysClr val="windowText" lastClr="000000"/>
                </a:solidFill>
                <a:latin typeface="Arial" panose="020B0604020202020204" pitchFamily="34" charset="0"/>
                <a:cs typeface="Arial" panose="020B0604020202020204" pitchFamily="34" charset="0"/>
              </a:rPr>
              <a:t>The effect on pH on extraction colour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'[1]2,1 pH versus colour'!$B$23</c:f>
              <c:strCache>
                <c:ptCount val="1"/>
                <c:pt idx="0">
                  <c:v>pH 5,2 (Deionised Water)</c:v>
                </c:pt>
              </c:strCache>
            </c:strRef>
          </c:tx>
          <c:spPr>
            <a:solidFill>
              <a:schemeClr val="accent1"/>
            </a:solidFill>
            <a:ln>
              <a:noFill/>
            </a:ln>
            <a:effectLst/>
          </c:spPr>
          <c:invertIfNegative val="0"/>
          <c:cat>
            <c:numRef>
              <c:f>'[1]2,1 pH versus colour'!$A$24:$A$29</c:f>
              <c:numCache>
                <c:formatCode>General</c:formatCode>
                <c:ptCount val="6"/>
                <c:pt idx="0">
                  <c:v>1</c:v>
                </c:pt>
                <c:pt idx="1">
                  <c:v>2</c:v>
                </c:pt>
                <c:pt idx="2">
                  <c:v>3</c:v>
                </c:pt>
                <c:pt idx="3">
                  <c:v>4</c:v>
                </c:pt>
                <c:pt idx="4">
                  <c:v>5</c:v>
                </c:pt>
                <c:pt idx="5">
                  <c:v>6</c:v>
                </c:pt>
              </c:numCache>
            </c:numRef>
          </c:cat>
          <c:val>
            <c:numRef>
              <c:f>'[1]2,1 pH versus colour'!$B$24:$B$29</c:f>
              <c:numCache>
                <c:formatCode>General</c:formatCode>
                <c:ptCount val="6"/>
                <c:pt idx="0">
                  <c:v>1.4045302484741693</c:v>
                </c:pt>
                <c:pt idx="1">
                  <c:v>1.4004532375932575</c:v>
                </c:pt>
                <c:pt idx="2">
                  <c:v>1.4294996751137101</c:v>
                </c:pt>
                <c:pt idx="3">
                  <c:v>1.5479876160990711</c:v>
                </c:pt>
                <c:pt idx="4">
                  <c:v>1.6550810989738496</c:v>
                </c:pt>
                <c:pt idx="5">
                  <c:v>1.4189886480908152</c:v>
                </c:pt>
              </c:numCache>
            </c:numRef>
          </c:val>
          <c:extLst>
            <c:ext xmlns:c16="http://schemas.microsoft.com/office/drawing/2014/chart" uri="{C3380CC4-5D6E-409C-BE32-E72D297353CC}">
              <c16:uniqueId val="{00000000-212C-42B4-AEC2-D9E7C678D225}"/>
            </c:ext>
          </c:extLst>
        </c:ser>
        <c:ser>
          <c:idx val="1"/>
          <c:order val="1"/>
          <c:tx>
            <c:strRef>
              <c:f>'[1]2,1 pH versus colour'!$C$23</c:f>
              <c:strCache>
                <c:ptCount val="1"/>
                <c:pt idx="0">
                  <c:v>pH 4,5 (buffered solution)</c:v>
                </c:pt>
              </c:strCache>
            </c:strRef>
          </c:tx>
          <c:spPr>
            <a:solidFill>
              <a:schemeClr val="accent2"/>
            </a:solidFill>
            <a:ln>
              <a:noFill/>
            </a:ln>
            <a:effectLst/>
          </c:spPr>
          <c:invertIfNegative val="0"/>
          <c:cat>
            <c:numRef>
              <c:f>'[1]2,1 pH versus colour'!$A$24:$A$29</c:f>
              <c:numCache>
                <c:formatCode>General</c:formatCode>
                <c:ptCount val="6"/>
                <c:pt idx="0">
                  <c:v>1</c:v>
                </c:pt>
                <c:pt idx="1">
                  <c:v>2</c:v>
                </c:pt>
                <c:pt idx="2">
                  <c:v>3</c:v>
                </c:pt>
                <c:pt idx="3">
                  <c:v>4</c:v>
                </c:pt>
                <c:pt idx="4">
                  <c:v>5</c:v>
                </c:pt>
                <c:pt idx="5">
                  <c:v>6</c:v>
                </c:pt>
              </c:numCache>
            </c:numRef>
          </c:cat>
          <c:val>
            <c:numRef>
              <c:f>'[1]2,1 pH versus colour'!$C$24:$C$29</c:f>
              <c:numCache>
                <c:formatCode>General</c:formatCode>
                <c:ptCount val="6"/>
                <c:pt idx="0">
                  <c:v>1.7</c:v>
                </c:pt>
                <c:pt idx="1">
                  <c:v>1.7</c:v>
                </c:pt>
                <c:pt idx="2">
                  <c:v>1.9</c:v>
                </c:pt>
                <c:pt idx="3">
                  <c:v>1.9</c:v>
                </c:pt>
                <c:pt idx="4">
                  <c:v>2.1</c:v>
                </c:pt>
                <c:pt idx="5">
                  <c:v>1.9</c:v>
                </c:pt>
              </c:numCache>
            </c:numRef>
          </c:val>
          <c:extLst>
            <c:ext xmlns:c16="http://schemas.microsoft.com/office/drawing/2014/chart" uri="{C3380CC4-5D6E-409C-BE32-E72D297353CC}">
              <c16:uniqueId val="{00000001-212C-42B4-AEC2-D9E7C678D225}"/>
            </c:ext>
          </c:extLst>
        </c:ser>
        <c:dLbls>
          <c:showLegendKey val="0"/>
          <c:showVal val="0"/>
          <c:showCatName val="0"/>
          <c:showSerName val="0"/>
          <c:showPercent val="0"/>
          <c:showBubbleSize val="0"/>
        </c:dLbls>
        <c:gapWidth val="182"/>
        <c:axId val="771229840"/>
        <c:axId val="771228856"/>
      </c:barChart>
      <c:catAx>
        <c:axId val="77122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1">
                    <a:solidFill>
                      <a:sysClr val="windowText" lastClr="000000"/>
                    </a:solidFill>
                    <a:latin typeface="Arial" panose="020B0604020202020204" pitchFamily="34" charset="0"/>
                    <a:cs typeface="Arial" panose="020B0604020202020204" pitchFamily="34" charset="0"/>
                  </a:rPr>
                  <a:t>Sample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71228856"/>
        <c:crosses val="autoZero"/>
        <c:auto val="1"/>
        <c:lblAlgn val="ctr"/>
        <c:lblOffset val="100"/>
        <c:noMultiLvlLbl val="0"/>
      </c:catAx>
      <c:valAx>
        <c:axId val="771228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Lovibond 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7122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Lovibond colour development</a:t>
            </a:r>
            <a:r>
              <a:rPr lang="en-US" sz="1200" b="1" baseline="0">
                <a:latin typeface="Arial" panose="020B0604020202020204" pitchFamily="34" charset="0"/>
                <a:cs typeface="Arial" panose="020B0604020202020204" pitchFamily="34" charset="0"/>
              </a:rPr>
              <a:t> over time</a:t>
            </a:r>
            <a:r>
              <a:rPr lang="en-US" sz="1200" b="1">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'[1]color over time'!$A$16</c:f>
              <c:strCache>
                <c:ptCount val="1"/>
                <c:pt idx="0">
                  <c:v>Average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1"/>
            <c:dispEq val="1"/>
            <c:trendlineLbl>
              <c:layout>
                <c:manualLayout>
                  <c:x val="0.16108333173681758"/>
                  <c:y val="0.127702403911115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BarType val="plus"/>
            <c:errValType val="cust"/>
            <c:noEndCap val="0"/>
            <c:plus>
              <c:numRef>
                <c:f>'[1]color over time'!$B$17:$J$17</c:f>
                <c:numCache>
                  <c:formatCode>General</c:formatCode>
                  <c:ptCount val="9"/>
                  <c:pt idx="0">
                    <c:v>8.3666002653407581E-2</c:v>
                  </c:pt>
                  <c:pt idx="1">
                    <c:v>5.4772255750516662E-2</c:v>
                  </c:pt>
                  <c:pt idx="2">
                    <c:v>0.04</c:v>
                  </c:pt>
                  <c:pt idx="3">
                    <c:v>0.04</c:v>
                  </c:pt>
                  <c:pt idx="4">
                    <c:v>0.04</c:v>
                  </c:pt>
                  <c:pt idx="5">
                    <c:v>0.05</c:v>
                  </c:pt>
                  <c:pt idx="6">
                    <c:v>0.11</c:v>
                  </c:pt>
                  <c:pt idx="7">
                    <c:v>0.11</c:v>
                  </c:pt>
                  <c:pt idx="8">
                    <c:v>0.51</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numRef>
              <c:f>'[1]color over time'!$B$15:$J$15</c:f>
              <c:numCache>
                <c:formatCode>General</c:formatCode>
                <c:ptCount val="9"/>
                <c:pt idx="0">
                  <c:v>0</c:v>
                </c:pt>
                <c:pt idx="1">
                  <c:v>30</c:v>
                </c:pt>
                <c:pt idx="2">
                  <c:v>60</c:v>
                </c:pt>
                <c:pt idx="3">
                  <c:v>120</c:v>
                </c:pt>
                <c:pt idx="4">
                  <c:v>240</c:v>
                </c:pt>
                <c:pt idx="5">
                  <c:v>360</c:v>
                </c:pt>
                <c:pt idx="6">
                  <c:v>1080</c:v>
                </c:pt>
                <c:pt idx="7">
                  <c:v>1440</c:v>
                </c:pt>
                <c:pt idx="8">
                  <c:v>10080</c:v>
                </c:pt>
              </c:numCache>
            </c:numRef>
          </c:cat>
          <c:val>
            <c:numRef>
              <c:f>'[1]color over time'!$B$16:$J$16</c:f>
              <c:numCache>
                <c:formatCode>General</c:formatCode>
                <c:ptCount val="9"/>
                <c:pt idx="0">
                  <c:v>0.98000000000000009</c:v>
                </c:pt>
                <c:pt idx="1">
                  <c:v>1.04</c:v>
                </c:pt>
                <c:pt idx="2">
                  <c:v>1.1200000000000001</c:v>
                </c:pt>
                <c:pt idx="3">
                  <c:v>1.28</c:v>
                </c:pt>
                <c:pt idx="4">
                  <c:v>1.52</c:v>
                </c:pt>
                <c:pt idx="5">
                  <c:v>1.66</c:v>
                </c:pt>
                <c:pt idx="6">
                  <c:v>2.04</c:v>
                </c:pt>
                <c:pt idx="7">
                  <c:v>2.42</c:v>
                </c:pt>
                <c:pt idx="8">
                  <c:v>5.08</c:v>
                </c:pt>
              </c:numCache>
            </c:numRef>
          </c:val>
          <c:extLst>
            <c:ext xmlns:c16="http://schemas.microsoft.com/office/drawing/2014/chart" uri="{C3380CC4-5D6E-409C-BE32-E72D297353CC}">
              <c16:uniqueId val="{00000000-BABD-44C8-A19F-9D7CC406FAC5}"/>
            </c:ext>
          </c:extLst>
        </c:ser>
        <c:dLbls>
          <c:showLegendKey val="0"/>
          <c:showVal val="0"/>
          <c:showCatName val="0"/>
          <c:showSerName val="0"/>
          <c:showPercent val="0"/>
          <c:showBubbleSize val="0"/>
        </c:dLbls>
        <c:gapWidth val="182"/>
        <c:axId val="467767488"/>
        <c:axId val="467775688"/>
      </c:barChart>
      <c:catAx>
        <c:axId val="46776748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Time (mins)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67775688"/>
        <c:crosses val="autoZero"/>
        <c:auto val="1"/>
        <c:lblAlgn val="ctr"/>
        <c:lblOffset val="100"/>
        <c:noMultiLvlLbl val="0"/>
      </c:catAx>
      <c:valAx>
        <c:axId val="46777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Lovibond 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67767488"/>
        <c:crosses val="autoZero"/>
        <c:crossBetween val="between"/>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200" b="1">
                <a:latin typeface="Arial" panose="020B0604020202020204" pitchFamily="34" charset="0"/>
                <a:cs typeface="Arial" panose="020B0604020202020204" pitchFamily="34" charset="0"/>
              </a:rPr>
              <a:t>Turbidity (NTU) over time</a:t>
            </a:r>
            <a:r>
              <a:rPr lang="en-ZA" sz="1200" b="1" baseline="0">
                <a:latin typeface="Arial" panose="020B0604020202020204" pitchFamily="34" charset="0"/>
                <a:cs typeface="Arial" panose="020B0604020202020204" pitchFamily="34" charset="0"/>
              </a:rPr>
              <a:t> </a:t>
            </a:r>
            <a:endParaRPr lang="en-ZA"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1"/>
            <c:dispEq val="1"/>
            <c:trendlineLbl>
              <c:layout>
                <c:manualLayout>
                  <c:x val="0.11613347357158918"/>
                  <c:y val="0.372922515120392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BarType val="plus"/>
            <c:errValType val="cust"/>
            <c:noEndCap val="0"/>
            <c:plus>
              <c:numRef>
                <c:f>'[1]color over time'!$B$20:$J$20</c:f>
                <c:numCache>
                  <c:formatCode>General</c:formatCode>
                  <c:ptCount val="9"/>
                  <c:pt idx="0">
                    <c:v>12.389511693363866</c:v>
                  </c:pt>
                  <c:pt idx="1">
                    <c:v>12.157302332343306</c:v>
                  </c:pt>
                  <c:pt idx="2">
                    <c:v>5.7619441163551732</c:v>
                  </c:pt>
                  <c:pt idx="3">
                    <c:v>18.119050747762699</c:v>
                  </c:pt>
                  <c:pt idx="4">
                    <c:v>20.141995928904365</c:v>
                  </c:pt>
                  <c:pt idx="5">
                    <c:v>21.15419580130618</c:v>
                  </c:pt>
                  <c:pt idx="6">
                    <c:v>11.907980517283356</c:v>
                  </c:pt>
                  <c:pt idx="7">
                    <c:v>12.716131487209465</c:v>
                  </c:pt>
                  <c:pt idx="8">
                    <c:v>23.323807579381203</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numRef>
              <c:f>'[1]color over time'!$B$18:$J$18</c:f>
              <c:numCache>
                <c:formatCode>General</c:formatCode>
                <c:ptCount val="9"/>
                <c:pt idx="0">
                  <c:v>0</c:v>
                </c:pt>
                <c:pt idx="1">
                  <c:v>30</c:v>
                </c:pt>
                <c:pt idx="2">
                  <c:v>60</c:v>
                </c:pt>
                <c:pt idx="3">
                  <c:v>120</c:v>
                </c:pt>
                <c:pt idx="4">
                  <c:v>240</c:v>
                </c:pt>
                <c:pt idx="5">
                  <c:v>360</c:v>
                </c:pt>
                <c:pt idx="6">
                  <c:v>1080</c:v>
                </c:pt>
                <c:pt idx="7">
                  <c:v>1440</c:v>
                </c:pt>
                <c:pt idx="8">
                  <c:v>10080</c:v>
                </c:pt>
              </c:numCache>
            </c:numRef>
          </c:cat>
          <c:val>
            <c:numRef>
              <c:f>'[1]color over time'!$B$19:$J$19</c:f>
              <c:numCache>
                <c:formatCode>General</c:formatCode>
                <c:ptCount val="9"/>
                <c:pt idx="0">
                  <c:v>200</c:v>
                </c:pt>
                <c:pt idx="1">
                  <c:v>215.6</c:v>
                </c:pt>
                <c:pt idx="2">
                  <c:v>210.2</c:v>
                </c:pt>
                <c:pt idx="3">
                  <c:v>235.4</c:v>
                </c:pt>
                <c:pt idx="4">
                  <c:v>232.8</c:v>
                </c:pt>
                <c:pt idx="5">
                  <c:v>262</c:v>
                </c:pt>
                <c:pt idx="6">
                  <c:v>299.60000000000002</c:v>
                </c:pt>
                <c:pt idx="7">
                  <c:v>297.8</c:v>
                </c:pt>
                <c:pt idx="8">
                  <c:v>322</c:v>
                </c:pt>
              </c:numCache>
            </c:numRef>
          </c:val>
          <c:extLst>
            <c:ext xmlns:c16="http://schemas.microsoft.com/office/drawing/2014/chart" uri="{C3380CC4-5D6E-409C-BE32-E72D297353CC}">
              <c16:uniqueId val="{00000000-0562-4EB3-8827-BE5985306C54}"/>
            </c:ext>
          </c:extLst>
        </c:ser>
        <c:dLbls>
          <c:showLegendKey val="0"/>
          <c:showVal val="0"/>
          <c:showCatName val="0"/>
          <c:showSerName val="0"/>
          <c:showPercent val="0"/>
          <c:showBubbleSize val="0"/>
        </c:dLbls>
        <c:gapWidth val="182"/>
        <c:axId val="469835680"/>
        <c:axId val="469832400"/>
      </c:barChart>
      <c:catAx>
        <c:axId val="469835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Time (mins)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69832400"/>
        <c:crosses val="autoZero"/>
        <c:auto val="1"/>
        <c:lblAlgn val="ctr"/>
        <c:lblOffset val="100"/>
        <c:noMultiLvlLbl val="0"/>
      </c:catAx>
      <c:valAx>
        <c:axId val="469832400"/>
        <c:scaling>
          <c:orientation val="minMax"/>
          <c:max val="3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Turbidity</a:t>
                </a:r>
                <a:r>
                  <a:rPr lang="en-ZA" b="1" baseline="0">
                    <a:solidFill>
                      <a:sysClr val="windowText" lastClr="000000"/>
                    </a:solidFill>
                    <a:latin typeface="Arial" panose="020B0604020202020204" pitchFamily="34" charset="0"/>
                    <a:cs typeface="Arial" panose="020B0604020202020204" pitchFamily="34" charset="0"/>
                  </a:rPr>
                  <a:t> (NTU)</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6983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Impact of different extraction methods on Lovibond Red </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'[1]EDTA, Oxalic'!$B$103</c:f>
              <c:strCache>
                <c:ptCount val="1"/>
                <c:pt idx="0">
                  <c:v>Fresh Bark </c:v>
                </c:pt>
              </c:strCache>
            </c:strRef>
          </c:tx>
          <c:spPr>
            <a:solidFill>
              <a:schemeClr val="accent1"/>
            </a:solidFill>
            <a:ln>
              <a:noFill/>
            </a:ln>
            <a:effectLst/>
          </c:spPr>
          <c:invertIfNegative val="0"/>
          <c:cat>
            <c:strRef>
              <c:f>'[1]EDTA, Oxalic'!$A$104:$A$113</c:f>
              <c:strCache>
                <c:ptCount val="10"/>
                <c:pt idx="0">
                  <c:v>A - Water FD</c:v>
                </c:pt>
                <c:pt idx="1">
                  <c:v>B - Water VO</c:v>
                </c:pt>
                <c:pt idx="2">
                  <c:v>0,1% Oxalic Acid FD</c:v>
                </c:pt>
                <c:pt idx="3">
                  <c:v> 0,1% Oxalic Acid VO</c:v>
                </c:pt>
                <c:pt idx="4">
                  <c:v>1% Oxalic Acid FD</c:v>
                </c:pt>
                <c:pt idx="5">
                  <c:v>1% Oxalic Acid VO</c:v>
                </c:pt>
                <c:pt idx="6">
                  <c:v>0,1% EDTA FD</c:v>
                </c:pt>
                <c:pt idx="7">
                  <c:v>0,1% EDTA VO</c:v>
                </c:pt>
                <c:pt idx="8">
                  <c:v>1% EDTA FD</c:v>
                </c:pt>
                <c:pt idx="9">
                  <c:v>1% EDTA VO</c:v>
                </c:pt>
              </c:strCache>
            </c:strRef>
          </c:cat>
          <c:val>
            <c:numRef>
              <c:f>'[1]EDTA, Oxalic'!$B$104:$B$113</c:f>
              <c:numCache>
                <c:formatCode>General</c:formatCode>
                <c:ptCount val="10"/>
                <c:pt idx="0">
                  <c:v>0.4</c:v>
                </c:pt>
                <c:pt idx="1">
                  <c:v>0.9</c:v>
                </c:pt>
                <c:pt idx="2">
                  <c:v>0.5</c:v>
                </c:pt>
                <c:pt idx="3">
                  <c:v>1.3</c:v>
                </c:pt>
                <c:pt idx="4">
                  <c:v>0.6</c:v>
                </c:pt>
                <c:pt idx="5">
                  <c:v>3.6</c:v>
                </c:pt>
                <c:pt idx="6">
                  <c:v>0.2</c:v>
                </c:pt>
                <c:pt idx="7">
                  <c:v>0.7</c:v>
                </c:pt>
                <c:pt idx="8">
                  <c:v>0.2</c:v>
                </c:pt>
                <c:pt idx="9">
                  <c:v>1.5</c:v>
                </c:pt>
              </c:numCache>
            </c:numRef>
          </c:val>
          <c:extLst>
            <c:ext xmlns:c16="http://schemas.microsoft.com/office/drawing/2014/chart" uri="{C3380CC4-5D6E-409C-BE32-E72D297353CC}">
              <c16:uniqueId val="{00000000-B326-4927-BC74-776750551571}"/>
            </c:ext>
          </c:extLst>
        </c:ser>
        <c:ser>
          <c:idx val="1"/>
          <c:order val="1"/>
          <c:tx>
            <c:strRef>
              <c:f>'[1]EDTA, Oxalic'!$C$103</c:f>
              <c:strCache>
                <c:ptCount val="1"/>
                <c:pt idx="0">
                  <c:v>"Vrot" Bark</c:v>
                </c:pt>
              </c:strCache>
            </c:strRef>
          </c:tx>
          <c:spPr>
            <a:solidFill>
              <a:schemeClr val="accent2"/>
            </a:solidFill>
            <a:ln>
              <a:noFill/>
            </a:ln>
            <a:effectLst/>
          </c:spPr>
          <c:invertIfNegative val="0"/>
          <c:cat>
            <c:strRef>
              <c:f>'[1]EDTA, Oxalic'!$A$104:$A$113</c:f>
              <c:strCache>
                <c:ptCount val="10"/>
                <c:pt idx="0">
                  <c:v>A - Water FD</c:v>
                </c:pt>
                <c:pt idx="1">
                  <c:v>B - Water VO</c:v>
                </c:pt>
                <c:pt idx="2">
                  <c:v>0,1% Oxalic Acid FD</c:v>
                </c:pt>
                <c:pt idx="3">
                  <c:v> 0,1% Oxalic Acid VO</c:v>
                </c:pt>
                <c:pt idx="4">
                  <c:v>1% Oxalic Acid FD</c:v>
                </c:pt>
                <c:pt idx="5">
                  <c:v>1% Oxalic Acid VO</c:v>
                </c:pt>
                <c:pt idx="6">
                  <c:v>0,1% EDTA FD</c:v>
                </c:pt>
                <c:pt idx="7">
                  <c:v>0,1% EDTA VO</c:v>
                </c:pt>
                <c:pt idx="8">
                  <c:v>1% EDTA FD</c:v>
                </c:pt>
                <c:pt idx="9">
                  <c:v>1% EDTA VO</c:v>
                </c:pt>
              </c:strCache>
            </c:strRef>
          </c:cat>
          <c:val>
            <c:numRef>
              <c:f>'[1]EDTA, Oxalic'!$C$104:$C$113</c:f>
              <c:numCache>
                <c:formatCode>General</c:formatCode>
                <c:ptCount val="10"/>
                <c:pt idx="0">
                  <c:v>1.1000000000000001</c:v>
                </c:pt>
                <c:pt idx="1">
                  <c:v>1.6</c:v>
                </c:pt>
                <c:pt idx="2">
                  <c:v>1.2</c:v>
                </c:pt>
                <c:pt idx="3">
                  <c:v>4.4000000000000004</c:v>
                </c:pt>
                <c:pt idx="4">
                  <c:v>1.8</c:v>
                </c:pt>
                <c:pt idx="5">
                  <c:v>6.2</c:v>
                </c:pt>
                <c:pt idx="6">
                  <c:v>0.4</c:v>
                </c:pt>
                <c:pt idx="7">
                  <c:v>1.4</c:v>
                </c:pt>
                <c:pt idx="8">
                  <c:v>0.5</c:v>
                </c:pt>
                <c:pt idx="9">
                  <c:v>3.8</c:v>
                </c:pt>
              </c:numCache>
            </c:numRef>
          </c:val>
          <c:extLst>
            <c:ext xmlns:c16="http://schemas.microsoft.com/office/drawing/2014/chart" uri="{C3380CC4-5D6E-409C-BE32-E72D297353CC}">
              <c16:uniqueId val="{00000001-B326-4927-BC74-776750551571}"/>
            </c:ext>
          </c:extLst>
        </c:ser>
        <c:ser>
          <c:idx val="2"/>
          <c:order val="2"/>
          <c:tx>
            <c:strRef>
              <c:f>'[1]EDTA, Oxalic'!$D$103</c:f>
              <c:strCache>
                <c:ptCount val="1"/>
                <c:pt idx="0">
                  <c:v>Variance</c:v>
                </c:pt>
              </c:strCache>
            </c:strRef>
          </c:tx>
          <c:spPr>
            <a:solidFill>
              <a:schemeClr val="accent3"/>
            </a:solidFill>
            <a:ln>
              <a:noFill/>
            </a:ln>
            <a:effectLst/>
          </c:spPr>
          <c:invertIfNegative val="0"/>
          <c:val>
            <c:numRef>
              <c:f>'[1]EDTA, Oxalic'!$D$104:$D$113</c:f>
              <c:numCache>
                <c:formatCode>General</c:formatCode>
                <c:ptCount val="10"/>
                <c:pt idx="0">
                  <c:v>0.24500000000000011</c:v>
                </c:pt>
                <c:pt idx="1">
                  <c:v>0.24500000000000055</c:v>
                </c:pt>
                <c:pt idx="2">
                  <c:v>0.24500000000000011</c:v>
                </c:pt>
                <c:pt idx="3">
                  <c:v>4.8050000000000033</c:v>
                </c:pt>
                <c:pt idx="4">
                  <c:v>0.7200000000000002</c:v>
                </c:pt>
                <c:pt idx="5">
                  <c:v>3.3799999999999955</c:v>
                </c:pt>
                <c:pt idx="6">
                  <c:v>1.999999999999999E-2</c:v>
                </c:pt>
                <c:pt idx="7">
                  <c:v>0.24500000000000055</c:v>
                </c:pt>
                <c:pt idx="8">
                  <c:v>4.5000000000000068E-2</c:v>
                </c:pt>
                <c:pt idx="9">
                  <c:v>2.6449999999999978</c:v>
                </c:pt>
              </c:numCache>
            </c:numRef>
          </c:val>
          <c:extLst>
            <c:ext xmlns:c16="http://schemas.microsoft.com/office/drawing/2014/chart" uri="{C3380CC4-5D6E-409C-BE32-E72D297353CC}">
              <c16:uniqueId val="{00000002-B326-4927-BC74-776750551571}"/>
            </c:ext>
          </c:extLst>
        </c:ser>
        <c:dLbls>
          <c:showLegendKey val="0"/>
          <c:showVal val="0"/>
          <c:showCatName val="0"/>
          <c:showSerName val="0"/>
          <c:showPercent val="0"/>
          <c:showBubbleSize val="0"/>
        </c:dLbls>
        <c:gapWidth val="182"/>
        <c:axId val="421428560"/>
        <c:axId val="421428232"/>
      </c:barChart>
      <c:catAx>
        <c:axId val="421428560"/>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Method</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1428232"/>
        <c:crosses val="autoZero"/>
        <c:auto val="1"/>
        <c:lblAlgn val="ctr"/>
        <c:lblOffset val="100"/>
        <c:noMultiLvlLbl val="0"/>
      </c:catAx>
      <c:valAx>
        <c:axId val="421428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Lovibond Red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142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'[1]EDTA, Oxalic'!$A$122</c:f>
              <c:strCache>
                <c:ptCount val="1"/>
                <c:pt idx="0">
                  <c:v>sample 1 light</c:v>
                </c:pt>
              </c:strCache>
            </c:strRef>
          </c:tx>
          <c:spPr>
            <a:solidFill>
              <a:schemeClr val="accent1"/>
            </a:solidFill>
            <a:ln>
              <a:noFill/>
            </a:ln>
            <a:effectLst/>
          </c:spPr>
          <c:cat>
            <c:strRef>
              <c:f>'[1]EDTA, Oxalic'!$B$121:$L$121</c:f>
              <c:strCache>
                <c:ptCount val="11"/>
                <c:pt idx="0">
                  <c:v>Freeze-Dried + water</c:v>
                </c:pt>
                <c:pt idx="1">
                  <c:v>Vacuum Oven + water</c:v>
                </c:pt>
                <c:pt idx="2">
                  <c:v>Freeze-Dried + 0,1% Oxalic Acid</c:v>
                </c:pt>
                <c:pt idx="3">
                  <c:v>Vacuum Oven + 0,1% Oxalic Acid</c:v>
                </c:pt>
                <c:pt idx="4">
                  <c:v>Freeze-Dried + 1% Oxalic Acid</c:v>
                </c:pt>
                <c:pt idx="5">
                  <c:v>Vacuum Oven + 1% Oxalic Acid</c:v>
                </c:pt>
                <c:pt idx="6">
                  <c:v>Freeze-Dried + 0,1% EDTA</c:v>
                </c:pt>
                <c:pt idx="7">
                  <c:v>Vacuum Oven + 0,1% EDTA</c:v>
                </c:pt>
                <c:pt idx="8">
                  <c:v>Freeze-Dried + 1% EDTA</c:v>
                </c:pt>
                <c:pt idx="9">
                  <c:v>Vacuum Oven + 1% EDTA</c:v>
                </c:pt>
              </c:strCache>
            </c:strRef>
          </c:cat>
          <c:val>
            <c:numRef>
              <c:f>'[1]EDTA, Oxalic'!$B$122:$L$122</c:f>
              <c:numCache>
                <c:formatCode>General</c:formatCode>
                <c:ptCount val="11"/>
                <c:pt idx="0">
                  <c:v>0.4</c:v>
                </c:pt>
                <c:pt idx="1">
                  <c:v>0.9</c:v>
                </c:pt>
                <c:pt idx="2">
                  <c:v>0.5</c:v>
                </c:pt>
                <c:pt idx="3">
                  <c:v>1.3</c:v>
                </c:pt>
                <c:pt idx="4">
                  <c:v>0.6</c:v>
                </c:pt>
                <c:pt idx="5">
                  <c:v>3.6</c:v>
                </c:pt>
                <c:pt idx="6">
                  <c:v>0.2</c:v>
                </c:pt>
                <c:pt idx="7">
                  <c:v>0.7</c:v>
                </c:pt>
                <c:pt idx="8">
                  <c:v>0.2</c:v>
                </c:pt>
                <c:pt idx="9">
                  <c:v>1.5</c:v>
                </c:pt>
              </c:numCache>
            </c:numRef>
          </c:val>
          <c:extLst>
            <c:ext xmlns:c16="http://schemas.microsoft.com/office/drawing/2014/chart" uri="{C3380CC4-5D6E-409C-BE32-E72D297353CC}">
              <c16:uniqueId val="{00000000-6406-4BD0-8716-1A2F37B4F1CB}"/>
            </c:ext>
          </c:extLst>
        </c:ser>
        <c:ser>
          <c:idx val="1"/>
          <c:order val="1"/>
          <c:tx>
            <c:strRef>
              <c:f>'[1]EDTA, Oxalic'!$A$123</c:f>
              <c:strCache>
                <c:ptCount val="1"/>
                <c:pt idx="0">
                  <c:v>sample 2 dark </c:v>
                </c:pt>
              </c:strCache>
            </c:strRef>
          </c:tx>
          <c:spPr>
            <a:solidFill>
              <a:schemeClr val="accent2"/>
            </a:solidFill>
            <a:ln>
              <a:noFill/>
            </a:ln>
            <a:effectLst/>
          </c:spPr>
          <c:cat>
            <c:strRef>
              <c:f>'[1]EDTA, Oxalic'!$B$121:$L$121</c:f>
              <c:strCache>
                <c:ptCount val="11"/>
                <c:pt idx="0">
                  <c:v>Freeze-Dried + water</c:v>
                </c:pt>
                <c:pt idx="1">
                  <c:v>Vacuum Oven + water</c:v>
                </c:pt>
                <c:pt idx="2">
                  <c:v>Freeze-Dried + 0,1% Oxalic Acid</c:v>
                </c:pt>
                <c:pt idx="3">
                  <c:v>Vacuum Oven + 0,1% Oxalic Acid</c:v>
                </c:pt>
                <c:pt idx="4">
                  <c:v>Freeze-Dried + 1% Oxalic Acid</c:v>
                </c:pt>
                <c:pt idx="5">
                  <c:v>Vacuum Oven + 1% Oxalic Acid</c:v>
                </c:pt>
                <c:pt idx="6">
                  <c:v>Freeze-Dried + 0,1% EDTA</c:v>
                </c:pt>
                <c:pt idx="7">
                  <c:v>Vacuum Oven + 0,1% EDTA</c:v>
                </c:pt>
                <c:pt idx="8">
                  <c:v>Freeze-Dried + 1% EDTA</c:v>
                </c:pt>
                <c:pt idx="9">
                  <c:v>Vacuum Oven + 1% EDTA</c:v>
                </c:pt>
              </c:strCache>
            </c:strRef>
          </c:cat>
          <c:val>
            <c:numRef>
              <c:f>'[1]EDTA, Oxalic'!$B$123:$L$123</c:f>
              <c:numCache>
                <c:formatCode>General</c:formatCode>
                <c:ptCount val="11"/>
                <c:pt idx="0">
                  <c:v>1.1000000000000001</c:v>
                </c:pt>
                <c:pt idx="1">
                  <c:v>1.6</c:v>
                </c:pt>
                <c:pt idx="2">
                  <c:v>1.2</c:v>
                </c:pt>
                <c:pt idx="3">
                  <c:v>4.4000000000000004</c:v>
                </c:pt>
                <c:pt idx="4">
                  <c:v>1.8</c:v>
                </c:pt>
                <c:pt idx="5">
                  <c:v>6.2</c:v>
                </c:pt>
                <c:pt idx="6">
                  <c:v>0.4</c:v>
                </c:pt>
                <c:pt idx="7">
                  <c:v>1.4</c:v>
                </c:pt>
                <c:pt idx="8">
                  <c:v>0.5</c:v>
                </c:pt>
                <c:pt idx="9">
                  <c:v>3.8</c:v>
                </c:pt>
              </c:numCache>
            </c:numRef>
          </c:val>
          <c:extLst>
            <c:ext xmlns:c16="http://schemas.microsoft.com/office/drawing/2014/chart" uri="{C3380CC4-5D6E-409C-BE32-E72D297353CC}">
              <c16:uniqueId val="{00000001-6406-4BD0-8716-1A2F37B4F1CB}"/>
            </c:ext>
          </c:extLst>
        </c:ser>
        <c:dLbls>
          <c:showLegendKey val="0"/>
          <c:showVal val="0"/>
          <c:showCatName val="0"/>
          <c:showSerName val="0"/>
          <c:showPercent val="0"/>
          <c:showBubbleSize val="0"/>
        </c:dLbls>
        <c:axId val="469736224"/>
        <c:axId val="469736552"/>
      </c:areaChart>
      <c:catAx>
        <c:axId val="46973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36552"/>
        <c:crosses val="autoZero"/>
        <c:auto val="0"/>
        <c:lblAlgn val="ctr"/>
        <c:lblOffset val="100"/>
        <c:noMultiLvlLbl val="0"/>
      </c:catAx>
      <c:valAx>
        <c:axId val="46973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362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ZA" sz="1200" b="1">
                <a:latin typeface="Arial" panose="020B0604020202020204" pitchFamily="34" charset="0"/>
                <a:cs typeface="Arial" panose="020B0604020202020204" pitchFamily="34" charset="0"/>
              </a:rPr>
              <a:t>Freeze</a:t>
            </a:r>
            <a:r>
              <a:rPr lang="en-ZA" sz="1200" b="1" baseline="0">
                <a:latin typeface="Arial" panose="020B0604020202020204" pitchFamily="34" charset="0"/>
                <a:cs typeface="Arial" panose="020B0604020202020204" pitchFamily="34" charset="0"/>
              </a:rPr>
              <a:t>-dried versus oven-dried, fresh bark to determine Lovibond red colour</a:t>
            </a:r>
            <a:endParaRPr lang="en-ZA"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'[1]2,5 freeze-drying vs oven'!$C$44</c:f>
              <c:strCache>
                <c:ptCount val="1"/>
                <c:pt idx="0">
                  <c:v> Oven Dried </c:v>
                </c:pt>
              </c:strCache>
            </c:strRef>
          </c:tx>
          <c:spPr>
            <a:solidFill>
              <a:schemeClr val="accent1"/>
            </a:solidFill>
            <a:ln>
              <a:noFill/>
            </a:ln>
            <a:effectLst/>
          </c:spPr>
          <c:invertIfNegative val="0"/>
          <c:cat>
            <c:strRef>
              <c:f>'[1]2,5 freeze-drying vs oven'!$B$31:$B$40</c:f>
              <c:strCache>
                <c:ptCount val="10"/>
                <c:pt idx="0">
                  <c:v>B1</c:v>
                </c:pt>
                <c:pt idx="1">
                  <c:v>B2</c:v>
                </c:pt>
                <c:pt idx="2">
                  <c:v>B3</c:v>
                </c:pt>
                <c:pt idx="3">
                  <c:v>B4</c:v>
                </c:pt>
                <c:pt idx="4">
                  <c:v>B5</c:v>
                </c:pt>
                <c:pt idx="5">
                  <c:v>B6</c:v>
                </c:pt>
                <c:pt idx="6">
                  <c:v>B7</c:v>
                </c:pt>
                <c:pt idx="7">
                  <c:v>B8</c:v>
                </c:pt>
                <c:pt idx="8">
                  <c:v>B9</c:v>
                </c:pt>
                <c:pt idx="9">
                  <c:v>B10</c:v>
                </c:pt>
              </c:strCache>
            </c:strRef>
          </c:cat>
          <c:val>
            <c:numRef>
              <c:f>'[1]2,5 freeze-drying vs oven'!$C$45:$C$54</c:f>
              <c:numCache>
                <c:formatCode>General</c:formatCode>
                <c:ptCount val="10"/>
                <c:pt idx="0">
                  <c:v>1.5</c:v>
                </c:pt>
                <c:pt idx="1">
                  <c:v>1.4</c:v>
                </c:pt>
                <c:pt idx="2">
                  <c:v>1.5</c:v>
                </c:pt>
                <c:pt idx="3">
                  <c:v>1.5</c:v>
                </c:pt>
                <c:pt idx="4">
                  <c:v>1.3</c:v>
                </c:pt>
                <c:pt idx="5">
                  <c:v>1.41</c:v>
                </c:pt>
                <c:pt idx="6">
                  <c:v>1.4</c:v>
                </c:pt>
                <c:pt idx="7">
                  <c:v>1.3</c:v>
                </c:pt>
                <c:pt idx="8">
                  <c:v>1.4</c:v>
                </c:pt>
                <c:pt idx="9">
                  <c:v>1.4</c:v>
                </c:pt>
              </c:numCache>
            </c:numRef>
          </c:val>
          <c:extLst>
            <c:ext xmlns:c16="http://schemas.microsoft.com/office/drawing/2014/chart" uri="{C3380CC4-5D6E-409C-BE32-E72D297353CC}">
              <c16:uniqueId val="{00000000-F6EA-4A81-BDA0-66D044D5A993}"/>
            </c:ext>
          </c:extLst>
        </c:ser>
        <c:ser>
          <c:idx val="1"/>
          <c:order val="1"/>
          <c:tx>
            <c:strRef>
              <c:f>'[1]2,5 freeze-drying vs oven'!$D$44</c:f>
              <c:strCache>
                <c:ptCount val="1"/>
                <c:pt idx="0">
                  <c:v>Freeze Dried </c:v>
                </c:pt>
              </c:strCache>
            </c:strRef>
          </c:tx>
          <c:spPr>
            <a:solidFill>
              <a:schemeClr val="accent2"/>
            </a:solidFill>
            <a:ln>
              <a:noFill/>
            </a:ln>
            <a:effectLst/>
          </c:spPr>
          <c:invertIfNegative val="0"/>
          <c:cat>
            <c:strRef>
              <c:f>'[1]2,5 freeze-drying vs oven'!$B$31:$B$40</c:f>
              <c:strCache>
                <c:ptCount val="10"/>
                <c:pt idx="0">
                  <c:v>B1</c:v>
                </c:pt>
                <c:pt idx="1">
                  <c:v>B2</c:v>
                </c:pt>
                <c:pt idx="2">
                  <c:v>B3</c:v>
                </c:pt>
                <c:pt idx="3">
                  <c:v>B4</c:v>
                </c:pt>
                <c:pt idx="4">
                  <c:v>B5</c:v>
                </c:pt>
                <c:pt idx="5">
                  <c:v>B6</c:v>
                </c:pt>
                <c:pt idx="6">
                  <c:v>B7</c:v>
                </c:pt>
                <c:pt idx="7">
                  <c:v>B8</c:v>
                </c:pt>
                <c:pt idx="8">
                  <c:v>B9</c:v>
                </c:pt>
                <c:pt idx="9">
                  <c:v>B10</c:v>
                </c:pt>
              </c:strCache>
            </c:strRef>
          </c:cat>
          <c:val>
            <c:numRef>
              <c:f>'[1]2,5 freeze-drying vs oven'!$D$45:$D$54</c:f>
              <c:numCache>
                <c:formatCode>General</c:formatCode>
                <c:ptCount val="10"/>
                <c:pt idx="0">
                  <c:v>1</c:v>
                </c:pt>
                <c:pt idx="1">
                  <c:v>1</c:v>
                </c:pt>
                <c:pt idx="2">
                  <c:v>1</c:v>
                </c:pt>
                <c:pt idx="3">
                  <c:v>1.1000000000000001</c:v>
                </c:pt>
                <c:pt idx="4">
                  <c:v>1.1000000000000001</c:v>
                </c:pt>
                <c:pt idx="5">
                  <c:v>1</c:v>
                </c:pt>
                <c:pt idx="6">
                  <c:v>1.2</c:v>
                </c:pt>
                <c:pt idx="7">
                  <c:v>1.1000000000000001</c:v>
                </c:pt>
                <c:pt idx="8">
                  <c:v>1.1000000000000001</c:v>
                </c:pt>
                <c:pt idx="9">
                  <c:v>1.1000000000000001</c:v>
                </c:pt>
              </c:numCache>
            </c:numRef>
          </c:val>
          <c:extLst>
            <c:ext xmlns:c16="http://schemas.microsoft.com/office/drawing/2014/chart" uri="{C3380CC4-5D6E-409C-BE32-E72D297353CC}">
              <c16:uniqueId val="{00000001-F6EA-4A81-BDA0-66D044D5A993}"/>
            </c:ext>
          </c:extLst>
        </c:ser>
        <c:dLbls>
          <c:showLegendKey val="0"/>
          <c:showVal val="0"/>
          <c:showCatName val="0"/>
          <c:showSerName val="0"/>
          <c:showPercent val="0"/>
          <c:showBubbleSize val="0"/>
        </c:dLbls>
        <c:gapWidth val="182"/>
        <c:axId val="635050288"/>
        <c:axId val="635051272"/>
      </c:barChart>
      <c:catAx>
        <c:axId val="635050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Sample Number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51272"/>
        <c:crosses val="autoZero"/>
        <c:auto val="1"/>
        <c:lblAlgn val="ctr"/>
        <c:lblOffset val="100"/>
        <c:noMultiLvlLbl val="0"/>
      </c:catAx>
      <c:valAx>
        <c:axId val="635051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latin typeface="Arial" panose="020B0604020202020204" pitchFamily="34" charset="0"/>
                    <a:cs typeface="Arial" panose="020B0604020202020204" pitchFamily="34" charset="0"/>
                  </a:rPr>
                  <a:t>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05028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Lovinbond red after different extractions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69816272965886E-2"/>
          <c:y val="0.17457105740990214"/>
          <c:w val="0.87574540682414703"/>
          <c:h val="0.49289697847024078"/>
        </c:manualLayout>
      </c:layout>
      <c:areaChart>
        <c:grouping val="stacked"/>
        <c:varyColors val="0"/>
        <c:ser>
          <c:idx val="0"/>
          <c:order val="0"/>
          <c:tx>
            <c:strRef>
              <c:f>'[1]EDTA, Oxalic'!$B$103</c:f>
              <c:strCache>
                <c:ptCount val="1"/>
                <c:pt idx="0">
                  <c:v>Fresh Bark </c:v>
                </c:pt>
              </c:strCache>
            </c:strRef>
          </c:tx>
          <c:spPr>
            <a:solidFill>
              <a:schemeClr val="accent1"/>
            </a:solidFill>
            <a:ln>
              <a:noFill/>
            </a:ln>
            <a:effectLst/>
          </c:spPr>
          <c:cat>
            <c:strRef>
              <c:f>'[1]EDTA, Oxalic'!$A$104:$A$113</c:f>
              <c:strCache>
                <c:ptCount val="10"/>
                <c:pt idx="0">
                  <c:v>A - Water FD</c:v>
                </c:pt>
                <c:pt idx="1">
                  <c:v>B - Water VO</c:v>
                </c:pt>
                <c:pt idx="2">
                  <c:v>0,1% Oxalic Acid FD</c:v>
                </c:pt>
                <c:pt idx="3">
                  <c:v> 0,1% Oxalic Acid VO</c:v>
                </c:pt>
                <c:pt idx="4">
                  <c:v>1% Oxalic Acid FD</c:v>
                </c:pt>
                <c:pt idx="5">
                  <c:v>1% Oxalic Acid VO</c:v>
                </c:pt>
                <c:pt idx="6">
                  <c:v>0,1% EDTA FD</c:v>
                </c:pt>
                <c:pt idx="7">
                  <c:v>0,1% EDTA VO</c:v>
                </c:pt>
                <c:pt idx="8">
                  <c:v>1% EDTA FD</c:v>
                </c:pt>
                <c:pt idx="9">
                  <c:v>1% EDTA VO</c:v>
                </c:pt>
              </c:strCache>
            </c:strRef>
          </c:cat>
          <c:val>
            <c:numRef>
              <c:f>'[1]EDTA, Oxalic'!$B$104:$B$113</c:f>
              <c:numCache>
                <c:formatCode>General</c:formatCode>
                <c:ptCount val="10"/>
                <c:pt idx="0">
                  <c:v>0.4</c:v>
                </c:pt>
                <c:pt idx="1">
                  <c:v>0.9</c:v>
                </c:pt>
                <c:pt idx="2">
                  <c:v>0.5</c:v>
                </c:pt>
                <c:pt idx="3">
                  <c:v>1.3</c:v>
                </c:pt>
                <c:pt idx="4">
                  <c:v>0.6</c:v>
                </c:pt>
                <c:pt idx="5">
                  <c:v>3.6</c:v>
                </c:pt>
                <c:pt idx="6">
                  <c:v>0.2</c:v>
                </c:pt>
                <c:pt idx="7">
                  <c:v>0.7</c:v>
                </c:pt>
                <c:pt idx="8">
                  <c:v>0.2</c:v>
                </c:pt>
                <c:pt idx="9">
                  <c:v>1.5</c:v>
                </c:pt>
              </c:numCache>
            </c:numRef>
          </c:val>
          <c:extLst>
            <c:ext xmlns:c16="http://schemas.microsoft.com/office/drawing/2014/chart" uri="{C3380CC4-5D6E-409C-BE32-E72D297353CC}">
              <c16:uniqueId val="{00000000-F70D-4BE7-A980-4D2780B220AA}"/>
            </c:ext>
          </c:extLst>
        </c:ser>
        <c:ser>
          <c:idx val="1"/>
          <c:order val="1"/>
          <c:tx>
            <c:strRef>
              <c:f>'[1]EDTA, Oxalic'!$C$103</c:f>
              <c:strCache>
                <c:ptCount val="1"/>
                <c:pt idx="0">
                  <c:v>"Vrot" Bark</c:v>
                </c:pt>
              </c:strCache>
            </c:strRef>
          </c:tx>
          <c:spPr>
            <a:solidFill>
              <a:schemeClr val="accent2"/>
            </a:solidFill>
            <a:ln>
              <a:noFill/>
            </a:ln>
            <a:effectLst/>
          </c:spPr>
          <c:cat>
            <c:strRef>
              <c:f>'[1]EDTA, Oxalic'!$A$104:$A$113</c:f>
              <c:strCache>
                <c:ptCount val="10"/>
                <c:pt idx="0">
                  <c:v>A - Water FD</c:v>
                </c:pt>
                <c:pt idx="1">
                  <c:v>B - Water VO</c:v>
                </c:pt>
                <c:pt idx="2">
                  <c:v>0,1% Oxalic Acid FD</c:v>
                </c:pt>
                <c:pt idx="3">
                  <c:v> 0,1% Oxalic Acid VO</c:v>
                </c:pt>
                <c:pt idx="4">
                  <c:v>1% Oxalic Acid FD</c:v>
                </c:pt>
                <c:pt idx="5">
                  <c:v>1% Oxalic Acid VO</c:v>
                </c:pt>
                <c:pt idx="6">
                  <c:v>0,1% EDTA FD</c:v>
                </c:pt>
                <c:pt idx="7">
                  <c:v>0,1% EDTA VO</c:v>
                </c:pt>
                <c:pt idx="8">
                  <c:v>1% EDTA FD</c:v>
                </c:pt>
                <c:pt idx="9">
                  <c:v>1% EDTA VO</c:v>
                </c:pt>
              </c:strCache>
            </c:strRef>
          </c:cat>
          <c:val>
            <c:numRef>
              <c:f>'[1]EDTA, Oxalic'!$C$104:$C$113</c:f>
              <c:numCache>
                <c:formatCode>General</c:formatCode>
                <c:ptCount val="10"/>
                <c:pt idx="0">
                  <c:v>1.1000000000000001</c:v>
                </c:pt>
                <c:pt idx="1">
                  <c:v>1.6</c:v>
                </c:pt>
                <c:pt idx="2">
                  <c:v>1.2</c:v>
                </c:pt>
                <c:pt idx="3">
                  <c:v>4.4000000000000004</c:v>
                </c:pt>
                <c:pt idx="4">
                  <c:v>1.8</c:v>
                </c:pt>
                <c:pt idx="5">
                  <c:v>6.2</c:v>
                </c:pt>
                <c:pt idx="6">
                  <c:v>0.4</c:v>
                </c:pt>
                <c:pt idx="7">
                  <c:v>1.4</c:v>
                </c:pt>
                <c:pt idx="8">
                  <c:v>0.5</c:v>
                </c:pt>
                <c:pt idx="9">
                  <c:v>3.8</c:v>
                </c:pt>
              </c:numCache>
            </c:numRef>
          </c:val>
          <c:extLst>
            <c:ext xmlns:c16="http://schemas.microsoft.com/office/drawing/2014/chart" uri="{C3380CC4-5D6E-409C-BE32-E72D297353CC}">
              <c16:uniqueId val="{00000001-F70D-4BE7-A980-4D2780B220AA}"/>
            </c:ext>
          </c:extLst>
        </c:ser>
        <c:dLbls>
          <c:showLegendKey val="0"/>
          <c:showVal val="0"/>
          <c:showCatName val="0"/>
          <c:showSerName val="0"/>
          <c:showPercent val="0"/>
          <c:showBubbleSize val="0"/>
        </c:dLbls>
        <c:axId val="467092760"/>
        <c:axId val="467093416"/>
      </c:areaChart>
      <c:catAx>
        <c:axId val="46709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Method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7093416"/>
        <c:crosses val="autoZero"/>
        <c:auto val="1"/>
        <c:lblAlgn val="ctr"/>
        <c:lblOffset val="100"/>
        <c:noMultiLvlLbl val="0"/>
      </c:catAx>
      <c:valAx>
        <c:axId val="467093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Lovibond 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7092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Impact of different extraction methods on Lovibond Red </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'[1]EDTA, Oxalic'!$B$153</c:f>
              <c:strCache>
                <c:ptCount val="1"/>
                <c:pt idx="0">
                  <c:v>Fresh Bark </c:v>
                </c:pt>
              </c:strCache>
            </c:strRef>
          </c:tx>
          <c:spPr>
            <a:solidFill>
              <a:schemeClr val="accent1"/>
            </a:solidFill>
            <a:ln>
              <a:noFill/>
            </a:ln>
            <a:effectLst/>
          </c:spPr>
          <c:invertIfNegative val="0"/>
          <c:cat>
            <c:strRef>
              <c:f>'[1]EDTA, Oxalic'!$A$154:$A$159</c:f>
              <c:strCache>
                <c:ptCount val="6"/>
                <c:pt idx="0">
                  <c:v>Water VO</c:v>
                </c:pt>
                <c:pt idx="1">
                  <c:v>Water FD</c:v>
                </c:pt>
                <c:pt idx="2">
                  <c:v>0,1% Oxalic Acid FD</c:v>
                </c:pt>
                <c:pt idx="3">
                  <c:v>1% Oxalic Acid FD</c:v>
                </c:pt>
                <c:pt idx="4">
                  <c:v>0,1% EDTA FD</c:v>
                </c:pt>
                <c:pt idx="5">
                  <c:v>1% EDTA FD</c:v>
                </c:pt>
              </c:strCache>
            </c:strRef>
          </c:cat>
          <c:val>
            <c:numRef>
              <c:f>'[1]EDTA, Oxalic'!$B$154:$B$159</c:f>
              <c:numCache>
                <c:formatCode>General</c:formatCode>
                <c:ptCount val="6"/>
                <c:pt idx="0">
                  <c:v>0.9</c:v>
                </c:pt>
                <c:pt idx="1">
                  <c:v>0.4</c:v>
                </c:pt>
                <c:pt idx="2">
                  <c:v>0.5</c:v>
                </c:pt>
                <c:pt idx="3">
                  <c:v>0.6</c:v>
                </c:pt>
                <c:pt idx="4">
                  <c:v>0.2</c:v>
                </c:pt>
                <c:pt idx="5">
                  <c:v>0.2</c:v>
                </c:pt>
              </c:numCache>
            </c:numRef>
          </c:val>
          <c:extLst>
            <c:ext xmlns:c16="http://schemas.microsoft.com/office/drawing/2014/chart" uri="{C3380CC4-5D6E-409C-BE32-E72D297353CC}">
              <c16:uniqueId val="{00000000-F530-4B06-AE23-C01E3C7E3F0D}"/>
            </c:ext>
          </c:extLst>
        </c:ser>
        <c:ser>
          <c:idx val="1"/>
          <c:order val="1"/>
          <c:tx>
            <c:strRef>
              <c:f>'[1]EDTA, Oxalic'!$C$153</c:f>
              <c:strCache>
                <c:ptCount val="1"/>
                <c:pt idx="0">
                  <c:v>Aged Bark</c:v>
                </c:pt>
              </c:strCache>
            </c:strRef>
          </c:tx>
          <c:spPr>
            <a:solidFill>
              <a:schemeClr val="accent2"/>
            </a:solidFill>
            <a:ln>
              <a:noFill/>
            </a:ln>
            <a:effectLst/>
          </c:spPr>
          <c:invertIfNegative val="0"/>
          <c:cat>
            <c:strRef>
              <c:f>'[1]EDTA, Oxalic'!$A$154:$A$159</c:f>
              <c:strCache>
                <c:ptCount val="6"/>
                <c:pt idx="0">
                  <c:v>Water VO</c:v>
                </c:pt>
                <c:pt idx="1">
                  <c:v>Water FD</c:v>
                </c:pt>
                <c:pt idx="2">
                  <c:v>0,1% Oxalic Acid FD</c:v>
                </c:pt>
                <c:pt idx="3">
                  <c:v>1% Oxalic Acid FD</c:v>
                </c:pt>
                <c:pt idx="4">
                  <c:v>0,1% EDTA FD</c:v>
                </c:pt>
                <c:pt idx="5">
                  <c:v>1% EDTA FD</c:v>
                </c:pt>
              </c:strCache>
            </c:strRef>
          </c:cat>
          <c:val>
            <c:numRef>
              <c:f>'[1]EDTA, Oxalic'!$C$154:$C$159</c:f>
              <c:numCache>
                <c:formatCode>General</c:formatCode>
                <c:ptCount val="6"/>
                <c:pt idx="0">
                  <c:v>1.6</c:v>
                </c:pt>
                <c:pt idx="1">
                  <c:v>1.1000000000000001</c:v>
                </c:pt>
                <c:pt idx="2">
                  <c:v>1.2</c:v>
                </c:pt>
                <c:pt idx="3">
                  <c:v>1.8</c:v>
                </c:pt>
                <c:pt idx="4">
                  <c:v>0.4</c:v>
                </c:pt>
                <c:pt idx="5">
                  <c:v>0.5</c:v>
                </c:pt>
              </c:numCache>
            </c:numRef>
          </c:val>
          <c:extLst>
            <c:ext xmlns:c16="http://schemas.microsoft.com/office/drawing/2014/chart" uri="{C3380CC4-5D6E-409C-BE32-E72D297353CC}">
              <c16:uniqueId val="{00000001-F530-4B06-AE23-C01E3C7E3F0D}"/>
            </c:ext>
          </c:extLst>
        </c:ser>
        <c:dLbls>
          <c:showLegendKey val="0"/>
          <c:showVal val="0"/>
          <c:showCatName val="0"/>
          <c:showSerName val="0"/>
          <c:showPercent val="0"/>
          <c:showBubbleSize val="0"/>
        </c:dLbls>
        <c:gapWidth val="182"/>
        <c:axId val="421428560"/>
        <c:axId val="421428232"/>
      </c:barChart>
      <c:catAx>
        <c:axId val="421428560"/>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Method</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1428232"/>
        <c:crosses val="autoZero"/>
        <c:auto val="1"/>
        <c:lblAlgn val="ctr"/>
        <c:lblOffset val="100"/>
        <c:noMultiLvlLbl val="0"/>
      </c:catAx>
      <c:valAx>
        <c:axId val="421428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ZA"/>
                  <a:t>Lovibond Red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142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Corrected</a:t>
            </a:r>
            <a:r>
              <a:rPr lang="en-ZA" sz="1200" b="1" baseline="0">
                <a:solidFill>
                  <a:sysClr val="windowText" lastClr="000000"/>
                </a:solidFill>
                <a:latin typeface="Arial" panose="020B0604020202020204" pitchFamily="34" charset="0"/>
                <a:cs typeface="Arial" panose="020B0604020202020204" pitchFamily="34" charset="0"/>
              </a:rPr>
              <a:t> Lovibond Red Colour - Manual Tintometer</a:t>
            </a:r>
            <a:r>
              <a:rPr lang="en-ZA" sz="1200" b="1">
                <a:solidFill>
                  <a:sysClr val="windowText" lastClr="000000"/>
                </a:solidFill>
                <a:latin typeface="Arial" panose="020B0604020202020204" pitchFamily="34" charset="0"/>
                <a:cs typeface="Arial" panose="020B0604020202020204" pitchFamily="34" charset="0"/>
              </a:rPr>
              <a:t> </a:t>
            </a:r>
          </a:p>
        </c:rich>
      </c:tx>
      <c:layout>
        <c:manualLayout>
          <c:xMode val="edge"/>
          <c:yMode val="edge"/>
          <c:x val="0.176187445319335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'[1]Autoclaove average and graphs'!$P$2</c:f>
              <c:strCache>
                <c:ptCount val="1"/>
                <c:pt idx="0">
                  <c:v>Average </c:v>
                </c:pt>
              </c:strCache>
            </c:strRef>
          </c:tx>
          <c:spPr>
            <a:solidFill>
              <a:schemeClr val="accent1"/>
            </a:solidFill>
            <a:ln>
              <a:noFill/>
            </a:ln>
            <a:effectLst/>
          </c:spPr>
          <c:invertIfNegative val="0"/>
          <c:errBars>
            <c:errBarType val="plus"/>
            <c:errValType val="cust"/>
            <c:noEndCap val="0"/>
            <c:plus>
              <c:numRef>
                <c:f>'[1]Autoclaove average and graphs'!$Q$3:$Q$12</c:f>
                <c:numCache>
                  <c:formatCode>General</c:formatCode>
                  <c:ptCount val="10"/>
                  <c:pt idx="0">
                    <c:v>7.373502278570003E-2</c:v>
                  </c:pt>
                  <c:pt idx="1">
                    <c:v>0.40723824216936677</c:v>
                  </c:pt>
                  <c:pt idx="2">
                    <c:v>0.16440359910774527</c:v>
                  </c:pt>
                  <c:pt idx="3">
                    <c:v>0.11548141566435442</c:v>
                  </c:pt>
                  <c:pt idx="4">
                    <c:v>0.15396676734132433</c:v>
                  </c:pt>
                  <c:pt idx="5">
                    <c:v>0.1</c:v>
                  </c:pt>
                  <c:pt idx="6">
                    <c:v>5.420510059466585E-2</c:v>
                  </c:pt>
                  <c:pt idx="7">
                    <c:v>0.14047510439534705</c:v>
                  </c:pt>
                  <c:pt idx="8">
                    <c:v>0.1</c:v>
                  </c:pt>
                  <c:pt idx="9">
                    <c:v>0.1</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graphs'!$P$3:$P$12</c:f>
              <c:numCache>
                <c:formatCode>General</c:formatCode>
                <c:ptCount val="10"/>
                <c:pt idx="0">
                  <c:v>4.6044278405045187</c:v>
                </c:pt>
                <c:pt idx="1">
                  <c:v>4.2229437795872178</c:v>
                </c:pt>
                <c:pt idx="2">
                  <c:v>0.7</c:v>
                </c:pt>
                <c:pt idx="3">
                  <c:v>1.2019428903565677</c:v>
                </c:pt>
                <c:pt idx="4">
                  <c:v>4.0065942231184719</c:v>
                </c:pt>
                <c:pt idx="5">
                  <c:v>1.7</c:v>
                </c:pt>
                <c:pt idx="6">
                  <c:v>1.2</c:v>
                </c:pt>
                <c:pt idx="7">
                  <c:v>1.1000000000000001</c:v>
                </c:pt>
                <c:pt idx="8">
                  <c:v>1</c:v>
                </c:pt>
                <c:pt idx="9">
                  <c:v>1</c:v>
                </c:pt>
              </c:numCache>
            </c:numRef>
          </c:val>
          <c:extLst>
            <c:ext xmlns:c16="http://schemas.microsoft.com/office/drawing/2014/chart" uri="{C3380CC4-5D6E-409C-BE32-E72D297353CC}">
              <c16:uniqueId val="{00000000-8B45-4E2E-9924-827B55FBDA26}"/>
            </c:ext>
          </c:extLst>
        </c:ser>
        <c:dLbls>
          <c:showLegendKey val="0"/>
          <c:showVal val="0"/>
          <c:showCatName val="0"/>
          <c:showSerName val="0"/>
          <c:showPercent val="0"/>
          <c:showBubbleSize val="0"/>
        </c:dLbls>
        <c:gapWidth val="182"/>
        <c:axId val="699837384"/>
        <c:axId val="699837712"/>
      </c:barChart>
      <c:catAx>
        <c:axId val="69983738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latin typeface="Arial" panose="020B0604020202020204" pitchFamily="34" charset="0"/>
                    <a:cs typeface="Arial" panose="020B0604020202020204" pitchFamily="34" charset="0"/>
                  </a:rPr>
                  <a:t>Experiment Number </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9837712"/>
        <c:crosses val="autoZero"/>
        <c:auto val="1"/>
        <c:lblAlgn val="ctr"/>
        <c:lblOffset val="100"/>
        <c:noMultiLvlLbl val="0"/>
      </c:catAx>
      <c:valAx>
        <c:axId val="69983771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Lovibond</a:t>
                </a:r>
                <a:r>
                  <a:rPr lang="en-ZA" b="1" baseline="0">
                    <a:solidFill>
                      <a:sysClr val="windowText" lastClr="000000"/>
                    </a:solidFill>
                    <a:latin typeface="Arial" panose="020B0604020202020204" pitchFamily="34" charset="0"/>
                    <a:cs typeface="Arial" panose="020B0604020202020204" pitchFamily="34" charset="0"/>
                  </a:rPr>
                  <a:t> Red</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9837384"/>
        <c:crosses val="autoZero"/>
        <c:crossBetween val="between"/>
        <c:min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ZA" sz="1200" b="1">
                <a:solidFill>
                  <a:sysClr val="windowText" lastClr="000000"/>
                </a:solidFill>
                <a:latin typeface="Arial" panose="020B0604020202020204" pitchFamily="34" charset="0"/>
                <a:cs typeface="Arial" panose="020B0604020202020204" pitchFamily="34" charset="0"/>
              </a:rPr>
              <a:t>Extractives</a:t>
            </a:r>
            <a:r>
              <a:rPr lang="en-ZA" sz="1200" baseline="0">
                <a:solidFill>
                  <a:sysClr val="windowText" lastClr="000000"/>
                </a:solidFill>
                <a:latin typeface="Arial" panose="020B0604020202020204" pitchFamily="34" charset="0"/>
                <a:cs typeface="Arial" panose="020B0604020202020204" pitchFamily="34" charset="0"/>
              </a:rPr>
              <a:t> </a:t>
            </a:r>
            <a:endParaRPr lang="en-ZA"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graphs'!$C$3:$C$12</c:f>
                <c:numCache>
                  <c:formatCode>General</c:formatCode>
                  <c:ptCount val="10"/>
                  <c:pt idx="0">
                    <c:v>3.5071222676743874</c:v>
                  </c:pt>
                  <c:pt idx="1">
                    <c:v>2.9872028088627012</c:v>
                  </c:pt>
                  <c:pt idx="2">
                    <c:v>6.588115798373825</c:v>
                  </c:pt>
                  <c:pt idx="3">
                    <c:v>3.2909046927150478</c:v>
                  </c:pt>
                  <c:pt idx="4">
                    <c:v>5.7915411826843828</c:v>
                  </c:pt>
                  <c:pt idx="5">
                    <c:v>3.2410080736297688</c:v>
                  </c:pt>
                  <c:pt idx="6">
                    <c:v>1.8595811154773874</c:v>
                  </c:pt>
                  <c:pt idx="7">
                    <c:v>1.3767005299435373</c:v>
                  </c:pt>
                  <c:pt idx="8">
                    <c:v>2.2999999999999998</c:v>
                  </c:pt>
                  <c:pt idx="9">
                    <c:v>1.1000000000000001</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graphs'!$B$3:$B$12</c:f>
              <c:numCache>
                <c:formatCode>General</c:formatCode>
                <c:ptCount val="10"/>
                <c:pt idx="0">
                  <c:v>46.139442231076131</c:v>
                </c:pt>
                <c:pt idx="1">
                  <c:v>44.775232803724776</c:v>
                </c:pt>
                <c:pt idx="2">
                  <c:v>34.64073003834897</c:v>
                </c:pt>
                <c:pt idx="3">
                  <c:v>40.239217587481185</c:v>
                </c:pt>
                <c:pt idx="4">
                  <c:v>39.936826189218579</c:v>
                </c:pt>
                <c:pt idx="5">
                  <c:v>55.116666666666667</c:v>
                </c:pt>
                <c:pt idx="6">
                  <c:v>51.263851167254018</c:v>
                </c:pt>
                <c:pt idx="7">
                  <c:v>57.863968983724121</c:v>
                </c:pt>
                <c:pt idx="8">
                  <c:v>56.4</c:v>
                </c:pt>
                <c:pt idx="9">
                  <c:v>55.5</c:v>
                </c:pt>
              </c:numCache>
            </c:numRef>
          </c:val>
          <c:extLst>
            <c:ext xmlns:c16="http://schemas.microsoft.com/office/drawing/2014/chart" uri="{C3380CC4-5D6E-409C-BE32-E72D297353CC}">
              <c16:uniqueId val="{00000000-4C0A-41FC-AD66-20E43DBC168D}"/>
            </c:ext>
          </c:extLst>
        </c:ser>
        <c:dLbls>
          <c:showLegendKey val="0"/>
          <c:showVal val="0"/>
          <c:showCatName val="0"/>
          <c:showSerName val="0"/>
          <c:showPercent val="0"/>
          <c:showBubbleSize val="0"/>
        </c:dLbls>
        <c:gapWidth val="182"/>
        <c:axId val="804340560"/>
        <c:axId val="804338920"/>
      </c:barChart>
      <c:catAx>
        <c:axId val="80434056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Experiment</a:t>
                </a:r>
                <a:r>
                  <a:rPr lang="en-ZA" b="1" baseline="0">
                    <a:solidFill>
                      <a:sysClr val="windowText" lastClr="000000"/>
                    </a:solidFill>
                    <a:latin typeface="Arial" panose="020B0604020202020204" pitchFamily="34" charset="0"/>
                    <a:cs typeface="Arial" panose="020B0604020202020204" pitchFamily="34" charset="0"/>
                  </a:rPr>
                  <a:t> Number</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04338920"/>
        <c:crosses val="autoZero"/>
        <c:auto val="1"/>
        <c:lblAlgn val="ctr"/>
        <c:lblOffset val="100"/>
        <c:noMultiLvlLbl val="0"/>
      </c:catAx>
      <c:valAx>
        <c:axId val="80433892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a:t>
                </a:r>
                <a:r>
                  <a:rPr lang="en-ZA" b="1" baseline="0">
                    <a:solidFill>
                      <a:sysClr val="windowText" lastClr="000000"/>
                    </a:solidFill>
                    <a:latin typeface="Arial" panose="020B0604020202020204" pitchFamily="34" charset="0"/>
                    <a:cs typeface="Arial" panose="020B0604020202020204" pitchFamily="34" charset="0"/>
                  </a:rPr>
                  <a:t> Extractives</a:t>
                </a:r>
                <a:endParaRPr lang="en-ZA"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399142607174103"/>
              <c:y val="0.90972222222222221"/>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04340560"/>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Tannin Content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graphs'!$E$3:$E$12</c:f>
                <c:numCache>
                  <c:formatCode>General</c:formatCode>
                  <c:ptCount val="10"/>
                  <c:pt idx="0">
                    <c:v>3.4739836057207203</c:v>
                  </c:pt>
                  <c:pt idx="1">
                    <c:v>5.2042754467697083</c:v>
                  </c:pt>
                  <c:pt idx="2">
                    <c:v>4.6469507461800434</c:v>
                  </c:pt>
                  <c:pt idx="3">
                    <c:v>1.8484008359219974</c:v>
                  </c:pt>
                  <c:pt idx="4">
                    <c:v>3.6924609419519716</c:v>
                  </c:pt>
                  <c:pt idx="5">
                    <c:v>3.6901264657641919</c:v>
                  </c:pt>
                  <c:pt idx="6">
                    <c:v>3.2594764635581215</c:v>
                  </c:pt>
                  <c:pt idx="7">
                    <c:v>3.593204274695736</c:v>
                  </c:pt>
                  <c:pt idx="8">
                    <c:v>5.9</c:v>
                  </c:pt>
                  <c:pt idx="9">
                    <c:v>2.1</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graphs'!$D$3:$D$12</c:f>
              <c:numCache>
                <c:formatCode>General</c:formatCode>
                <c:ptCount val="10"/>
                <c:pt idx="0">
                  <c:v>31.95419521912256</c:v>
                </c:pt>
                <c:pt idx="1">
                  <c:v>30.911215059440689</c:v>
                </c:pt>
                <c:pt idx="2">
                  <c:v>21.451883966142358</c:v>
                </c:pt>
                <c:pt idx="3">
                  <c:v>29.051553080849327</c:v>
                </c:pt>
                <c:pt idx="4">
                  <c:v>28.275643940969925</c:v>
                </c:pt>
                <c:pt idx="5">
                  <c:v>25.353333333333335</c:v>
                </c:pt>
                <c:pt idx="6">
                  <c:v>37.562937722419186</c:v>
                </c:pt>
                <c:pt idx="7">
                  <c:v>36.5</c:v>
                </c:pt>
                <c:pt idx="8">
                  <c:v>36.200000000000003</c:v>
                </c:pt>
                <c:pt idx="9">
                  <c:v>35.6</c:v>
                </c:pt>
              </c:numCache>
            </c:numRef>
          </c:val>
          <c:extLst>
            <c:ext xmlns:c16="http://schemas.microsoft.com/office/drawing/2014/chart" uri="{C3380CC4-5D6E-409C-BE32-E72D297353CC}">
              <c16:uniqueId val="{00000000-0393-4C7B-8993-614EB0317542}"/>
            </c:ext>
          </c:extLst>
        </c:ser>
        <c:dLbls>
          <c:showLegendKey val="0"/>
          <c:showVal val="0"/>
          <c:showCatName val="0"/>
          <c:showSerName val="0"/>
          <c:showPercent val="0"/>
          <c:showBubbleSize val="0"/>
        </c:dLbls>
        <c:gapWidth val="182"/>
        <c:axId val="630889000"/>
        <c:axId val="630890640"/>
      </c:barChart>
      <c:catAx>
        <c:axId val="63088900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Experiment</a:t>
                </a:r>
                <a:r>
                  <a:rPr lang="en-ZA" b="1" baseline="0">
                    <a:solidFill>
                      <a:sysClr val="windowText" lastClr="000000"/>
                    </a:solidFill>
                    <a:latin typeface="Arial" panose="020B0604020202020204" pitchFamily="34" charset="0"/>
                    <a:cs typeface="Arial" panose="020B0604020202020204" pitchFamily="34" charset="0"/>
                  </a:rPr>
                  <a:t> Number</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890640"/>
        <c:crosses val="autoZero"/>
        <c:auto val="1"/>
        <c:lblAlgn val="ctr"/>
        <c:lblOffset val="100"/>
        <c:noMultiLvlLbl val="0"/>
      </c:catAx>
      <c:valAx>
        <c:axId val="63089064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 Tannin</a:t>
                </a:r>
              </a:p>
            </c:rich>
          </c:tx>
          <c:layout>
            <c:manualLayout>
              <c:xMode val="edge"/>
              <c:yMode val="edge"/>
              <c:x val="0.47127537182852142"/>
              <c:y val="0.9050925925925925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88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Non-Tannin Content</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graphs'!$G$3:$G$12</c:f>
                <c:numCache>
                  <c:formatCode>General</c:formatCode>
                  <c:ptCount val="10"/>
                  <c:pt idx="0">
                    <c:v>1.3421428265297</c:v>
                  </c:pt>
                  <c:pt idx="1">
                    <c:v>1.2627027355539928</c:v>
                  </c:pt>
                  <c:pt idx="2">
                    <c:v>0.60307142340849551</c:v>
                  </c:pt>
                  <c:pt idx="3">
                    <c:v>1.7567343013552783</c:v>
                  </c:pt>
                  <c:pt idx="4">
                    <c:v>1.2144774794105371</c:v>
                  </c:pt>
                  <c:pt idx="5">
                    <c:v>0.51810552335729088</c:v>
                  </c:pt>
                  <c:pt idx="6">
                    <c:v>1.2074354095205009</c:v>
                  </c:pt>
                  <c:pt idx="7">
                    <c:v>2.1486260947708908</c:v>
                  </c:pt>
                  <c:pt idx="8">
                    <c:v>1.5</c:v>
                  </c:pt>
                  <c:pt idx="9">
                    <c:v>1.4</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graphs'!$F$3:$F$12</c:f>
              <c:numCache>
                <c:formatCode>General</c:formatCode>
                <c:ptCount val="10"/>
                <c:pt idx="0">
                  <c:v>13.22263745019945</c:v>
                </c:pt>
                <c:pt idx="1">
                  <c:v>12.952016512264914</c:v>
                </c:pt>
                <c:pt idx="2">
                  <c:v>12.896780812493644</c:v>
                </c:pt>
                <c:pt idx="3">
                  <c:v>10.460403270452117</c:v>
                </c:pt>
                <c:pt idx="4">
                  <c:v>11.514878254052235</c:v>
                </c:pt>
                <c:pt idx="5">
                  <c:v>21.496666666666666</c:v>
                </c:pt>
                <c:pt idx="6">
                  <c:v>11.166685355232874</c:v>
                </c:pt>
                <c:pt idx="7">
                  <c:v>18.5</c:v>
                </c:pt>
                <c:pt idx="8">
                  <c:v>15.1</c:v>
                </c:pt>
                <c:pt idx="9">
                  <c:v>14.9</c:v>
                </c:pt>
              </c:numCache>
            </c:numRef>
          </c:val>
          <c:extLst>
            <c:ext xmlns:c16="http://schemas.microsoft.com/office/drawing/2014/chart" uri="{C3380CC4-5D6E-409C-BE32-E72D297353CC}">
              <c16:uniqueId val="{00000000-4E32-4D41-8143-182EC18B3820}"/>
            </c:ext>
          </c:extLst>
        </c:ser>
        <c:dLbls>
          <c:showLegendKey val="0"/>
          <c:showVal val="0"/>
          <c:showCatName val="0"/>
          <c:showSerName val="0"/>
          <c:showPercent val="0"/>
          <c:showBubbleSize val="0"/>
        </c:dLbls>
        <c:gapWidth val="182"/>
        <c:axId val="795642160"/>
        <c:axId val="795642488"/>
      </c:barChart>
      <c:catAx>
        <c:axId val="79564216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Experiment</a:t>
                </a:r>
                <a:r>
                  <a:rPr lang="en-ZA" b="1" baseline="0">
                    <a:solidFill>
                      <a:sysClr val="windowText" lastClr="000000"/>
                    </a:solidFill>
                    <a:latin typeface="Arial" panose="020B0604020202020204" pitchFamily="34" charset="0"/>
                    <a:cs typeface="Arial" panose="020B0604020202020204" pitchFamily="34" charset="0"/>
                  </a:rPr>
                  <a:t> Number</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95642488"/>
        <c:crosses val="autoZero"/>
        <c:auto val="1"/>
        <c:lblAlgn val="ctr"/>
        <c:lblOffset val="100"/>
        <c:noMultiLvlLbl val="0"/>
      </c:catAx>
      <c:valAx>
        <c:axId val="7956424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sz="1000" b="1">
                    <a:solidFill>
                      <a:sysClr val="windowText" lastClr="000000"/>
                    </a:solidFill>
                    <a:latin typeface="Arial" panose="020B0604020202020204" pitchFamily="34" charset="0"/>
                    <a:cs typeface="Arial" panose="020B0604020202020204" pitchFamily="34" charset="0"/>
                  </a:rPr>
                  <a:t>% Non-Tannin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956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100" b="1">
                <a:solidFill>
                  <a:sysClr val="windowText" lastClr="000000"/>
                </a:solidFill>
                <a:latin typeface="Arial" panose="020B0604020202020204" pitchFamily="34" charset="0"/>
                <a:cs typeface="Arial" panose="020B0604020202020204" pitchFamily="34" charset="0"/>
              </a:rPr>
              <a:t>Insoluble</a:t>
            </a:r>
            <a:r>
              <a:rPr lang="en-ZA" sz="1100" b="1" baseline="0">
                <a:solidFill>
                  <a:sysClr val="windowText" lastClr="000000"/>
                </a:solidFill>
                <a:latin typeface="Arial" panose="020B0604020202020204" pitchFamily="34" charset="0"/>
                <a:cs typeface="Arial" panose="020B0604020202020204" pitchFamily="34" charset="0"/>
              </a:rPr>
              <a:t> Content</a:t>
            </a:r>
            <a:r>
              <a:rPr lang="en-ZA" sz="1100" b="1">
                <a:solidFill>
                  <a:sysClr val="windowText" lastClr="000000"/>
                </a:solidFill>
                <a:latin typeface="Arial" panose="020B0604020202020204" pitchFamily="34" charset="0"/>
                <a:cs typeface="Arial" panose="020B0604020202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'[1]Autoclaove average and graphs'!$H$2</c:f>
              <c:strCache>
                <c:ptCount val="1"/>
                <c:pt idx="0">
                  <c:v>Average </c:v>
                </c:pt>
              </c:strCache>
            </c:strRef>
          </c:tx>
          <c:spPr>
            <a:solidFill>
              <a:schemeClr val="accent1"/>
            </a:solidFill>
            <a:ln>
              <a:noFill/>
            </a:ln>
            <a:effectLst/>
          </c:spPr>
          <c:invertIfNegative val="0"/>
          <c:errBars>
            <c:errBarType val="plus"/>
            <c:errValType val="cust"/>
            <c:noEndCap val="0"/>
            <c:plus>
              <c:numRef>
                <c:f>'[1]Autoclaove average and graphs'!$I$3:$I$12</c:f>
                <c:numCache>
                  <c:formatCode>General</c:formatCode>
                  <c:ptCount val="10"/>
                  <c:pt idx="0">
                    <c:v>0.83911354828046214</c:v>
                  </c:pt>
                  <c:pt idx="1">
                    <c:v>1.7567729153988454</c:v>
                  </c:pt>
                  <c:pt idx="2">
                    <c:v>1.5076857176337157</c:v>
                  </c:pt>
                  <c:pt idx="3">
                    <c:v>0.22421002128280473</c:v>
                  </c:pt>
                  <c:pt idx="4">
                    <c:v>1.4839479715777593</c:v>
                  </c:pt>
                  <c:pt idx="5">
                    <c:v>0.320364375880548</c:v>
                  </c:pt>
                  <c:pt idx="6">
                    <c:v>0.95164225550483583</c:v>
                  </c:pt>
                  <c:pt idx="7">
                    <c:v>1.1120720993109263</c:v>
                  </c:pt>
                  <c:pt idx="8">
                    <c:v>1.3</c:v>
                  </c:pt>
                  <c:pt idx="9">
                    <c:v>1.4073458434583948</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graphs'!$H$3:$H$12</c:f>
              <c:numCache>
                <c:formatCode>General</c:formatCode>
                <c:ptCount val="10"/>
                <c:pt idx="0">
                  <c:v>0.96260956175411394</c:v>
                </c:pt>
                <c:pt idx="1">
                  <c:v>0.91200123201917904</c:v>
                </c:pt>
                <c:pt idx="2">
                  <c:v>0.29206525971296787</c:v>
                </c:pt>
                <c:pt idx="3">
                  <c:v>0.72726123617974281</c:v>
                </c:pt>
                <c:pt idx="4">
                  <c:v>0.14630399419642259</c:v>
                </c:pt>
                <c:pt idx="5">
                  <c:v>8.2666666666666657</c:v>
                </c:pt>
                <c:pt idx="6">
                  <c:v>2.5342280896019549</c:v>
                </c:pt>
                <c:pt idx="7">
                  <c:v>4.6129730452374176</c:v>
                </c:pt>
                <c:pt idx="8">
                  <c:v>2.5</c:v>
                </c:pt>
                <c:pt idx="9">
                  <c:v>2.9</c:v>
                </c:pt>
              </c:numCache>
            </c:numRef>
          </c:val>
          <c:extLst>
            <c:ext xmlns:c16="http://schemas.microsoft.com/office/drawing/2014/chart" uri="{C3380CC4-5D6E-409C-BE32-E72D297353CC}">
              <c16:uniqueId val="{00000000-094A-445B-9CA7-A7A2939CACD1}"/>
            </c:ext>
          </c:extLst>
        </c:ser>
        <c:dLbls>
          <c:showLegendKey val="0"/>
          <c:showVal val="0"/>
          <c:showCatName val="0"/>
          <c:showSerName val="0"/>
          <c:showPercent val="0"/>
          <c:showBubbleSize val="0"/>
        </c:dLbls>
        <c:gapWidth val="182"/>
        <c:axId val="639669088"/>
        <c:axId val="639671712"/>
      </c:barChart>
      <c:catAx>
        <c:axId val="639669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1">
                    <a:solidFill>
                      <a:sysClr val="windowText" lastClr="000000"/>
                    </a:solidFill>
                    <a:latin typeface="Arial" panose="020B0604020202020204" pitchFamily="34" charset="0"/>
                    <a:cs typeface="Arial" panose="020B0604020202020204" pitchFamily="34" charset="0"/>
                  </a:rPr>
                  <a:t>Experiment</a:t>
                </a:r>
                <a:r>
                  <a:rPr lang="en-ZA" sz="1000" b="1" baseline="0">
                    <a:solidFill>
                      <a:sysClr val="windowText" lastClr="000000"/>
                    </a:solidFill>
                    <a:latin typeface="Arial" panose="020B0604020202020204" pitchFamily="34" charset="0"/>
                    <a:cs typeface="Arial" panose="020B0604020202020204" pitchFamily="34" charset="0"/>
                  </a:rPr>
                  <a:t> Number </a:t>
                </a:r>
                <a:endParaRPr lang="en-ZA" sz="10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1.9444444444444445E-2"/>
              <c:y val="0.236489136774569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9671712"/>
        <c:crosses val="autoZero"/>
        <c:auto val="1"/>
        <c:lblAlgn val="ctr"/>
        <c:lblOffset val="100"/>
        <c:noMultiLvlLbl val="0"/>
      </c:catAx>
      <c:valAx>
        <c:axId val="63967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 Insolubles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9669088"/>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ZA" sz="1200" b="1">
                <a:solidFill>
                  <a:sysClr val="windowText" lastClr="000000"/>
                </a:solidFill>
                <a:latin typeface="Arial" panose="020B0604020202020204" pitchFamily="34" charset="0"/>
                <a:cs typeface="Arial" panose="020B0604020202020204" pitchFamily="34" charset="0"/>
              </a:rPr>
              <a:t>Corrected</a:t>
            </a:r>
            <a:r>
              <a:rPr lang="en-ZA" sz="1200" b="1" baseline="0">
                <a:solidFill>
                  <a:sysClr val="windowText" lastClr="000000"/>
                </a:solidFill>
                <a:latin typeface="Arial" panose="020B0604020202020204" pitchFamily="34" charset="0"/>
                <a:cs typeface="Arial" panose="020B0604020202020204" pitchFamily="34" charset="0"/>
              </a:rPr>
              <a:t> Lovibond Yellow Colour - Automatic Tintometer</a:t>
            </a:r>
          </a:p>
          <a:p>
            <a:pPr>
              <a:defRPr sz="1100"/>
            </a:pPr>
            <a:endParaRPr lang="en-ZA" sz="11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15489566929133858"/>
          <c:y val="3.703703703703703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05254518017737"/>
          <c:y val="0.17762894557237002"/>
          <c:w val="0.85869026545854477"/>
          <c:h val="0.64334318864255891"/>
        </c:manualLayout>
      </c:layout>
      <c:barChart>
        <c:barDir val="bar"/>
        <c:grouping val="clustered"/>
        <c:varyColors val="0"/>
        <c:ser>
          <c:idx val="0"/>
          <c:order val="0"/>
          <c:spPr>
            <a:solidFill>
              <a:schemeClr val="accent1"/>
            </a:solidFill>
            <a:ln>
              <a:noFill/>
            </a:ln>
            <a:effectLst/>
          </c:spPr>
          <c:invertIfNegative val="0"/>
          <c:errBars>
            <c:errBarType val="plus"/>
            <c:errValType val="cust"/>
            <c:noEndCap val="0"/>
            <c:plus>
              <c:numRef>
                <c:f>'[1]Autoclaove average and graphs'!$O$3:$O$12</c:f>
                <c:numCache>
                  <c:formatCode>General</c:formatCode>
                  <c:ptCount val="10"/>
                  <c:pt idx="0">
                    <c:v>0.73589779153628665</c:v>
                  </c:pt>
                  <c:pt idx="1">
                    <c:v>1.132054918397664</c:v>
                  </c:pt>
                  <c:pt idx="2">
                    <c:v>0.21037486626921406</c:v>
                  </c:pt>
                  <c:pt idx="3">
                    <c:v>0.24714749857033838</c:v>
                  </c:pt>
                  <c:pt idx="4">
                    <c:v>0.63822588399061952</c:v>
                  </c:pt>
                  <c:pt idx="5">
                    <c:v>0.5</c:v>
                  </c:pt>
                  <c:pt idx="6">
                    <c:v>0.20584289467585623</c:v>
                  </c:pt>
                  <c:pt idx="7">
                    <c:v>0.24433844868651369</c:v>
                  </c:pt>
                  <c:pt idx="8">
                    <c:v>0.5</c:v>
                  </c:pt>
                  <c:pt idx="9">
                    <c:v>0.60141745191464557</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graphs'!$N$3:$N$12</c:f>
              <c:numCache>
                <c:formatCode>General</c:formatCode>
                <c:ptCount val="10"/>
                <c:pt idx="0">
                  <c:v>15.438494140062428</c:v>
                </c:pt>
                <c:pt idx="1">
                  <c:v>14.879185716589229</c:v>
                </c:pt>
                <c:pt idx="2">
                  <c:v>0.51244382525064636</c:v>
                </c:pt>
                <c:pt idx="3">
                  <c:v>2.1452692616908258</c:v>
                </c:pt>
                <c:pt idx="4">
                  <c:v>6.9736032238619421</c:v>
                </c:pt>
                <c:pt idx="5">
                  <c:v>4.9000000000000004</c:v>
                </c:pt>
                <c:pt idx="6">
                  <c:v>2.3825008535574597</c:v>
                </c:pt>
                <c:pt idx="7">
                  <c:v>2.3348219431704056</c:v>
                </c:pt>
                <c:pt idx="8">
                  <c:v>2.8</c:v>
                </c:pt>
                <c:pt idx="9">
                  <c:v>2.8449047376222918</c:v>
                </c:pt>
              </c:numCache>
            </c:numRef>
          </c:val>
          <c:extLst>
            <c:ext xmlns:c16="http://schemas.microsoft.com/office/drawing/2014/chart" uri="{C3380CC4-5D6E-409C-BE32-E72D297353CC}">
              <c16:uniqueId val="{00000000-07EC-4B54-AD3A-98B4876647F9}"/>
            </c:ext>
          </c:extLst>
        </c:ser>
        <c:dLbls>
          <c:showLegendKey val="0"/>
          <c:showVal val="0"/>
          <c:showCatName val="0"/>
          <c:showSerName val="0"/>
          <c:showPercent val="0"/>
          <c:showBubbleSize val="0"/>
        </c:dLbls>
        <c:gapWidth val="182"/>
        <c:axId val="397094464"/>
        <c:axId val="397093152"/>
      </c:barChart>
      <c:catAx>
        <c:axId val="39709446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Experimnet Number</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7093152"/>
        <c:crosses val="autoZero"/>
        <c:auto val="1"/>
        <c:lblAlgn val="ctr"/>
        <c:lblOffset val="100"/>
        <c:noMultiLvlLbl val="0"/>
      </c:catAx>
      <c:valAx>
        <c:axId val="39709315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ZA" b="1">
                    <a:solidFill>
                      <a:sysClr val="windowText" lastClr="000000"/>
                    </a:solidFill>
                    <a:latin typeface="Arial" panose="020B0604020202020204" pitchFamily="34" charset="0"/>
                    <a:cs typeface="Arial" panose="020B0604020202020204" pitchFamily="34" charset="0"/>
                  </a:rPr>
                  <a:t>Lovibond</a:t>
                </a:r>
                <a:r>
                  <a:rPr lang="en-ZA" b="1" baseline="0">
                    <a:solidFill>
                      <a:sysClr val="windowText" lastClr="000000"/>
                    </a:solidFill>
                    <a:latin typeface="Arial" panose="020B0604020202020204" pitchFamily="34" charset="0"/>
                    <a:cs typeface="Arial" panose="020B0604020202020204" pitchFamily="34" charset="0"/>
                  </a:rPr>
                  <a:t> Yellow</a:t>
                </a:r>
                <a:endParaRPr lang="en-Z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709446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latin typeface="Arial" panose="020B0604020202020204" pitchFamily="34" charset="0"/>
                <a:cs typeface="Arial" panose="020B0604020202020204" pitchFamily="34" charset="0"/>
              </a:rPr>
              <a:t>Corrected Lovibond Red Colour - Automatic Tintometer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429821472470085"/>
          <c:y val="0.1624536585637982"/>
          <c:w val="0.83273117963058352"/>
          <c:h val="0.72088764946048411"/>
        </c:manualLayout>
      </c:layout>
      <c:barChart>
        <c:barDir val="bar"/>
        <c:grouping val="clustered"/>
        <c:varyColors val="0"/>
        <c:ser>
          <c:idx val="0"/>
          <c:order val="0"/>
          <c:tx>
            <c:strRef>
              <c:f>'[1]Autoclaove average and graphs'!$L$2</c:f>
              <c:strCache>
                <c:ptCount val="1"/>
                <c:pt idx="0">
                  <c:v>Average </c:v>
                </c:pt>
              </c:strCache>
            </c:strRef>
          </c:tx>
          <c:spPr>
            <a:solidFill>
              <a:schemeClr val="accent1"/>
            </a:solidFill>
            <a:ln>
              <a:noFill/>
            </a:ln>
            <a:effectLst/>
          </c:spPr>
          <c:invertIfNegative val="0"/>
          <c:errBars>
            <c:errBarType val="plus"/>
            <c:errValType val="cust"/>
            <c:noEndCap val="0"/>
            <c:plus>
              <c:numRef>
                <c:f>'[1]Autoclaove average and graphs'!$M$3:$M$12</c:f>
                <c:numCache>
                  <c:formatCode>General</c:formatCode>
                  <c:ptCount val="10"/>
                  <c:pt idx="0">
                    <c:v>0.39392716416830575</c:v>
                  </c:pt>
                  <c:pt idx="1">
                    <c:v>0.61973517942915424</c:v>
                  </c:pt>
                  <c:pt idx="2">
                    <c:v>0.18270591503787662</c:v>
                  </c:pt>
                  <c:pt idx="3">
                    <c:v>0.15281885499029133</c:v>
                  </c:pt>
                  <c:pt idx="4">
                    <c:v>0.23445252798640751</c:v>
                  </c:pt>
                  <c:pt idx="5">
                    <c:v>0.3</c:v>
                  </c:pt>
                  <c:pt idx="6">
                    <c:v>0.13856397587314806</c:v>
                  </c:pt>
                  <c:pt idx="7">
                    <c:v>0.17298963436694231</c:v>
                  </c:pt>
                  <c:pt idx="8">
                    <c:v>0.4</c:v>
                  </c:pt>
                  <c:pt idx="9">
                    <c:v>0.36783235486278942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'[1]Autoclaove average and graphs'!$A$3:$A$12</c:f>
              <c:strCache>
                <c:ptCount val="10"/>
                <c:pt idx="0">
                  <c:v>A1</c:v>
                </c:pt>
                <c:pt idx="1">
                  <c:v>A2</c:v>
                </c:pt>
                <c:pt idx="2">
                  <c:v>A3</c:v>
                </c:pt>
                <c:pt idx="3">
                  <c:v>A4</c:v>
                </c:pt>
                <c:pt idx="4">
                  <c:v>A5</c:v>
                </c:pt>
                <c:pt idx="5">
                  <c:v>A6</c:v>
                </c:pt>
                <c:pt idx="6">
                  <c:v>A7</c:v>
                </c:pt>
                <c:pt idx="7">
                  <c:v>A8</c:v>
                </c:pt>
                <c:pt idx="8">
                  <c:v>A9</c:v>
                </c:pt>
                <c:pt idx="9">
                  <c:v>A10</c:v>
                </c:pt>
              </c:strCache>
            </c:strRef>
          </c:cat>
          <c:val>
            <c:numRef>
              <c:f>'[1]Autoclaove average and graphs'!$L$3:$L$13</c:f>
              <c:numCache>
                <c:formatCode>General</c:formatCode>
                <c:ptCount val="11"/>
                <c:pt idx="0">
                  <c:v>6.9459052094655558</c:v>
                </c:pt>
                <c:pt idx="1">
                  <c:v>6.7790194513266551</c:v>
                </c:pt>
                <c:pt idx="2">
                  <c:v>0.9</c:v>
                </c:pt>
                <c:pt idx="3">
                  <c:v>1.3320299029399418</c:v>
                </c:pt>
                <c:pt idx="4">
                  <c:v>4.3641460910097614</c:v>
                </c:pt>
                <c:pt idx="5">
                  <c:v>2.5</c:v>
                </c:pt>
                <c:pt idx="6">
                  <c:v>1.5095801325989733</c:v>
                </c:pt>
                <c:pt idx="7">
                  <c:v>1.4578490261594008</c:v>
                </c:pt>
                <c:pt idx="8">
                  <c:v>1.7</c:v>
                </c:pt>
                <c:pt idx="9">
                  <c:v>1.9377226168718853</c:v>
                </c:pt>
              </c:numCache>
            </c:numRef>
          </c:val>
          <c:extLst>
            <c:ext xmlns:c16="http://schemas.microsoft.com/office/drawing/2014/chart" uri="{C3380CC4-5D6E-409C-BE32-E72D297353CC}">
              <c16:uniqueId val="{00000000-94E8-4E79-B058-FA5FF49CDA06}"/>
            </c:ext>
          </c:extLst>
        </c:ser>
        <c:dLbls>
          <c:showLegendKey val="0"/>
          <c:showVal val="0"/>
          <c:showCatName val="0"/>
          <c:showSerName val="0"/>
          <c:showPercent val="0"/>
          <c:showBubbleSize val="0"/>
        </c:dLbls>
        <c:gapWidth val="182"/>
        <c:axId val="676749632"/>
        <c:axId val="676747008"/>
      </c:barChart>
      <c:catAx>
        <c:axId val="67674963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Experimnet Number</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6747008"/>
        <c:crosses val="autoZero"/>
        <c:auto val="1"/>
        <c:lblAlgn val="ctr"/>
        <c:lblOffset val="100"/>
        <c:noMultiLvlLbl val="0"/>
      </c:catAx>
      <c:valAx>
        <c:axId val="67674700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ZA" b="1">
                    <a:solidFill>
                      <a:sysClr val="windowText" lastClr="000000"/>
                    </a:solidFill>
                    <a:latin typeface="Arial" panose="020B0604020202020204" pitchFamily="34" charset="0"/>
                    <a:cs typeface="Arial" panose="020B0604020202020204" pitchFamily="34" charset="0"/>
                  </a:rPr>
                  <a:t>Lovibond Red </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674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3042920</xdr:colOff>
      <xdr:row>15</xdr:row>
      <xdr:rowOff>71120</xdr:rowOff>
    </xdr:to>
    <xdr:pic>
      <xdr:nvPicPr>
        <xdr:cNvPr id="2" name="Picture 1">
          <a:extLst>
            <a:ext uri="{FF2B5EF4-FFF2-40B4-BE49-F238E27FC236}">
              <a16:creationId xmlns:a16="http://schemas.microsoft.com/office/drawing/2014/main" id="{89E5FAAC-01C1-5D85-134B-A582B46FB3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042920" cy="2814320"/>
        </a:xfrm>
        <a:prstGeom prst="rect">
          <a:avLst/>
        </a:prstGeom>
        <a:noFill/>
        <a:ln>
          <a:noFill/>
        </a:ln>
      </xdr:spPr>
    </xdr:pic>
    <xdr:clientData/>
  </xdr:twoCellAnchor>
  <xdr:twoCellAnchor editAs="oneCell">
    <xdr:from>
      <xdr:col>0</xdr:col>
      <xdr:colOff>0</xdr:colOff>
      <xdr:row>21</xdr:row>
      <xdr:rowOff>99060</xdr:rowOff>
    </xdr:from>
    <xdr:to>
      <xdr:col>0</xdr:col>
      <xdr:colOff>1767205</xdr:colOff>
      <xdr:row>34</xdr:row>
      <xdr:rowOff>7620</xdr:rowOff>
    </xdr:to>
    <xdr:pic>
      <xdr:nvPicPr>
        <xdr:cNvPr id="3" name="Picture 2" descr="Diagram&#10;&#10;Description automatically generated">
          <a:extLst>
            <a:ext uri="{FF2B5EF4-FFF2-40B4-BE49-F238E27FC236}">
              <a16:creationId xmlns:a16="http://schemas.microsoft.com/office/drawing/2014/main" id="{799B98B5-7B03-942F-C770-AE099DE59C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39540"/>
          <a:ext cx="1767205" cy="2286000"/>
        </a:xfrm>
        <a:prstGeom prst="rect">
          <a:avLst/>
        </a:prstGeom>
        <a:noFill/>
        <a:ln>
          <a:noFill/>
        </a:ln>
      </xdr:spPr>
    </xdr:pic>
    <xdr:clientData/>
  </xdr:twoCellAnchor>
  <xdr:twoCellAnchor editAs="oneCell">
    <xdr:from>
      <xdr:col>0</xdr:col>
      <xdr:colOff>0</xdr:colOff>
      <xdr:row>38</xdr:row>
      <xdr:rowOff>0</xdr:rowOff>
    </xdr:from>
    <xdr:to>
      <xdr:col>0</xdr:col>
      <xdr:colOff>5731510</xdr:colOff>
      <xdr:row>51</xdr:row>
      <xdr:rowOff>17780</xdr:rowOff>
    </xdr:to>
    <xdr:pic>
      <xdr:nvPicPr>
        <xdr:cNvPr id="4" name="Picture 3" descr="A screenshot of a computer&#10;&#10;Description automatically generated">
          <a:extLst>
            <a:ext uri="{FF2B5EF4-FFF2-40B4-BE49-F238E27FC236}">
              <a16:creationId xmlns:a16="http://schemas.microsoft.com/office/drawing/2014/main" id="{EBAA1D56-F5F8-4759-21F7-A10CEB3B79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7330440"/>
          <a:ext cx="5731510" cy="2395220"/>
        </a:xfrm>
        <a:prstGeom prst="rect">
          <a:avLst/>
        </a:prstGeom>
        <a:noFill/>
      </xdr:spPr>
    </xdr:pic>
    <xdr:clientData/>
  </xdr:twoCellAnchor>
  <xdr:twoCellAnchor editAs="oneCell">
    <xdr:from>
      <xdr:col>0</xdr:col>
      <xdr:colOff>0</xdr:colOff>
      <xdr:row>54</xdr:row>
      <xdr:rowOff>0</xdr:rowOff>
    </xdr:from>
    <xdr:to>
      <xdr:col>0</xdr:col>
      <xdr:colOff>3881755</xdr:colOff>
      <xdr:row>66</xdr:row>
      <xdr:rowOff>133985</xdr:rowOff>
    </xdr:to>
    <xdr:pic>
      <xdr:nvPicPr>
        <xdr:cNvPr id="5" name="Picture 4">
          <a:extLst>
            <a:ext uri="{FF2B5EF4-FFF2-40B4-BE49-F238E27FC236}">
              <a16:creationId xmlns:a16="http://schemas.microsoft.com/office/drawing/2014/main" id="{692E3EE2-38F0-4B62-37A8-D78CCB25DD8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0271760"/>
          <a:ext cx="3881755" cy="23285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290512</xdr:colOff>
      <xdr:row>28</xdr:row>
      <xdr:rowOff>52387</xdr:rowOff>
    </xdr:from>
    <xdr:to>
      <xdr:col>11</xdr:col>
      <xdr:colOff>771525</xdr:colOff>
      <xdr:row>43</xdr:row>
      <xdr:rowOff>85725</xdr:rowOff>
    </xdr:to>
    <xdr:graphicFrame macro="">
      <xdr:nvGraphicFramePr>
        <xdr:cNvPr id="2" name="Chart 1">
          <a:extLst>
            <a:ext uri="{FF2B5EF4-FFF2-40B4-BE49-F238E27FC236}">
              <a16:creationId xmlns:a16="http://schemas.microsoft.com/office/drawing/2014/main" id="{CD07EE32-EF38-4FE2-9551-6CB8E4834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0</xdr:rowOff>
    </xdr:from>
    <xdr:to>
      <xdr:col>11</xdr:col>
      <xdr:colOff>481013</xdr:colOff>
      <xdr:row>59</xdr:row>
      <xdr:rowOff>71438</xdr:rowOff>
    </xdr:to>
    <xdr:graphicFrame macro="">
      <xdr:nvGraphicFramePr>
        <xdr:cNvPr id="3" name="Chart 2">
          <a:extLst>
            <a:ext uri="{FF2B5EF4-FFF2-40B4-BE49-F238E27FC236}">
              <a16:creationId xmlns:a16="http://schemas.microsoft.com/office/drawing/2014/main" id="{03F9E510-547F-46F8-95E4-8CF147AFA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42</xdr:row>
      <xdr:rowOff>176212</xdr:rowOff>
    </xdr:from>
    <xdr:to>
      <xdr:col>7</xdr:col>
      <xdr:colOff>333375</xdr:colOff>
      <xdr:row>57</xdr:row>
      <xdr:rowOff>61912</xdr:rowOff>
    </xdr:to>
    <xdr:graphicFrame macro="">
      <xdr:nvGraphicFramePr>
        <xdr:cNvPr id="2" name="Chart 1">
          <a:extLst>
            <a:ext uri="{FF2B5EF4-FFF2-40B4-BE49-F238E27FC236}">
              <a16:creationId xmlns:a16="http://schemas.microsoft.com/office/drawing/2014/main" id="{2C10CFD3-F31D-4BCB-894D-6640C83B7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138112</xdr:rowOff>
    </xdr:from>
    <xdr:to>
      <xdr:col>7</xdr:col>
      <xdr:colOff>304800</xdr:colOff>
      <xdr:row>27</xdr:row>
      <xdr:rowOff>23812</xdr:rowOff>
    </xdr:to>
    <xdr:graphicFrame macro="">
      <xdr:nvGraphicFramePr>
        <xdr:cNvPr id="3" name="Chart 2">
          <a:extLst>
            <a:ext uri="{FF2B5EF4-FFF2-40B4-BE49-F238E27FC236}">
              <a16:creationId xmlns:a16="http://schemas.microsoft.com/office/drawing/2014/main" id="{5FE4581E-5000-4875-8AB7-7C096FCD3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481012</xdr:colOff>
      <xdr:row>12</xdr:row>
      <xdr:rowOff>90487</xdr:rowOff>
    </xdr:from>
    <xdr:to>
      <xdr:col>15</xdr:col>
      <xdr:colOff>33337</xdr:colOff>
      <xdr:row>26</xdr:row>
      <xdr:rowOff>166687</xdr:rowOff>
    </xdr:to>
    <xdr:graphicFrame macro="">
      <xdr:nvGraphicFramePr>
        <xdr:cNvPr id="4" name="Chart 3">
          <a:extLst>
            <a:ext uri="{FF2B5EF4-FFF2-40B4-BE49-F238E27FC236}">
              <a16:creationId xmlns:a16="http://schemas.microsoft.com/office/drawing/2014/main" id="{075DBE3D-4D0A-45C7-8612-98DCB79E6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9524</xdr:rowOff>
    </xdr:from>
    <xdr:to>
      <xdr:col>7</xdr:col>
      <xdr:colOff>552450</xdr:colOff>
      <xdr:row>41</xdr:row>
      <xdr:rowOff>66675</xdr:rowOff>
    </xdr:to>
    <xdr:graphicFrame macro="">
      <xdr:nvGraphicFramePr>
        <xdr:cNvPr id="5" name="Chart 4">
          <a:extLst>
            <a:ext uri="{FF2B5EF4-FFF2-40B4-BE49-F238E27FC236}">
              <a16:creationId xmlns:a16="http://schemas.microsoft.com/office/drawing/2014/main" id="{253565C6-501A-4459-A9A2-96D1E3FD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157162</xdr:colOff>
      <xdr:row>28</xdr:row>
      <xdr:rowOff>80962</xdr:rowOff>
    </xdr:from>
    <xdr:to>
      <xdr:col>15</xdr:col>
      <xdr:colOff>319087</xdr:colOff>
      <xdr:row>42</xdr:row>
      <xdr:rowOff>157162</xdr:rowOff>
    </xdr:to>
    <xdr:graphicFrame macro="">
      <xdr:nvGraphicFramePr>
        <xdr:cNvPr id="6" name="Chart 5">
          <a:extLst>
            <a:ext uri="{FF2B5EF4-FFF2-40B4-BE49-F238E27FC236}">
              <a16:creationId xmlns:a16="http://schemas.microsoft.com/office/drawing/2014/main" id="{1A307996-F24B-4897-A701-134ED822A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80962</xdr:colOff>
      <xdr:row>59</xdr:row>
      <xdr:rowOff>14287</xdr:rowOff>
    </xdr:from>
    <xdr:to>
      <xdr:col>9</xdr:col>
      <xdr:colOff>228600</xdr:colOff>
      <xdr:row>74</xdr:row>
      <xdr:rowOff>104775</xdr:rowOff>
    </xdr:to>
    <xdr:graphicFrame macro="">
      <xdr:nvGraphicFramePr>
        <xdr:cNvPr id="7" name="Chart 6">
          <a:extLst>
            <a:ext uri="{FF2B5EF4-FFF2-40B4-BE49-F238E27FC236}">
              <a16:creationId xmlns:a16="http://schemas.microsoft.com/office/drawing/2014/main" id="{B5B12A04-CB92-43EC-993C-A50C0DF96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550068</xdr:colOff>
      <xdr:row>58</xdr:row>
      <xdr:rowOff>142875</xdr:rowOff>
    </xdr:from>
    <xdr:to>
      <xdr:col>17</xdr:col>
      <xdr:colOff>542925</xdr:colOff>
      <xdr:row>75</xdr:row>
      <xdr:rowOff>130969</xdr:rowOff>
    </xdr:to>
    <xdr:graphicFrame macro="">
      <xdr:nvGraphicFramePr>
        <xdr:cNvPr id="8" name="Chart 7">
          <a:extLst>
            <a:ext uri="{FF2B5EF4-FFF2-40B4-BE49-F238E27FC236}">
              <a16:creationId xmlns:a16="http://schemas.microsoft.com/office/drawing/2014/main" id="{5D88918A-E190-4720-94D3-4264EF015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33337</xdr:colOff>
      <xdr:row>42</xdr:row>
      <xdr:rowOff>166687</xdr:rowOff>
    </xdr:from>
    <xdr:to>
      <xdr:col>15</xdr:col>
      <xdr:colOff>195262</xdr:colOff>
      <xdr:row>57</xdr:row>
      <xdr:rowOff>52387</xdr:rowOff>
    </xdr:to>
    <xdr:graphicFrame macro="">
      <xdr:nvGraphicFramePr>
        <xdr:cNvPr id="9" name="Chart 8">
          <a:extLst>
            <a:ext uri="{FF2B5EF4-FFF2-40B4-BE49-F238E27FC236}">
              <a16:creationId xmlns:a16="http://schemas.microsoft.com/office/drawing/2014/main" id="{A48C3A86-0775-492B-82F8-F4A9947DE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195262</xdr:colOff>
      <xdr:row>79</xdr:row>
      <xdr:rowOff>14287</xdr:rowOff>
    </xdr:from>
    <xdr:to>
      <xdr:col>11</xdr:col>
      <xdr:colOff>357187</xdr:colOff>
      <xdr:row>93</xdr:row>
      <xdr:rowOff>90487</xdr:rowOff>
    </xdr:to>
    <xdr:graphicFrame macro="">
      <xdr:nvGraphicFramePr>
        <xdr:cNvPr id="10" name="Chart 9">
          <a:extLst>
            <a:ext uri="{FF2B5EF4-FFF2-40B4-BE49-F238E27FC236}">
              <a16:creationId xmlns:a16="http://schemas.microsoft.com/office/drawing/2014/main" id="{356AC268-097C-4E84-8D98-CF5F026D1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23812</xdr:colOff>
      <xdr:row>93</xdr:row>
      <xdr:rowOff>42862</xdr:rowOff>
    </xdr:from>
    <xdr:to>
      <xdr:col>11</xdr:col>
      <xdr:colOff>185737</xdr:colOff>
      <xdr:row>107</xdr:row>
      <xdr:rowOff>119062</xdr:rowOff>
    </xdr:to>
    <xdr:graphicFrame macro="">
      <xdr:nvGraphicFramePr>
        <xdr:cNvPr id="11" name="Chart 10">
          <a:extLst>
            <a:ext uri="{FF2B5EF4-FFF2-40B4-BE49-F238E27FC236}">
              <a16:creationId xmlns:a16="http://schemas.microsoft.com/office/drawing/2014/main" id="{5519BDD7-17BA-4770-810D-06469B0BE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195262</xdr:colOff>
      <xdr:row>109</xdr:row>
      <xdr:rowOff>14287</xdr:rowOff>
    </xdr:from>
    <xdr:to>
      <xdr:col>11</xdr:col>
      <xdr:colOff>357187</xdr:colOff>
      <xdr:row>123</xdr:row>
      <xdr:rowOff>90487</xdr:rowOff>
    </xdr:to>
    <xdr:graphicFrame macro="">
      <xdr:nvGraphicFramePr>
        <xdr:cNvPr id="12" name="Chart 11">
          <a:extLst>
            <a:ext uri="{FF2B5EF4-FFF2-40B4-BE49-F238E27FC236}">
              <a16:creationId xmlns:a16="http://schemas.microsoft.com/office/drawing/2014/main" id="{08D0890F-267F-40D5-9831-C99174A0F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228600</xdr:colOff>
      <xdr:row>7</xdr:row>
      <xdr:rowOff>71437</xdr:rowOff>
    </xdr:from>
    <xdr:to>
      <xdr:col>15</xdr:col>
      <xdr:colOff>533400</xdr:colOff>
      <xdr:row>21</xdr:row>
      <xdr:rowOff>147637</xdr:rowOff>
    </xdr:to>
    <xdr:graphicFrame macro="">
      <xdr:nvGraphicFramePr>
        <xdr:cNvPr id="2" name="Chart 1">
          <a:extLst>
            <a:ext uri="{FF2B5EF4-FFF2-40B4-BE49-F238E27FC236}">
              <a16:creationId xmlns:a16="http://schemas.microsoft.com/office/drawing/2014/main" id="{72A7B666-2941-48EA-B944-F414AEA30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0</xdr:rowOff>
    </xdr:from>
    <xdr:to>
      <xdr:col>6</xdr:col>
      <xdr:colOff>563880</xdr:colOff>
      <xdr:row>29</xdr:row>
      <xdr:rowOff>39370</xdr:rowOff>
    </xdr:to>
    <xdr:pic>
      <xdr:nvPicPr>
        <xdr:cNvPr id="4" name="Picture 3">
          <a:extLst>
            <a:ext uri="{FF2B5EF4-FFF2-40B4-BE49-F238E27FC236}">
              <a16:creationId xmlns:a16="http://schemas.microsoft.com/office/drawing/2014/main" id="{A3B6059A-DA3F-84F7-3396-644321BBAD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26080"/>
          <a:ext cx="4221480" cy="241681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xdr:colOff>
      <xdr:row>21</xdr:row>
      <xdr:rowOff>176212</xdr:rowOff>
    </xdr:from>
    <xdr:to>
      <xdr:col>8</xdr:col>
      <xdr:colOff>604837</xdr:colOff>
      <xdr:row>36</xdr:row>
      <xdr:rowOff>42862</xdr:rowOff>
    </xdr:to>
    <xdr:graphicFrame macro="">
      <xdr:nvGraphicFramePr>
        <xdr:cNvPr id="2" name="Chart 1">
          <a:extLst>
            <a:ext uri="{FF2B5EF4-FFF2-40B4-BE49-F238E27FC236}">
              <a16:creationId xmlns:a16="http://schemas.microsoft.com/office/drawing/2014/main" id="{5B9AAC6A-E0B8-46B4-B0E8-4F432DF5C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209550</xdr:colOff>
      <xdr:row>12</xdr:row>
      <xdr:rowOff>176212</xdr:rowOff>
    </xdr:from>
    <xdr:to>
      <xdr:col>18</xdr:col>
      <xdr:colOff>533400</xdr:colOff>
      <xdr:row>27</xdr:row>
      <xdr:rowOff>38100</xdr:rowOff>
    </xdr:to>
    <xdr:graphicFrame macro="">
      <xdr:nvGraphicFramePr>
        <xdr:cNvPr id="2" name="Chart 1">
          <a:extLst>
            <a:ext uri="{FF2B5EF4-FFF2-40B4-BE49-F238E27FC236}">
              <a16:creationId xmlns:a16="http://schemas.microsoft.com/office/drawing/2014/main" id="{64108E3D-84F2-449C-A1B3-E64BE2D0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604837</xdr:colOff>
      <xdr:row>20</xdr:row>
      <xdr:rowOff>166687</xdr:rowOff>
    </xdr:from>
    <xdr:to>
      <xdr:col>9</xdr:col>
      <xdr:colOff>519112</xdr:colOff>
      <xdr:row>35</xdr:row>
      <xdr:rowOff>52387</xdr:rowOff>
    </xdr:to>
    <xdr:graphicFrame macro="">
      <xdr:nvGraphicFramePr>
        <xdr:cNvPr id="3" name="Chart 2">
          <a:extLst>
            <a:ext uri="{FF2B5EF4-FFF2-40B4-BE49-F238E27FC236}">
              <a16:creationId xmlns:a16="http://schemas.microsoft.com/office/drawing/2014/main" id="{ABA081F7-8CCC-43A5-AEA1-D12F2A949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361950</xdr:colOff>
      <xdr:row>101</xdr:row>
      <xdr:rowOff>76200</xdr:rowOff>
    </xdr:from>
    <xdr:to>
      <xdr:col>9</xdr:col>
      <xdr:colOff>352425</xdr:colOff>
      <xdr:row>115</xdr:row>
      <xdr:rowOff>152400</xdr:rowOff>
    </xdr:to>
    <xdr:graphicFrame macro="">
      <xdr:nvGraphicFramePr>
        <xdr:cNvPr id="2" name="Chart 1">
          <a:extLst>
            <a:ext uri="{FF2B5EF4-FFF2-40B4-BE49-F238E27FC236}">
              <a16:creationId xmlns:a16="http://schemas.microsoft.com/office/drawing/2014/main" id="{16BB6DCD-73DD-4D2D-8563-32C4E9649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9524</xdr:colOff>
      <xdr:row>95</xdr:row>
      <xdr:rowOff>95249</xdr:rowOff>
    </xdr:from>
    <xdr:to>
      <xdr:col>20</xdr:col>
      <xdr:colOff>523875</xdr:colOff>
      <xdr:row>120</xdr:row>
      <xdr:rowOff>133349</xdr:rowOff>
    </xdr:to>
    <xdr:graphicFrame macro="">
      <xdr:nvGraphicFramePr>
        <xdr:cNvPr id="3" name="Chart 2">
          <a:extLst>
            <a:ext uri="{FF2B5EF4-FFF2-40B4-BE49-F238E27FC236}">
              <a16:creationId xmlns:a16="http://schemas.microsoft.com/office/drawing/2014/main" id="{9B6857AD-2240-44B3-BD82-36CEE8269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280986</xdr:colOff>
      <xdr:row>125</xdr:row>
      <xdr:rowOff>128587</xdr:rowOff>
    </xdr:from>
    <xdr:to>
      <xdr:col>10</xdr:col>
      <xdr:colOff>171450</xdr:colOff>
      <xdr:row>145</xdr:row>
      <xdr:rowOff>142875</xdr:rowOff>
    </xdr:to>
    <xdr:graphicFrame macro="">
      <xdr:nvGraphicFramePr>
        <xdr:cNvPr id="4" name="Chart 3">
          <a:extLst>
            <a:ext uri="{FF2B5EF4-FFF2-40B4-BE49-F238E27FC236}">
              <a16:creationId xmlns:a16="http://schemas.microsoft.com/office/drawing/2014/main" id="{ED28D978-5DC7-4678-A486-3F72C0BAA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152</xdr:row>
      <xdr:rowOff>0</xdr:rowOff>
    </xdr:from>
    <xdr:to>
      <xdr:col>9</xdr:col>
      <xdr:colOff>600075</xdr:colOff>
      <xdr:row>166</xdr:row>
      <xdr:rowOff>85725</xdr:rowOff>
    </xdr:to>
    <xdr:graphicFrame macro="">
      <xdr:nvGraphicFramePr>
        <xdr:cNvPr id="5" name="Chart 4">
          <a:extLst>
            <a:ext uri="{FF2B5EF4-FFF2-40B4-BE49-F238E27FC236}">
              <a16:creationId xmlns:a16="http://schemas.microsoft.com/office/drawing/2014/main" id="{26808B39-6892-42A1-92EF-CD1692507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0.67167</cdr:x>
      <cdr:y>0.48194</cdr:y>
    </cdr:from>
    <cdr:to>
      <cdr:x>0.70168</cdr:x>
      <cdr:y>0.62391</cdr:y>
    </cdr:to>
    <cdr:cxnSp macro="">
      <cdr:nvCxnSpPr>
        <cdr:cNvPr id="6" name="Straight Arrow Connector 5">
          <a:extLst xmlns:a="http://schemas.openxmlformats.org/drawingml/2006/main">
            <a:ext uri="{FF2B5EF4-FFF2-40B4-BE49-F238E27FC236}">
              <a16:creationId xmlns:a16="http://schemas.microsoft.com/office/drawing/2014/main" id="{7596A1D0-FA07-4742-B6B8-41AF96663DC8}"/>
            </a:ext>
          </a:extLst>
        </cdr:cNvPr>
        <cdr:cNvCxnSpPr/>
      </cdr:nvCxnSpPr>
      <cdr:spPr>
        <a:xfrm xmlns:a="http://schemas.openxmlformats.org/drawingml/2006/main" flipH="1">
          <a:off x="3624264" y="1843088"/>
          <a:ext cx="161925" cy="54292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mosa-my.sharepoint.com/personal/preesha_nte_co_za/Documents/Documents/USB%20Drive/Master%20data%20file_FSIF_Wattle_Bark_Project_PAB_Oct_2021.xlsx" TargetMode="External"/><Relationship Id="rId1" Type="http://schemas.openxmlformats.org/officeDocument/2006/relationships/externalLinkPath" Target="/personal/preesha_nte_co_za/Documents/Documents/USB%20Drive/Master%20data%20file_FSIF_Wattle_Bark_Project_PAB_Oct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riments"/>
      <sheetName val="1,1 Site Characterization"/>
      <sheetName val="2,1 pH versus colour"/>
      <sheetName val="2,2 Polyphenolics "/>
      <sheetName val="2,2 Polyphenolics"/>
      <sheetName val="Sheet3"/>
      <sheetName val="2,4 Colour over time"/>
      <sheetName val="2,5 freeze-drying vs oven"/>
      <sheetName val="2,5 SLTC freeze-dried vs oven"/>
      <sheetName val="2,6 SLTC on freeze-dried bark p"/>
      <sheetName val="Autoclave"/>
      <sheetName val="Autoclave - time"/>
      <sheetName val="Autoclaove average and graphs"/>
      <sheetName val="graphs autoclave 2"/>
      <sheetName val="Soxhlet Average"/>
      <sheetName val="Soxhlet graphs "/>
      <sheetName val="cold water graphs"/>
      <sheetName val="Cold water"/>
      <sheetName val="Pressure cooker "/>
      <sheetName val="Pressure cooker graphs "/>
      <sheetName val="color over time"/>
      <sheetName val="multiple extractions absorb"/>
      <sheetName val="EDTA, Oxalic"/>
      <sheetName val="Additives "/>
      <sheetName val="Black Wattle Sampples "/>
      <sheetName val="Green wattle"/>
      <sheetName val="field data"/>
      <sheetName val="fiber"/>
    </sheetNames>
    <sheetDataSet>
      <sheetData sheetId="0" refreshError="1"/>
      <sheetData sheetId="1" refreshError="1"/>
      <sheetData sheetId="2">
        <row r="23">
          <cell r="B23" t="str">
            <v>pH 5,2 (Deionised Water)</v>
          </cell>
          <cell r="C23" t="str">
            <v>pH 4,5 (buffered solution)</v>
          </cell>
        </row>
        <row r="24">
          <cell r="A24">
            <v>1</v>
          </cell>
          <cell r="B24">
            <v>1.4045302484741693</v>
          </cell>
          <cell r="C24">
            <v>1.7</v>
          </cell>
        </row>
        <row r="25">
          <cell r="A25">
            <v>2</v>
          </cell>
          <cell r="B25">
            <v>1.4004532375932575</v>
          </cell>
          <cell r="C25">
            <v>1.7</v>
          </cell>
        </row>
        <row r="26">
          <cell r="A26">
            <v>3</v>
          </cell>
          <cell r="B26">
            <v>1.4294996751137101</v>
          </cell>
          <cell r="C26">
            <v>1.9</v>
          </cell>
        </row>
        <row r="27">
          <cell r="A27">
            <v>4</v>
          </cell>
          <cell r="B27">
            <v>1.5479876160990711</v>
          </cell>
          <cell r="C27">
            <v>1.9</v>
          </cell>
        </row>
        <row r="28">
          <cell r="A28">
            <v>5</v>
          </cell>
          <cell r="B28">
            <v>1.6550810989738496</v>
          </cell>
          <cell r="C28">
            <v>2.1</v>
          </cell>
        </row>
        <row r="29">
          <cell r="A29">
            <v>6</v>
          </cell>
          <cell r="B29">
            <v>1.4189886480908152</v>
          </cell>
          <cell r="C29">
            <v>1.9</v>
          </cell>
        </row>
      </sheetData>
      <sheetData sheetId="3" refreshError="1"/>
      <sheetData sheetId="4" refreshError="1"/>
      <sheetData sheetId="5" refreshError="1"/>
      <sheetData sheetId="6" refreshError="1"/>
      <sheetData sheetId="7">
        <row r="30">
          <cell r="C30" t="str">
            <v xml:space="preserve"> Oven Dried </v>
          </cell>
          <cell r="D30" t="str">
            <v xml:space="preserve">Freeze Dried </v>
          </cell>
        </row>
        <row r="31">
          <cell r="B31" t="str">
            <v>B1</v>
          </cell>
          <cell r="C31">
            <v>38.406024474427369</v>
          </cell>
          <cell r="D31">
            <v>42.10526315789469</v>
          </cell>
        </row>
        <row r="32">
          <cell r="B32" t="str">
            <v>B2</v>
          </cell>
          <cell r="C32">
            <v>40.606585788561524</v>
          </cell>
          <cell r="D32">
            <v>39.788345244639913</v>
          </cell>
        </row>
        <row r="33">
          <cell r="B33" t="str">
            <v>B3</v>
          </cell>
          <cell r="C33">
            <v>45.418451572458466</v>
          </cell>
          <cell r="D33">
            <v>46.098807495741056</v>
          </cell>
        </row>
        <row r="34">
          <cell r="B34" t="str">
            <v>B4</v>
          </cell>
          <cell r="C34">
            <v>43.576826196473561</v>
          </cell>
          <cell r="D34">
            <v>45.510676614355525</v>
          </cell>
        </row>
        <row r="35">
          <cell r="B35" t="str">
            <v>B5</v>
          </cell>
          <cell r="C35">
            <v>40.769724182168055</v>
          </cell>
          <cell r="D35">
            <v>46.354451119606765</v>
          </cell>
        </row>
        <row r="36">
          <cell r="B36" t="str">
            <v>B6</v>
          </cell>
          <cell r="C36">
            <v>38.456029790890852</v>
          </cell>
          <cell r="D36">
            <v>44.060519321202207</v>
          </cell>
        </row>
        <row r="37">
          <cell r="B37" t="str">
            <v>B7</v>
          </cell>
          <cell r="C37">
            <v>46.580317152887055</v>
          </cell>
          <cell r="D37">
            <v>41.666666666666671</v>
          </cell>
        </row>
        <row r="38">
          <cell r="B38" t="str">
            <v>B8</v>
          </cell>
          <cell r="C38">
            <v>41.17</v>
          </cell>
          <cell r="D38">
            <v>45.187292555713668</v>
          </cell>
        </row>
        <row r="39">
          <cell r="B39" t="str">
            <v>B9</v>
          </cell>
          <cell r="C39">
            <v>42.706333973128594</v>
          </cell>
          <cell r="D39">
            <v>41.614793116074686</v>
          </cell>
        </row>
        <row r="40">
          <cell r="B40" t="str">
            <v>B10</v>
          </cell>
          <cell r="C40">
            <v>41.865789097152664</v>
          </cell>
          <cell r="D40">
            <v>44.785970205544047</v>
          </cell>
        </row>
        <row r="44">
          <cell r="C44" t="str">
            <v xml:space="preserve"> Oven Dried </v>
          </cell>
          <cell r="D44" t="str">
            <v xml:space="preserve">Freeze Dried </v>
          </cell>
        </row>
        <row r="45">
          <cell r="C45">
            <v>1.5</v>
          </cell>
          <cell r="D45">
            <v>1</v>
          </cell>
        </row>
        <row r="46">
          <cell r="C46">
            <v>1.4</v>
          </cell>
          <cell r="D46">
            <v>1</v>
          </cell>
        </row>
        <row r="47">
          <cell r="C47">
            <v>1.5</v>
          </cell>
          <cell r="D47">
            <v>1</v>
          </cell>
        </row>
        <row r="48">
          <cell r="C48">
            <v>1.5</v>
          </cell>
          <cell r="D48">
            <v>1.1000000000000001</v>
          </cell>
        </row>
        <row r="49">
          <cell r="C49">
            <v>1.3</v>
          </cell>
          <cell r="D49">
            <v>1.1000000000000001</v>
          </cell>
        </row>
        <row r="50">
          <cell r="C50">
            <v>1.41</v>
          </cell>
          <cell r="D50">
            <v>1</v>
          </cell>
        </row>
        <row r="51">
          <cell r="C51">
            <v>1.4</v>
          </cell>
          <cell r="D51">
            <v>1.2</v>
          </cell>
        </row>
        <row r="52">
          <cell r="C52">
            <v>1.3</v>
          </cell>
          <cell r="D52">
            <v>1.1000000000000001</v>
          </cell>
        </row>
        <row r="53">
          <cell r="C53">
            <v>1.4</v>
          </cell>
          <cell r="D53">
            <v>1.1000000000000001</v>
          </cell>
        </row>
        <row r="54">
          <cell r="C54">
            <v>1.4</v>
          </cell>
          <cell r="D54">
            <v>1.1000000000000001</v>
          </cell>
        </row>
      </sheetData>
      <sheetData sheetId="8" refreshError="1"/>
      <sheetData sheetId="9" refreshError="1"/>
      <sheetData sheetId="10" refreshError="1"/>
      <sheetData sheetId="11" refreshError="1"/>
      <sheetData sheetId="12">
        <row r="2">
          <cell r="H2" t="str">
            <v xml:space="preserve">Average </v>
          </cell>
          <cell r="L2" t="str">
            <v xml:space="preserve">Average </v>
          </cell>
          <cell r="P2" t="str">
            <v xml:space="preserve">Average </v>
          </cell>
        </row>
        <row r="3">
          <cell r="A3" t="str">
            <v>A1</v>
          </cell>
          <cell r="B3">
            <v>46.139442231076131</v>
          </cell>
          <cell r="C3">
            <v>3.5071222676743874</v>
          </cell>
          <cell r="D3">
            <v>31.95419521912256</v>
          </cell>
          <cell r="E3">
            <v>3.4739836057207203</v>
          </cell>
          <cell r="F3">
            <v>13.22263745019945</v>
          </cell>
          <cell r="G3">
            <v>1.3421428265297</v>
          </cell>
          <cell r="H3">
            <v>0.96260956175411394</v>
          </cell>
          <cell r="I3">
            <v>0.83911354828046214</v>
          </cell>
          <cell r="L3">
            <v>6.9459052094655558</v>
          </cell>
          <cell r="M3">
            <v>0.39392716416830575</v>
          </cell>
          <cell r="N3">
            <v>15.438494140062428</v>
          </cell>
          <cell r="O3">
            <v>0.73589779153628665</v>
          </cell>
          <cell r="P3">
            <v>4.6044278405045187</v>
          </cell>
          <cell r="Q3">
            <v>7.373502278570003E-2</v>
          </cell>
          <cell r="R3">
            <v>5.7982015500329291</v>
          </cell>
          <cell r="S3">
            <v>0.15570451759261839</v>
          </cell>
        </row>
        <row r="4">
          <cell r="A4" t="str">
            <v>A2</v>
          </cell>
          <cell r="B4">
            <v>44.775232803724776</v>
          </cell>
          <cell r="C4">
            <v>2.9872028088627012</v>
          </cell>
          <cell r="D4">
            <v>30.911215059440689</v>
          </cell>
          <cell r="E4">
            <v>5.2042754467697083</v>
          </cell>
          <cell r="F4">
            <v>12.952016512264914</v>
          </cell>
          <cell r="G4">
            <v>1.2627027355539928</v>
          </cell>
          <cell r="H4">
            <v>0.91200123201917904</v>
          </cell>
          <cell r="I4">
            <v>1.7567729153988454</v>
          </cell>
          <cell r="L4">
            <v>6.7790194513266551</v>
          </cell>
          <cell r="M4">
            <v>0.61973517942915424</v>
          </cell>
          <cell r="N4">
            <v>14.879185716589229</v>
          </cell>
          <cell r="O4">
            <v>1.132054918397664</v>
          </cell>
          <cell r="P4">
            <v>4.2229437795872178</v>
          </cell>
          <cell r="Q4">
            <v>0.40723824216936677</v>
          </cell>
          <cell r="R4">
            <v>5.4645757579541989</v>
          </cell>
          <cell r="S4">
            <v>0.51516360270582517</v>
          </cell>
        </row>
        <row r="5">
          <cell r="A5" t="str">
            <v>A3</v>
          </cell>
          <cell r="B5">
            <v>34.64073003834897</v>
          </cell>
          <cell r="C5">
            <v>6.588115798373825</v>
          </cell>
          <cell r="D5">
            <v>21.451883966142358</v>
          </cell>
          <cell r="E5">
            <v>4.6469507461800434</v>
          </cell>
          <cell r="F5">
            <v>12.896780812493644</v>
          </cell>
          <cell r="G5">
            <v>0.60307142340849551</v>
          </cell>
          <cell r="H5">
            <v>0.29206525971296787</v>
          </cell>
          <cell r="I5">
            <v>1.5076857176337157</v>
          </cell>
          <cell r="L5">
            <v>0.9</v>
          </cell>
          <cell r="M5">
            <v>0.18270591503787662</v>
          </cell>
          <cell r="N5">
            <v>0.51244382525064636</v>
          </cell>
          <cell r="O5">
            <v>0.21037486626921406</v>
          </cell>
          <cell r="P5">
            <v>0.7</v>
          </cell>
          <cell r="Q5">
            <v>0.16440359910774527</v>
          </cell>
          <cell r="R5">
            <v>1.5</v>
          </cell>
          <cell r="S5">
            <v>0.15494370424511483</v>
          </cell>
        </row>
        <row r="6">
          <cell r="A6" t="str">
            <v>A4</v>
          </cell>
          <cell r="B6">
            <v>40.239217587481185</v>
          </cell>
          <cell r="C6">
            <v>3.2909046927150478</v>
          </cell>
          <cell r="D6">
            <v>29.051553080849327</v>
          </cell>
          <cell r="E6">
            <v>1.8484008359219974</v>
          </cell>
          <cell r="F6">
            <v>10.460403270452117</v>
          </cell>
          <cell r="G6">
            <v>1.7567343013552783</v>
          </cell>
          <cell r="H6">
            <v>0.72726123617974281</v>
          </cell>
          <cell r="I6">
            <v>0.22421002128280473</v>
          </cell>
          <cell r="L6">
            <v>1.3320299029399418</v>
          </cell>
          <cell r="M6">
            <v>0.15281885499029133</v>
          </cell>
          <cell r="N6">
            <v>2.1452692616908258</v>
          </cell>
          <cell r="O6">
            <v>0.24714749857033838</v>
          </cell>
          <cell r="P6">
            <v>1.2019428903565677</v>
          </cell>
          <cell r="Q6">
            <v>0.11548141566435442</v>
          </cell>
          <cell r="R6">
            <v>1.942188509958515</v>
          </cell>
          <cell r="S6">
            <v>0.22333071687570985</v>
          </cell>
        </row>
        <row r="7">
          <cell r="A7" t="str">
            <v>A5</v>
          </cell>
          <cell r="B7">
            <v>39.936826189218579</v>
          </cell>
          <cell r="C7">
            <v>5.7915411826843828</v>
          </cell>
          <cell r="D7">
            <v>28.275643940969925</v>
          </cell>
          <cell r="E7">
            <v>3.6924609419519716</v>
          </cell>
          <cell r="F7">
            <v>11.514878254052235</v>
          </cell>
          <cell r="G7">
            <v>1.2144774794105371</v>
          </cell>
          <cell r="H7">
            <v>0.14630399419642259</v>
          </cell>
          <cell r="I7">
            <v>1.4839479715777593</v>
          </cell>
          <cell r="L7">
            <v>4.3641460910097614</v>
          </cell>
          <cell r="M7">
            <v>0.23445252798640751</v>
          </cell>
          <cell r="N7">
            <v>6.9736032238619421</v>
          </cell>
          <cell r="O7">
            <v>0.63822588399061952</v>
          </cell>
          <cell r="P7">
            <v>4.0065942231184719</v>
          </cell>
          <cell r="Q7">
            <v>0.15396676734132433</v>
          </cell>
          <cell r="R7">
            <v>6.395828021877894</v>
          </cell>
          <cell r="S7">
            <v>0.65895137769814138</v>
          </cell>
        </row>
        <row r="8">
          <cell r="A8" t="str">
            <v>A6</v>
          </cell>
          <cell r="B8">
            <v>55.116666666666667</v>
          </cell>
          <cell r="C8">
            <v>3.2410080736297688</v>
          </cell>
          <cell r="D8">
            <v>25.353333333333335</v>
          </cell>
          <cell r="E8">
            <v>3.6901264657641919</v>
          </cell>
          <cell r="F8">
            <v>21.496666666666666</v>
          </cell>
          <cell r="G8">
            <v>0.51810552335729088</v>
          </cell>
          <cell r="H8">
            <v>8.2666666666666657</v>
          </cell>
          <cell r="I8">
            <v>0.320364375880548</v>
          </cell>
          <cell r="L8">
            <v>2.5</v>
          </cell>
          <cell r="M8">
            <v>0.3</v>
          </cell>
          <cell r="N8">
            <v>4.9000000000000004</v>
          </cell>
          <cell r="O8">
            <v>0.5</v>
          </cell>
          <cell r="P8">
            <v>1.7</v>
          </cell>
          <cell r="Q8">
            <v>0.1</v>
          </cell>
          <cell r="R8">
            <v>2.8</v>
          </cell>
          <cell r="S8">
            <v>0.2</v>
          </cell>
        </row>
        <row r="9">
          <cell r="A9" t="str">
            <v>A7</v>
          </cell>
          <cell r="B9">
            <v>51.263851167254018</v>
          </cell>
          <cell r="C9">
            <v>1.8595811154773874</v>
          </cell>
          <cell r="D9">
            <v>37.562937722419186</v>
          </cell>
          <cell r="E9">
            <v>3.2594764635581215</v>
          </cell>
          <cell r="F9">
            <v>11.166685355232874</v>
          </cell>
          <cell r="G9">
            <v>1.2074354095205009</v>
          </cell>
          <cell r="H9">
            <v>2.5342280896019549</v>
          </cell>
          <cell r="I9">
            <v>0.95164225550483583</v>
          </cell>
          <cell r="L9">
            <v>1.5095801325989733</v>
          </cell>
          <cell r="M9">
            <v>0.13856397587314806</v>
          </cell>
          <cell r="N9">
            <v>2.3825008535574597</v>
          </cell>
          <cell r="O9">
            <v>0.20584289467585623</v>
          </cell>
          <cell r="P9">
            <v>1.2</v>
          </cell>
          <cell r="Q9">
            <v>5.420510059466585E-2</v>
          </cell>
          <cell r="R9">
            <v>2</v>
          </cell>
          <cell r="S9">
            <v>0.37528991114945059</v>
          </cell>
        </row>
        <row r="10">
          <cell r="A10" t="str">
            <v>A8</v>
          </cell>
          <cell r="B10">
            <v>57.863968983724121</v>
          </cell>
          <cell r="C10">
            <v>1.3767005299435373</v>
          </cell>
          <cell r="D10">
            <v>36.5</v>
          </cell>
          <cell r="E10">
            <v>3.593204274695736</v>
          </cell>
          <cell r="F10">
            <v>18.5</v>
          </cell>
          <cell r="G10">
            <v>2.1486260947708908</v>
          </cell>
          <cell r="H10">
            <v>4.6129730452374176</v>
          </cell>
          <cell r="I10">
            <v>1.1120720993109263</v>
          </cell>
          <cell r="L10">
            <v>1.4578490261594008</v>
          </cell>
          <cell r="M10">
            <v>0.17298963436694231</v>
          </cell>
          <cell r="N10">
            <v>2.3348219431704056</v>
          </cell>
          <cell r="O10">
            <v>0.24433844868651369</v>
          </cell>
          <cell r="P10">
            <v>1.1000000000000001</v>
          </cell>
          <cell r="Q10">
            <v>0.14047510439534705</v>
          </cell>
          <cell r="R10">
            <v>1.8</v>
          </cell>
          <cell r="S10">
            <v>0.42880454886138941</v>
          </cell>
        </row>
        <row r="11">
          <cell r="A11" t="str">
            <v>A9</v>
          </cell>
          <cell r="B11">
            <v>56.4</v>
          </cell>
          <cell r="C11">
            <v>2.2999999999999998</v>
          </cell>
          <cell r="D11">
            <v>36.200000000000003</v>
          </cell>
          <cell r="E11">
            <v>5.9</v>
          </cell>
          <cell r="F11">
            <v>15.1</v>
          </cell>
          <cell r="G11">
            <v>1.5</v>
          </cell>
          <cell r="H11">
            <v>2.5</v>
          </cell>
          <cell r="I11">
            <v>1.3</v>
          </cell>
          <cell r="L11">
            <v>1.7</v>
          </cell>
          <cell r="M11">
            <v>0.4</v>
          </cell>
          <cell r="N11">
            <v>2.8</v>
          </cell>
          <cell r="O11">
            <v>0.5</v>
          </cell>
          <cell r="P11">
            <v>1</v>
          </cell>
          <cell r="Q11">
            <v>0.1</v>
          </cell>
          <cell r="R11">
            <v>2</v>
          </cell>
          <cell r="S11">
            <v>0.5</v>
          </cell>
        </row>
        <row r="12">
          <cell r="A12" t="str">
            <v>A10</v>
          </cell>
          <cell r="B12">
            <v>55.5</v>
          </cell>
          <cell r="C12">
            <v>1.1000000000000001</v>
          </cell>
          <cell r="D12">
            <v>35.6</v>
          </cell>
          <cell r="E12">
            <v>2.1</v>
          </cell>
          <cell r="F12">
            <v>14.9</v>
          </cell>
          <cell r="G12">
            <v>1.4</v>
          </cell>
          <cell r="H12">
            <v>2.9</v>
          </cell>
          <cell r="I12">
            <v>1.4073458434583948</v>
          </cell>
          <cell r="L12">
            <v>1.9377226168718853</v>
          </cell>
          <cell r="M12">
            <v>0.36783235486278942</v>
          </cell>
          <cell r="N12">
            <v>2.8449047376222918</v>
          </cell>
          <cell r="O12">
            <v>0.60141745191464557</v>
          </cell>
          <cell r="P12">
            <v>1</v>
          </cell>
          <cell r="Q12">
            <v>0.1</v>
          </cell>
          <cell r="R12">
            <v>1.8</v>
          </cell>
          <cell r="S12">
            <v>0.2</v>
          </cell>
        </row>
        <row r="83">
          <cell r="A83" t="str">
            <v>A1</v>
          </cell>
          <cell r="B83">
            <v>2.4314928424043138</v>
          </cell>
        </row>
        <row r="84">
          <cell r="A84" t="str">
            <v>A2</v>
          </cell>
          <cell r="B84">
            <v>2.4323742859876933</v>
          </cell>
        </row>
        <row r="85">
          <cell r="A85" t="str">
            <v>A3</v>
          </cell>
          <cell r="B85">
            <v>1.6553199404760053</v>
          </cell>
        </row>
        <row r="86">
          <cell r="A86" t="str">
            <v>A4</v>
          </cell>
          <cell r="B86">
            <v>2.8178922871440335</v>
          </cell>
        </row>
        <row r="87">
          <cell r="A87" t="str">
            <v>A5</v>
          </cell>
          <cell r="B87">
            <v>2.4519473853445408</v>
          </cell>
        </row>
        <row r="88">
          <cell r="A88" t="str">
            <v>A6</v>
          </cell>
          <cell r="B88">
            <v>1.1825614897261241</v>
          </cell>
        </row>
        <row r="89">
          <cell r="A89" t="str">
            <v>A7</v>
          </cell>
          <cell r="B89">
            <v>3.4153985779917519</v>
          </cell>
        </row>
        <row r="90">
          <cell r="A90" t="str">
            <v>A8</v>
          </cell>
          <cell r="B90">
            <v>1.972972972972973</v>
          </cell>
        </row>
        <row r="91">
          <cell r="A91" t="str">
            <v>A9</v>
          </cell>
          <cell r="B91">
            <v>2.3973509933774837</v>
          </cell>
        </row>
        <row r="92">
          <cell r="A92" t="str">
            <v>A10</v>
          </cell>
          <cell r="B92">
            <v>2.3892617449664431</v>
          </cell>
        </row>
        <row r="95">
          <cell r="A95" t="str">
            <v>A1</v>
          </cell>
          <cell r="B95">
            <v>260.25</v>
          </cell>
          <cell r="C95">
            <v>16.152915113584505</v>
          </cell>
        </row>
        <row r="96">
          <cell r="A96" t="str">
            <v>A2</v>
          </cell>
          <cell r="B96">
            <v>213.5</v>
          </cell>
          <cell r="C96">
            <v>4.4347115652166904</v>
          </cell>
        </row>
        <row r="97">
          <cell r="A97" t="str">
            <v>A3</v>
          </cell>
          <cell r="B97">
            <v>33.066666666666663</v>
          </cell>
          <cell r="C97">
            <v>14.885675440951067</v>
          </cell>
        </row>
        <row r="98">
          <cell r="A98" t="str">
            <v>A4</v>
          </cell>
          <cell r="B98">
            <v>207.33333333333334</v>
          </cell>
          <cell r="C98">
            <v>4.6188021535170067</v>
          </cell>
        </row>
        <row r="99">
          <cell r="A99" t="str">
            <v>A5</v>
          </cell>
          <cell r="B99">
            <v>209.66666666666666</v>
          </cell>
          <cell r="C99">
            <v>19.553345834749955</v>
          </cell>
        </row>
        <row r="100">
          <cell r="A100" t="str">
            <v>A6</v>
          </cell>
          <cell r="B100">
            <v>210.1</v>
          </cell>
          <cell r="C100">
            <v>4.0999999999999996</v>
          </cell>
        </row>
        <row r="101">
          <cell r="A101" t="str">
            <v>A7</v>
          </cell>
          <cell r="B101">
            <v>261</v>
          </cell>
          <cell r="C101">
            <v>8.3964278118733322</v>
          </cell>
        </row>
        <row r="102">
          <cell r="A102" t="str">
            <v>A8</v>
          </cell>
          <cell r="B102">
            <v>275.55555555555554</v>
          </cell>
          <cell r="C102">
            <v>7.7477595327796385</v>
          </cell>
        </row>
        <row r="103">
          <cell r="A103" t="str">
            <v>A9</v>
          </cell>
          <cell r="B103">
            <v>217.5</v>
          </cell>
          <cell r="C103">
            <v>6.9</v>
          </cell>
        </row>
        <row r="104">
          <cell r="A104" t="str">
            <v>A10</v>
          </cell>
          <cell r="B104">
            <v>283.777777777778</v>
          </cell>
          <cell r="C104">
            <v>7.2418536608001434</v>
          </cell>
        </row>
        <row r="110">
          <cell r="A110" t="str">
            <v>A1</v>
          </cell>
          <cell r="B110">
            <v>6.1825000000000001</v>
          </cell>
        </row>
        <row r="111">
          <cell r="A111" t="str">
            <v>A2</v>
          </cell>
          <cell r="B111">
            <v>6.1125000000000007</v>
          </cell>
        </row>
        <row r="112">
          <cell r="A112" t="str">
            <v>A3</v>
          </cell>
          <cell r="B112">
            <v>6.4066666666666663</v>
          </cell>
        </row>
        <row r="113">
          <cell r="A113" t="str">
            <v>A4</v>
          </cell>
          <cell r="B113">
            <v>6.09</v>
          </cell>
        </row>
        <row r="114">
          <cell r="A114" t="str">
            <v>A5</v>
          </cell>
          <cell r="B114">
            <v>6.2833333333333341</v>
          </cell>
        </row>
        <row r="115">
          <cell r="A115" t="str">
            <v>A6</v>
          </cell>
          <cell r="B115">
            <v>5.4</v>
          </cell>
        </row>
        <row r="116">
          <cell r="A116" t="str">
            <v>A7</v>
          </cell>
          <cell r="B116">
            <v>5.3222222222222229</v>
          </cell>
        </row>
        <row r="117">
          <cell r="A117" t="str">
            <v>A8</v>
          </cell>
          <cell r="B117">
            <v>5.1166666666666671</v>
          </cell>
        </row>
        <row r="118">
          <cell r="A118" t="str">
            <v>A9</v>
          </cell>
          <cell r="B118">
            <v>5.3</v>
          </cell>
        </row>
        <row r="119">
          <cell r="A119" t="str">
            <v>A10</v>
          </cell>
          <cell r="B119">
            <v>5.2455555555555557</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ow r="15">
          <cell r="B15">
            <v>0</v>
          </cell>
          <cell r="C15">
            <v>30</v>
          </cell>
          <cell r="D15">
            <v>60</v>
          </cell>
          <cell r="E15">
            <v>120</v>
          </cell>
          <cell r="F15">
            <v>240</v>
          </cell>
          <cell r="G15">
            <v>360</v>
          </cell>
          <cell r="H15">
            <v>1080</v>
          </cell>
          <cell r="I15">
            <v>1440</v>
          </cell>
          <cell r="J15">
            <v>10080</v>
          </cell>
        </row>
        <row r="16">
          <cell r="A16" t="str">
            <v xml:space="preserve">Average </v>
          </cell>
          <cell r="B16">
            <v>0.98000000000000009</v>
          </cell>
          <cell r="C16">
            <v>1.04</v>
          </cell>
          <cell r="D16">
            <v>1.1200000000000001</v>
          </cell>
          <cell r="E16">
            <v>1.28</v>
          </cell>
          <cell r="F16">
            <v>1.52</v>
          </cell>
          <cell r="G16">
            <v>1.66</v>
          </cell>
          <cell r="H16">
            <v>2.04</v>
          </cell>
          <cell r="I16">
            <v>2.42</v>
          </cell>
          <cell r="J16">
            <v>5.08</v>
          </cell>
        </row>
        <row r="17">
          <cell r="B17">
            <v>8.3666002653407581E-2</v>
          </cell>
          <cell r="C17">
            <v>5.4772255750516662E-2</v>
          </cell>
          <cell r="D17">
            <v>0.04</v>
          </cell>
          <cell r="E17">
            <v>0.04</v>
          </cell>
          <cell r="F17">
            <v>0.04</v>
          </cell>
          <cell r="G17">
            <v>0.05</v>
          </cell>
          <cell r="H17">
            <v>0.11</v>
          </cell>
          <cell r="I17">
            <v>0.11</v>
          </cell>
          <cell r="J17">
            <v>0.51</v>
          </cell>
        </row>
        <row r="18">
          <cell r="B18">
            <v>0</v>
          </cell>
          <cell r="C18">
            <v>30</v>
          </cell>
          <cell r="D18">
            <v>60</v>
          </cell>
          <cell r="E18">
            <v>120</v>
          </cell>
          <cell r="F18">
            <v>240</v>
          </cell>
          <cell r="G18">
            <v>360</v>
          </cell>
          <cell r="H18">
            <v>1080</v>
          </cell>
          <cell r="I18">
            <v>1440</v>
          </cell>
          <cell r="J18">
            <v>10080</v>
          </cell>
        </row>
        <row r="19">
          <cell r="B19">
            <v>200</v>
          </cell>
          <cell r="C19">
            <v>215.6</v>
          </cell>
          <cell r="D19">
            <v>210.2</v>
          </cell>
          <cell r="E19">
            <v>235.4</v>
          </cell>
          <cell r="F19">
            <v>232.8</v>
          </cell>
          <cell r="G19">
            <v>262</v>
          </cell>
          <cell r="H19">
            <v>299.60000000000002</v>
          </cell>
          <cell r="I19">
            <v>297.8</v>
          </cell>
          <cell r="J19">
            <v>322</v>
          </cell>
        </row>
        <row r="20">
          <cell r="B20">
            <v>12.389511693363866</v>
          </cell>
          <cell r="C20">
            <v>12.157302332343306</v>
          </cell>
          <cell r="D20">
            <v>5.7619441163551732</v>
          </cell>
          <cell r="E20">
            <v>18.119050747762699</v>
          </cell>
          <cell r="F20">
            <v>20.141995928904365</v>
          </cell>
          <cell r="G20">
            <v>21.15419580130618</v>
          </cell>
          <cell r="H20">
            <v>11.907980517283356</v>
          </cell>
          <cell r="I20">
            <v>12.716131487209465</v>
          </cell>
          <cell r="J20">
            <v>23.323807579381203</v>
          </cell>
        </row>
      </sheetData>
      <sheetData sheetId="21">
        <row r="11">
          <cell r="B11" t="str">
            <v>Extraction 1</v>
          </cell>
          <cell r="C11" t="str">
            <v>Extraction 2</v>
          </cell>
          <cell r="D11" t="str">
            <v>Extraction 3</v>
          </cell>
          <cell r="E11" t="str">
            <v>Extraction 4</v>
          </cell>
        </row>
        <row r="12">
          <cell r="B12">
            <v>1.1080000000000001</v>
          </cell>
          <cell r="C12">
            <v>6.7799999999999999E-2</v>
          </cell>
          <cell r="D12">
            <v>1.4E-3</v>
          </cell>
          <cell r="E12">
            <v>0</v>
          </cell>
        </row>
        <row r="13">
          <cell r="B13">
            <v>6.5345237010818111E-2</v>
          </cell>
          <cell r="C13">
            <v>5.6302753041036985E-3</v>
          </cell>
          <cell r="D13">
            <v>5.4772255750516611E-4</v>
          </cell>
          <cell r="E13">
            <v>0</v>
          </cell>
        </row>
      </sheetData>
      <sheetData sheetId="22">
        <row r="103">
          <cell r="B103" t="str">
            <v xml:space="preserve">Fresh Bark </v>
          </cell>
          <cell r="C103" t="str">
            <v>"Vrot" Bark</v>
          </cell>
          <cell r="D103" t="str">
            <v>Variance</v>
          </cell>
        </row>
        <row r="104">
          <cell r="A104" t="str">
            <v>A - Water FD</v>
          </cell>
          <cell r="B104">
            <v>0.4</v>
          </cell>
          <cell r="C104">
            <v>1.1000000000000001</v>
          </cell>
          <cell r="D104">
            <v>0.24500000000000011</v>
          </cell>
        </row>
        <row r="105">
          <cell r="A105" t="str">
            <v>B - Water VO</v>
          </cell>
          <cell r="B105">
            <v>0.9</v>
          </cell>
          <cell r="C105">
            <v>1.6</v>
          </cell>
          <cell r="D105">
            <v>0.24500000000000055</v>
          </cell>
        </row>
        <row r="106">
          <cell r="A106" t="str">
            <v>0,1% Oxalic Acid FD</v>
          </cell>
          <cell r="B106">
            <v>0.5</v>
          </cell>
          <cell r="C106">
            <v>1.2</v>
          </cell>
          <cell r="D106">
            <v>0.24500000000000011</v>
          </cell>
        </row>
        <row r="107">
          <cell r="A107" t="str">
            <v xml:space="preserve"> 0,1% Oxalic Acid VO</v>
          </cell>
          <cell r="B107">
            <v>1.3</v>
          </cell>
          <cell r="C107">
            <v>4.4000000000000004</v>
          </cell>
          <cell r="D107">
            <v>4.8050000000000033</v>
          </cell>
        </row>
        <row r="108">
          <cell r="A108" t="str">
            <v>1% Oxalic Acid FD</v>
          </cell>
          <cell r="B108">
            <v>0.6</v>
          </cell>
          <cell r="C108">
            <v>1.8</v>
          </cell>
          <cell r="D108">
            <v>0.7200000000000002</v>
          </cell>
        </row>
        <row r="109">
          <cell r="A109" t="str">
            <v>1% Oxalic Acid VO</v>
          </cell>
          <cell r="B109">
            <v>3.6</v>
          </cell>
          <cell r="C109">
            <v>6.2</v>
          </cell>
          <cell r="D109">
            <v>3.3799999999999955</v>
          </cell>
        </row>
        <row r="110">
          <cell r="A110" t="str">
            <v>0,1% EDTA FD</v>
          </cell>
          <cell r="B110">
            <v>0.2</v>
          </cell>
          <cell r="C110">
            <v>0.4</v>
          </cell>
          <cell r="D110">
            <v>1.999999999999999E-2</v>
          </cell>
        </row>
        <row r="111">
          <cell r="A111" t="str">
            <v>0,1% EDTA VO</v>
          </cell>
          <cell r="B111">
            <v>0.7</v>
          </cell>
          <cell r="C111">
            <v>1.4</v>
          </cell>
          <cell r="D111">
            <v>0.24500000000000055</v>
          </cell>
        </row>
        <row r="112">
          <cell r="A112" t="str">
            <v>1% EDTA FD</v>
          </cell>
          <cell r="B112">
            <v>0.2</v>
          </cell>
          <cell r="C112">
            <v>0.5</v>
          </cell>
          <cell r="D112">
            <v>4.5000000000000068E-2</v>
          </cell>
        </row>
        <row r="113">
          <cell r="A113" t="str">
            <v>1% EDTA VO</v>
          </cell>
          <cell r="B113">
            <v>1.5</v>
          </cell>
          <cell r="C113">
            <v>3.8</v>
          </cell>
          <cell r="D113">
            <v>2.6449999999999978</v>
          </cell>
        </row>
        <row r="121">
          <cell r="B121" t="str">
            <v>Freeze-Dried + water</v>
          </cell>
          <cell r="C121" t="str">
            <v>Vacuum Oven + water</v>
          </cell>
          <cell r="D121" t="str">
            <v>Freeze-Dried + 0,1% Oxalic Acid</v>
          </cell>
          <cell r="E121" t="str">
            <v>Vacuum Oven + 0,1% Oxalic Acid</v>
          </cell>
          <cell r="F121" t="str">
            <v>Freeze-Dried + 1% Oxalic Acid</v>
          </cell>
          <cell r="G121" t="str">
            <v>Vacuum Oven + 1% Oxalic Acid</v>
          </cell>
          <cell r="H121" t="str">
            <v>Freeze-Dried + 0,1% EDTA</v>
          </cell>
          <cell r="I121" t="str">
            <v>Vacuum Oven + 0,1% EDTA</v>
          </cell>
          <cell r="J121" t="str">
            <v>Freeze-Dried + 1% EDTA</v>
          </cell>
          <cell r="K121" t="str">
            <v>Vacuum Oven + 1% EDTA</v>
          </cell>
        </row>
        <row r="122">
          <cell r="A122" t="str">
            <v>sample 1 light</v>
          </cell>
          <cell r="B122">
            <v>0.4</v>
          </cell>
          <cell r="C122">
            <v>0.9</v>
          </cell>
          <cell r="D122">
            <v>0.5</v>
          </cell>
          <cell r="E122">
            <v>1.3</v>
          </cell>
          <cell r="F122">
            <v>0.6</v>
          </cell>
          <cell r="G122">
            <v>3.6</v>
          </cell>
          <cell r="H122">
            <v>0.2</v>
          </cell>
          <cell r="I122">
            <v>0.7</v>
          </cell>
          <cell r="J122">
            <v>0.2</v>
          </cell>
          <cell r="K122">
            <v>1.5</v>
          </cell>
        </row>
        <row r="123">
          <cell r="A123" t="str">
            <v xml:space="preserve">sample 2 dark </v>
          </cell>
          <cell r="B123">
            <v>1.1000000000000001</v>
          </cell>
          <cell r="C123">
            <v>1.6</v>
          </cell>
          <cell r="D123">
            <v>1.2</v>
          </cell>
          <cell r="E123">
            <v>4.4000000000000004</v>
          </cell>
          <cell r="F123">
            <v>1.8</v>
          </cell>
          <cell r="G123">
            <v>6.2</v>
          </cell>
          <cell r="H123">
            <v>0.4</v>
          </cell>
          <cell r="I123">
            <v>1.4</v>
          </cell>
          <cell r="J123">
            <v>0.5</v>
          </cell>
          <cell r="K123">
            <v>3.8</v>
          </cell>
        </row>
        <row r="153">
          <cell r="B153" t="str">
            <v xml:space="preserve">Fresh Bark </v>
          </cell>
          <cell r="C153" t="str">
            <v>Aged Bark</v>
          </cell>
        </row>
        <row r="154">
          <cell r="A154" t="str">
            <v>Water VO</v>
          </cell>
          <cell r="B154">
            <v>0.9</v>
          </cell>
          <cell r="C154">
            <v>1.6</v>
          </cell>
        </row>
        <row r="155">
          <cell r="A155" t="str">
            <v>Water FD</v>
          </cell>
          <cell r="B155">
            <v>0.4</v>
          </cell>
          <cell r="C155">
            <v>1.1000000000000001</v>
          </cell>
        </row>
        <row r="156">
          <cell r="A156" t="str">
            <v>0,1% Oxalic Acid FD</v>
          </cell>
          <cell r="B156">
            <v>0.5</v>
          </cell>
          <cell r="C156">
            <v>1.2</v>
          </cell>
        </row>
        <row r="157">
          <cell r="A157" t="str">
            <v>1% Oxalic Acid FD</v>
          </cell>
          <cell r="B157">
            <v>0.6</v>
          </cell>
          <cell r="C157">
            <v>1.8</v>
          </cell>
        </row>
        <row r="158">
          <cell r="A158" t="str">
            <v>0,1% EDTA FD</v>
          </cell>
          <cell r="B158">
            <v>0.2</v>
          </cell>
          <cell r="C158">
            <v>0.4</v>
          </cell>
        </row>
        <row r="159">
          <cell r="A159" t="str">
            <v>1% EDTA FD</v>
          </cell>
          <cell r="B159">
            <v>0.2</v>
          </cell>
          <cell r="C159">
            <v>0.5</v>
          </cell>
        </row>
      </sheetData>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8" Type="http://schemas.openxmlformats.org/officeDocument/2006/relationships/hyperlink" Target="mailto:Abs@280nm" TargetMode="External"/><Relationship Id="rId3" Type="http://schemas.openxmlformats.org/officeDocument/2006/relationships/hyperlink" Target="mailto:Abs@280nm" TargetMode="External"/><Relationship Id="rId7" Type="http://schemas.openxmlformats.org/officeDocument/2006/relationships/hyperlink" Target="mailto:Abs@280nm" TargetMode="External"/><Relationship Id="rId2" Type="http://schemas.openxmlformats.org/officeDocument/2006/relationships/hyperlink" Target="mailto:Abs@280nm" TargetMode="External"/><Relationship Id="rId1" Type="http://schemas.openxmlformats.org/officeDocument/2006/relationships/hyperlink" Target="mailto:Abs@280nm" TargetMode="External"/><Relationship Id="rId6" Type="http://schemas.openxmlformats.org/officeDocument/2006/relationships/hyperlink" Target="mailto:Abs@280nm" TargetMode="External"/><Relationship Id="rId11" Type="http://schemas.openxmlformats.org/officeDocument/2006/relationships/drawing" Target="../drawings/drawing7.xml"/><Relationship Id="rId5" Type="http://schemas.openxmlformats.org/officeDocument/2006/relationships/hyperlink" Target="mailto:Abs@280nm" TargetMode="External"/><Relationship Id="rId10" Type="http://schemas.openxmlformats.org/officeDocument/2006/relationships/hyperlink" Target="mailto:Abs@280nm" TargetMode="External"/><Relationship Id="rId4" Type="http://schemas.openxmlformats.org/officeDocument/2006/relationships/hyperlink" Target="mailto:Abs@280nm" TargetMode="External"/><Relationship Id="rId9" Type="http://schemas.openxmlformats.org/officeDocument/2006/relationships/hyperlink" Target="mailto:Abs@280n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hyperlink" Target="mailto:Abs@280n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39129-16B4-4320-9327-2952EF389FAE}">
  <dimension ref="A18:A69"/>
  <sheetViews>
    <sheetView topLeftCell="A55" workbookViewId="0">
      <selection activeCell="A69" sqref="A69"/>
    </sheetView>
  </sheetViews>
  <sheetFormatPr defaultRowHeight="14.4" x14ac:dyDescent="0.3"/>
  <cols>
    <col min="1" max="1" width="91" customWidth="1"/>
  </cols>
  <sheetData>
    <row r="18" spans="1:1" ht="43.2" customHeight="1" x14ac:dyDescent="0.3">
      <c r="A18" s="2" t="s">
        <v>0</v>
      </c>
    </row>
    <row r="37" spans="1:1" ht="15.6" x14ac:dyDescent="0.3">
      <c r="A37" s="1" t="s">
        <v>1</v>
      </c>
    </row>
    <row r="53" spans="1:1" ht="15.6" x14ac:dyDescent="0.3">
      <c r="A53" s="1" t="s">
        <v>2</v>
      </c>
    </row>
    <row r="69" spans="1:1" ht="15.6" x14ac:dyDescent="0.3">
      <c r="A69" s="1" t="s">
        <v>3</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BECD-668A-47C7-ADCD-951817FB3E2F}">
  <dimension ref="A1:W41"/>
  <sheetViews>
    <sheetView topLeftCell="A17" workbookViewId="0">
      <selection activeCell="J17" sqref="J17"/>
    </sheetView>
  </sheetViews>
  <sheetFormatPr defaultRowHeight="14.4" x14ac:dyDescent="0.3"/>
  <cols>
    <col min="2" max="2" width="23.5546875" customWidth="1"/>
    <col min="3" max="3" width="23.44140625" customWidth="1"/>
    <col min="6" max="6" width="19.88671875" customWidth="1"/>
    <col min="7" max="7" width="21.44140625" customWidth="1"/>
  </cols>
  <sheetData>
    <row r="1" spans="1:23" ht="15" thickBot="1" x14ac:dyDescent="0.35">
      <c r="A1" s="103" t="s">
        <v>163</v>
      </c>
      <c r="B1" s="104"/>
      <c r="C1" s="104"/>
      <c r="D1" s="104"/>
      <c r="E1" s="104"/>
      <c r="F1" s="104"/>
      <c r="G1" s="104"/>
      <c r="H1" s="104"/>
      <c r="I1" s="104"/>
      <c r="J1" s="104"/>
      <c r="K1" s="104"/>
      <c r="L1" s="104"/>
      <c r="M1" s="104"/>
      <c r="N1" s="104"/>
      <c r="O1" s="104"/>
      <c r="P1" s="104"/>
      <c r="Q1" s="104"/>
      <c r="R1" s="104"/>
      <c r="S1" s="104"/>
      <c r="T1" s="104"/>
      <c r="U1" s="104"/>
      <c r="V1" s="104"/>
      <c r="W1" s="105"/>
    </row>
    <row r="2" spans="1:23" x14ac:dyDescent="0.3">
      <c r="A2" s="106" t="s">
        <v>87</v>
      </c>
      <c r="B2" s="107" t="s">
        <v>164</v>
      </c>
      <c r="C2" s="108" t="s">
        <v>165</v>
      </c>
      <c r="D2" s="109"/>
      <c r="E2" s="109"/>
      <c r="F2" s="109"/>
      <c r="G2" s="109"/>
      <c r="H2" s="109"/>
      <c r="I2" s="109"/>
      <c r="J2" s="109"/>
      <c r="K2" s="109"/>
      <c r="L2" s="109"/>
      <c r="M2" s="110"/>
      <c r="N2" s="111" t="s">
        <v>166</v>
      </c>
      <c r="O2" s="111"/>
      <c r="P2" s="111"/>
      <c r="Q2" s="111"/>
      <c r="R2" s="111"/>
      <c r="S2" s="111"/>
      <c r="T2" s="111"/>
      <c r="U2" s="111"/>
      <c r="V2" s="111"/>
      <c r="W2" s="112"/>
    </row>
    <row r="3" spans="1:23" x14ac:dyDescent="0.3">
      <c r="A3" s="113"/>
      <c r="B3" s="114"/>
      <c r="C3" s="113" t="s">
        <v>167</v>
      </c>
      <c r="D3" s="114" t="s">
        <v>168</v>
      </c>
      <c r="E3" s="114"/>
      <c r="F3" s="114" t="s">
        <v>169</v>
      </c>
      <c r="G3" s="114"/>
      <c r="H3" s="114" t="s">
        <v>170</v>
      </c>
      <c r="I3" s="114"/>
      <c r="J3" s="114" t="s">
        <v>171</v>
      </c>
      <c r="K3" s="114"/>
      <c r="L3" s="114" t="s">
        <v>96</v>
      </c>
      <c r="M3" s="115" t="s">
        <v>97</v>
      </c>
      <c r="N3" s="114" t="s">
        <v>168</v>
      </c>
      <c r="O3" s="114"/>
      <c r="P3" s="114" t="s">
        <v>169</v>
      </c>
      <c r="Q3" s="114"/>
      <c r="R3" s="114" t="s">
        <v>170</v>
      </c>
      <c r="S3" s="114"/>
      <c r="T3" s="114" t="s">
        <v>171</v>
      </c>
      <c r="U3" s="114"/>
      <c r="V3" s="114" t="s">
        <v>96</v>
      </c>
      <c r="W3" s="115" t="s">
        <v>97</v>
      </c>
    </row>
    <row r="4" spans="1:23" ht="15" thickBot="1" x14ac:dyDescent="0.35">
      <c r="A4" s="116"/>
      <c r="B4" s="117"/>
      <c r="C4" s="116"/>
      <c r="D4" s="118" t="s">
        <v>99</v>
      </c>
      <c r="E4" s="118" t="s">
        <v>100</v>
      </c>
      <c r="F4" s="118" t="s">
        <v>172</v>
      </c>
      <c r="G4" s="118" t="s">
        <v>100</v>
      </c>
      <c r="H4" s="118" t="s">
        <v>99</v>
      </c>
      <c r="I4" s="118" t="s">
        <v>100</v>
      </c>
      <c r="J4" s="118" t="s">
        <v>172</v>
      </c>
      <c r="K4" s="118" t="s">
        <v>100</v>
      </c>
      <c r="L4" s="117"/>
      <c r="M4" s="119"/>
      <c r="N4" s="118" t="s">
        <v>99</v>
      </c>
      <c r="O4" s="118" t="s">
        <v>100</v>
      </c>
      <c r="P4" s="118" t="s">
        <v>172</v>
      </c>
      <c r="Q4" s="118" t="s">
        <v>100</v>
      </c>
      <c r="R4" s="118" t="s">
        <v>99</v>
      </c>
      <c r="S4" s="118" t="s">
        <v>100</v>
      </c>
      <c r="T4" s="118" t="s">
        <v>172</v>
      </c>
      <c r="U4" s="118" t="s">
        <v>100</v>
      </c>
      <c r="V4" s="117"/>
      <c r="W4" s="119"/>
    </row>
    <row r="5" spans="1:23" x14ac:dyDescent="0.3">
      <c r="A5" s="120" t="s">
        <v>173</v>
      </c>
      <c r="B5" s="8">
        <v>5.7</v>
      </c>
      <c r="C5" s="121">
        <v>68.7</v>
      </c>
      <c r="D5" s="122">
        <v>1.1000000000000001</v>
      </c>
      <c r="E5" s="122">
        <v>2</v>
      </c>
      <c r="F5" s="122">
        <v>1.4</v>
      </c>
      <c r="G5" s="122">
        <v>2.2000000000000002</v>
      </c>
      <c r="H5" s="122">
        <v>1.4045302484741693</v>
      </c>
      <c r="I5" s="122">
        <v>2.5536913608621261</v>
      </c>
      <c r="J5" s="122">
        <v>1.7875839526034882</v>
      </c>
      <c r="K5" s="122">
        <v>2.8090604969483386</v>
      </c>
      <c r="L5" s="122">
        <v>43.5</v>
      </c>
      <c r="M5" s="123">
        <v>5.17</v>
      </c>
      <c r="N5" s="124">
        <v>1.2</v>
      </c>
      <c r="O5" s="125">
        <v>2.2999999999999998</v>
      </c>
      <c r="P5" s="125">
        <v>1.5</v>
      </c>
      <c r="Q5" s="125">
        <v>2.6</v>
      </c>
      <c r="R5" s="125">
        <v>1.5322148165172755</v>
      </c>
      <c r="S5" s="125">
        <v>2.9367450649914448</v>
      </c>
      <c r="T5" s="125">
        <v>1.9152685206465945</v>
      </c>
      <c r="U5" s="125">
        <v>3.7497702507615678</v>
      </c>
      <c r="V5" s="125">
        <v>134</v>
      </c>
      <c r="W5" s="126">
        <v>4.54</v>
      </c>
    </row>
    <row r="6" spans="1:23" x14ac:dyDescent="0.3">
      <c r="A6" s="120" t="s">
        <v>174</v>
      </c>
      <c r="B6" s="8">
        <v>5.7</v>
      </c>
      <c r="C6" s="121">
        <v>68.900000000000006</v>
      </c>
      <c r="D6" s="122">
        <v>1.1000000000000001</v>
      </c>
      <c r="E6" s="122">
        <v>2</v>
      </c>
      <c r="F6" s="122">
        <v>1.3</v>
      </c>
      <c r="G6" s="122">
        <v>2.1</v>
      </c>
      <c r="H6" s="122">
        <v>1.4004532375932575</v>
      </c>
      <c r="I6" s="122">
        <v>2.5462786138059226</v>
      </c>
      <c r="J6" s="122">
        <v>1.6550810989738496</v>
      </c>
      <c r="K6" s="122">
        <v>2.6735925444962185</v>
      </c>
      <c r="L6" s="122">
        <v>47.7</v>
      </c>
      <c r="M6" s="123">
        <v>5.22</v>
      </c>
      <c r="N6" s="121">
        <v>1.2</v>
      </c>
      <c r="O6" s="122">
        <v>2.2000000000000002</v>
      </c>
      <c r="P6" s="122">
        <v>1.4</v>
      </c>
      <c r="Q6" s="122">
        <v>2.5</v>
      </c>
      <c r="R6" s="122">
        <v>1.5277671682835534</v>
      </c>
      <c r="S6" s="122">
        <v>2.8009064751865149</v>
      </c>
      <c r="T6" s="122">
        <v>1.7823950296641458</v>
      </c>
      <c r="U6" s="122">
        <v>3.5659441285189759</v>
      </c>
      <c r="V6" s="122">
        <v>120</v>
      </c>
      <c r="W6" s="123">
        <v>4.54</v>
      </c>
    </row>
    <row r="7" spans="1:23" x14ac:dyDescent="0.3">
      <c r="A7" s="120" t="s">
        <v>175</v>
      </c>
      <c r="B7" s="8">
        <v>5.7</v>
      </c>
      <c r="C7" s="121">
        <v>67.5</v>
      </c>
      <c r="D7" s="122">
        <v>1.1000000000000001</v>
      </c>
      <c r="E7" s="122">
        <v>2</v>
      </c>
      <c r="F7" s="122">
        <v>1.3</v>
      </c>
      <c r="G7" s="122">
        <v>2.1</v>
      </c>
      <c r="H7" s="122">
        <v>1.4294996751137101</v>
      </c>
      <c r="I7" s="122">
        <v>2.5990903183885639</v>
      </c>
      <c r="J7" s="122">
        <v>1.6894087069525665</v>
      </c>
      <c r="K7" s="122">
        <v>2.7290448343079921</v>
      </c>
      <c r="L7" s="122">
        <v>51.8</v>
      </c>
      <c r="M7" s="123">
        <v>5.22</v>
      </c>
      <c r="N7" s="121">
        <v>1.2</v>
      </c>
      <c r="O7" s="122">
        <v>2.2000000000000002</v>
      </c>
      <c r="P7" s="122">
        <v>1.4</v>
      </c>
      <c r="Q7" s="122">
        <v>2.4</v>
      </c>
      <c r="R7" s="122">
        <v>1.5594541910331383</v>
      </c>
      <c r="S7" s="122">
        <v>2.8589993502274202</v>
      </c>
      <c r="T7" s="122">
        <v>1.8193632228719947</v>
      </c>
      <c r="U7" s="122">
        <v>3.7153987657276422</v>
      </c>
      <c r="V7" s="122">
        <v>113</v>
      </c>
      <c r="W7" s="123">
        <v>4.51</v>
      </c>
    </row>
    <row r="8" spans="1:23" x14ac:dyDescent="0.3">
      <c r="A8" s="120" t="s">
        <v>176</v>
      </c>
      <c r="B8" s="8">
        <v>5.7</v>
      </c>
      <c r="C8" s="121">
        <v>68</v>
      </c>
      <c r="D8" s="122">
        <v>1.2</v>
      </c>
      <c r="E8" s="122">
        <v>2.1</v>
      </c>
      <c r="F8" s="122">
        <v>1.6</v>
      </c>
      <c r="G8" s="122">
        <v>2.2999999999999998</v>
      </c>
      <c r="H8" s="122">
        <v>1.5479876160990711</v>
      </c>
      <c r="I8" s="122">
        <v>2.7089783281733744</v>
      </c>
      <c r="J8" s="122">
        <v>2.0639834881320946</v>
      </c>
      <c r="K8" s="122">
        <v>2.9669762641898862</v>
      </c>
      <c r="L8" s="122">
        <v>48.3</v>
      </c>
      <c r="M8" s="123">
        <v>5.18</v>
      </c>
      <c r="N8" s="121">
        <v>1.3</v>
      </c>
      <c r="O8" s="122">
        <v>2.5</v>
      </c>
      <c r="P8" s="122">
        <v>1.9</v>
      </c>
      <c r="Q8" s="122">
        <v>3.2</v>
      </c>
      <c r="R8" s="122">
        <v>1.676986584107327</v>
      </c>
      <c r="S8" s="122">
        <v>3.2249742002063981</v>
      </c>
      <c r="T8" s="122">
        <v>2.4509803921568625</v>
      </c>
      <c r="U8" s="122">
        <v>4.1601834367987589</v>
      </c>
      <c r="V8" s="122">
        <v>140</v>
      </c>
      <c r="W8" s="123">
        <v>4.49</v>
      </c>
    </row>
    <row r="9" spans="1:23" x14ac:dyDescent="0.3">
      <c r="A9" s="120" t="s">
        <v>177</v>
      </c>
      <c r="B9" s="8">
        <v>5.7</v>
      </c>
      <c r="C9" s="121">
        <v>68.900000000000006</v>
      </c>
      <c r="D9" s="122">
        <v>1.3</v>
      </c>
      <c r="E9" s="122">
        <v>2.2000000000000002</v>
      </c>
      <c r="F9" s="122">
        <v>1.5</v>
      </c>
      <c r="G9" s="122">
        <v>2.4</v>
      </c>
      <c r="H9" s="122">
        <v>1.6550810989738496</v>
      </c>
      <c r="I9" s="122">
        <v>2.8009064751865149</v>
      </c>
      <c r="J9" s="122">
        <v>1.9097089603544419</v>
      </c>
      <c r="K9" s="122">
        <v>3.0555343365671068</v>
      </c>
      <c r="L9" s="122">
        <v>46.4</v>
      </c>
      <c r="M9" s="123">
        <v>5.24</v>
      </c>
      <c r="N9" s="121">
        <v>1.3</v>
      </c>
      <c r="O9" s="122">
        <v>2.5</v>
      </c>
      <c r="P9" s="122">
        <v>1.6</v>
      </c>
      <c r="Q9" s="122">
        <v>2.7</v>
      </c>
      <c r="R9" s="122">
        <v>1.6550810989738496</v>
      </c>
      <c r="S9" s="122">
        <v>3.1828482672574032</v>
      </c>
      <c r="T9" s="122">
        <v>2.0370228910447379</v>
      </c>
      <c r="U9" s="122">
        <v>4.0522092369533818</v>
      </c>
      <c r="V9" s="122">
        <v>108</v>
      </c>
      <c r="W9" s="123">
        <v>4.4800000000000004</v>
      </c>
    </row>
    <row r="10" spans="1:23" ht="15" thickBot="1" x14ac:dyDescent="0.35">
      <c r="A10" s="127" t="s">
        <v>178</v>
      </c>
      <c r="B10" s="13">
        <v>5.7</v>
      </c>
      <c r="C10" s="128">
        <v>68</v>
      </c>
      <c r="D10" s="129">
        <v>1.1000000000000001</v>
      </c>
      <c r="E10" s="129">
        <v>2</v>
      </c>
      <c r="F10" s="129">
        <v>1.3</v>
      </c>
      <c r="G10" s="129">
        <v>2.1</v>
      </c>
      <c r="H10" s="129">
        <v>1.4189886480908152</v>
      </c>
      <c r="I10" s="129">
        <v>2.5799793601651184</v>
      </c>
      <c r="J10" s="129">
        <v>1.676986584107327</v>
      </c>
      <c r="K10" s="129">
        <v>2.7089783281733744</v>
      </c>
      <c r="L10" s="129">
        <v>43.4</v>
      </c>
      <c r="M10" s="130">
        <v>5.32</v>
      </c>
      <c r="N10" s="128">
        <v>1.2</v>
      </c>
      <c r="O10" s="129">
        <v>2.2000000000000002</v>
      </c>
      <c r="P10" s="129">
        <v>1.4</v>
      </c>
      <c r="Q10" s="129">
        <v>2.4</v>
      </c>
      <c r="R10" s="129">
        <v>1.5479876160990711</v>
      </c>
      <c r="S10" s="129">
        <v>2.8379772961816303</v>
      </c>
      <c r="T10" s="129">
        <v>1.805985552115583</v>
      </c>
      <c r="U10" s="129">
        <v>3.6609614243829078</v>
      </c>
      <c r="V10" s="129">
        <v>103</v>
      </c>
      <c r="W10" s="130">
        <v>4.4800000000000004</v>
      </c>
    </row>
    <row r="11" spans="1:23" ht="15" thickBot="1" x14ac:dyDescent="0.35"/>
    <row r="12" spans="1:23" ht="15" thickBot="1" x14ac:dyDescent="0.35">
      <c r="A12" s="103" t="s">
        <v>163</v>
      </c>
      <c r="B12" s="104"/>
      <c r="C12" s="104"/>
      <c r="D12" s="104"/>
      <c r="E12" s="104"/>
      <c r="F12" s="104"/>
      <c r="G12" s="104"/>
      <c r="H12" s="104"/>
      <c r="I12" s="105"/>
    </row>
    <row r="13" spans="1:23" x14ac:dyDescent="0.3">
      <c r="A13" s="106" t="s">
        <v>87</v>
      </c>
      <c r="B13" s="109" t="s">
        <v>179</v>
      </c>
      <c r="C13" s="109"/>
      <c r="D13" s="109"/>
      <c r="E13" s="110"/>
      <c r="F13" s="111" t="s">
        <v>180</v>
      </c>
      <c r="G13" s="111"/>
      <c r="H13" s="111"/>
      <c r="I13" s="112"/>
    </row>
    <row r="14" spans="1:23" ht="28.8" x14ac:dyDescent="0.3">
      <c r="A14" s="113"/>
      <c r="B14" s="131" t="s">
        <v>170</v>
      </c>
      <c r="C14" s="131" t="s">
        <v>171</v>
      </c>
      <c r="D14" s="114" t="s">
        <v>96</v>
      </c>
      <c r="E14" s="115" t="s">
        <v>97</v>
      </c>
      <c r="F14" s="131" t="s">
        <v>170</v>
      </c>
      <c r="G14" s="131" t="s">
        <v>171</v>
      </c>
      <c r="H14" s="114" t="s">
        <v>96</v>
      </c>
      <c r="I14" s="115" t="s">
        <v>97</v>
      </c>
    </row>
    <row r="15" spans="1:23" ht="15" thickBot="1" x14ac:dyDescent="0.35">
      <c r="A15" s="116"/>
      <c r="B15" s="118" t="s">
        <v>99</v>
      </c>
      <c r="C15" s="118" t="s">
        <v>172</v>
      </c>
      <c r="D15" s="117"/>
      <c r="E15" s="119"/>
      <c r="F15" s="118" t="s">
        <v>99</v>
      </c>
      <c r="G15" s="118" t="s">
        <v>172</v>
      </c>
      <c r="H15" s="117"/>
      <c r="I15" s="119"/>
    </row>
    <row r="16" spans="1:23" x14ac:dyDescent="0.3">
      <c r="A16" s="120">
        <v>1</v>
      </c>
      <c r="B16" s="122">
        <v>1.4045302484741693</v>
      </c>
      <c r="C16" s="122">
        <v>1.7875839526034882</v>
      </c>
      <c r="D16" s="122">
        <v>43.5</v>
      </c>
      <c r="E16" s="123">
        <v>5.17</v>
      </c>
      <c r="F16" s="125">
        <v>1.7</v>
      </c>
      <c r="G16" s="125">
        <v>1.9152685206465945</v>
      </c>
      <c r="H16" s="125">
        <v>134</v>
      </c>
      <c r="I16" s="126">
        <v>4.54</v>
      </c>
    </row>
    <row r="17" spans="1:9" x14ac:dyDescent="0.3">
      <c r="A17" s="120">
        <v>2</v>
      </c>
      <c r="B17" s="122">
        <v>1.4004532375932575</v>
      </c>
      <c r="C17" s="122">
        <v>1.6550810989738496</v>
      </c>
      <c r="D17" s="122">
        <v>47.7</v>
      </c>
      <c r="E17" s="123">
        <v>5.22</v>
      </c>
      <c r="F17" s="122">
        <v>1.7</v>
      </c>
      <c r="G17" s="122">
        <v>1.7823950296641458</v>
      </c>
      <c r="H17" s="122">
        <v>120</v>
      </c>
      <c r="I17" s="123">
        <v>4.54</v>
      </c>
    </row>
    <row r="18" spans="1:9" x14ac:dyDescent="0.3">
      <c r="A18" s="120">
        <v>3</v>
      </c>
      <c r="B18" s="122">
        <v>1.4294996751137101</v>
      </c>
      <c r="C18" s="122">
        <v>1.6894087069525665</v>
      </c>
      <c r="D18" s="122">
        <v>51.8</v>
      </c>
      <c r="E18" s="123">
        <v>5.22</v>
      </c>
      <c r="F18" s="122">
        <v>1.9</v>
      </c>
      <c r="G18" s="122">
        <v>1.8193632228719947</v>
      </c>
      <c r="H18" s="122">
        <v>113</v>
      </c>
      <c r="I18" s="123">
        <v>4.51</v>
      </c>
    </row>
    <row r="19" spans="1:9" x14ac:dyDescent="0.3">
      <c r="A19" s="120">
        <v>4</v>
      </c>
      <c r="B19" s="122">
        <v>1.5479876160990711</v>
      </c>
      <c r="C19" s="122">
        <v>2.0639834881320946</v>
      </c>
      <c r="D19" s="122">
        <v>48.3</v>
      </c>
      <c r="E19" s="123">
        <v>5.18</v>
      </c>
      <c r="F19" s="122">
        <v>1.9</v>
      </c>
      <c r="G19" s="122">
        <v>2.4509803921568625</v>
      </c>
      <c r="H19" s="122">
        <v>140</v>
      </c>
      <c r="I19" s="123">
        <v>4.49</v>
      </c>
    </row>
    <row r="20" spans="1:9" x14ac:dyDescent="0.3">
      <c r="A20" s="120">
        <v>5</v>
      </c>
      <c r="B20" s="122">
        <v>1.6550810989738496</v>
      </c>
      <c r="C20" s="122">
        <v>1.9097089603544419</v>
      </c>
      <c r="D20" s="122">
        <v>46.4</v>
      </c>
      <c r="E20" s="123">
        <v>5.24</v>
      </c>
      <c r="F20" s="122">
        <v>2.1</v>
      </c>
      <c r="G20" s="122">
        <v>2.0370228910447379</v>
      </c>
      <c r="H20" s="122">
        <v>108</v>
      </c>
      <c r="I20" s="123">
        <v>4.4800000000000004</v>
      </c>
    </row>
    <row r="21" spans="1:9" ht="15" thickBot="1" x14ac:dyDescent="0.35">
      <c r="A21" s="127">
        <v>6</v>
      </c>
      <c r="B21" s="129">
        <v>1.4189886480908152</v>
      </c>
      <c r="C21" s="129">
        <v>1.676986584107327</v>
      </c>
      <c r="D21" s="129">
        <v>43.4</v>
      </c>
      <c r="E21" s="130">
        <v>5.32</v>
      </c>
      <c r="F21" s="129">
        <v>1.9</v>
      </c>
      <c r="G21" s="129">
        <v>1.805985552115583</v>
      </c>
      <c r="H21" s="129">
        <v>103</v>
      </c>
      <c r="I21" s="130">
        <v>4.4800000000000004</v>
      </c>
    </row>
    <row r="23" spans="1:9" ht="15" thickBot="1" x14ac:dyDescent="0.35">
      <c r="B23" t="s">
        <v>181</v>
      </c>
      <c r="C23" t="s">
        <v>182</v>
      </c>
    </row>
    <row r="24" spans="1:9" x14ac:dyDescent="0.3">
      <c r="A24" s="120">
        <v>1</v>
      </c>
      <c r="B24" s="122">
        <v>1.4045302484741693</v>
      </c>
      <c r="C24" s="125">
        <v>1.7</v>
      </c>
    </row>
    <row r="25" spans="1:9" x14ac:dyDescent="0.3">
      <c r="A25" s="120">
        <v>2</v>
      </c>
      <c r="B25" s="122">
        <v>1.4004532375932575</v>
      </c>
      <c r="C25" s="122">
        <v>1.7</v>
      </c>
    </row>
    <row r="26" spans="1:9" x14ac:dyDescent="0.3">
      <c r="A26" s="120">
        <v>3</v>
      </c>
      <c r="B26" s="122">
        <v>1.4294996751137101</v>
      </c>
      <c r="C26" s="122">
        <v>1.9</v>
      </c>
    </row>
    <row r="27" spans="1:9" x14ac:dyDescent="0.3">
      <c r="A27" s="120">
        <v>4</v>
      </c>
      <c r="B27" s="122">
        <v>1.5479876160990711</v>
      </c>
      <c r="C27" s="122">
        <v>1.9</v>
      </c>
    </row>
    <row r="28" spans="1:9" x14ac:dyDescent="0.3">
      <c r="A28" s="120">
        <v>5</v>
      </c>
      <c r="B28" s="122">
        <v>1.6550810989738496</v>
      </c>
      <c r="C28" s="122">
        <v>2.1</v>
      </c>
    </row>
    <row r="29" spans="1:9" ht="15" thickBot="1" x14ac:dyDescent="0.35">
      <c r="A29" s="127">
        <v>6</v>
      </c>
      <c r="B29" s="129">
        <v>1.4189886480908152</v>
      </c>
      <c r="C29" s="129">
        <v>1.9</v>
      </c>
    </row>
    <row r="41" spans="1:1" x14ac:dyDescent="0.3">
      <c r="A41" t="s">
        <v>183</v>
      </c>
    </row>
  </sheetData>
  <mergeCells count="26">
    <mergeCell ref="V3:V4"/>
    <mergeCell ref="W3:W4"/>
    <mergeCell ref="A12:I12"/>
    <mergeCell ref="A13:A15"/>
    <mergeCell ref="B13:E13"/>
    <mergeCell ref="F13:I13"/>
    <mergeCell ref="D14:D15"/>
    <mergeCell ref="E14:E15"/>
    <mergeCell ref="H14:H15"/>
    <mergeCell ref="I14:I15"/>
    <mergeCell ref="L3:L4"/>
    <mergeCell ref="M3:M4"/>
    <mergeCell ref="N3:O3"/>
    <mergeCell ref="P3:Q3"/>
    <mergeCell ref="R3:S3"/>
    <mergeCell ref="T3:U3"/>
    <mergeCell ref="A1:W1"/>
    <mergeCell ref="A2:A4"/>
    <mergeCell ref="B2:B4"/>
    <mergeCell ref="C2:M2"/>
    <mergeCell ref="N2:W2"/>
    <mergeCell ref="C3:C4"/>
    <mergeCell ref="D3:E3"/>
    <mergeCell ref="F3:G3"/>
    <mergeCell ref="H3:I3"/>
    <mergeCell ref="J3:K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A050-DF9D-40C7-8EE5-DF4207BF5542}">
  <dimension ref="A1:BC56"/>
  <sheetViews>
    <sheetView topLeftCell="A22" workbookViewId="0">
      <selection activeCell="N36" sqref="N36"/>
    </sheetView>
  </sheetViews>
  <sheetFormatPr defaultColWidth="9.109375" defaultRowHeight="14.4" x14ac:dyDescent="0.3"/>
  <cols>
    <col min="5" max="5" width="15" customWidth="1"/>
  </cols>
  <sheetData>
    <row r="1" spans="1:55" x14ac:dyDescent="0.3">
      <c r="B1" s="97" t="s">
        <v>147</v>
      </c>
      <c r="C1" s="97"/>
      <c r="D1" s="97"/>
      <c r="E1" s="97"/>
      <c r="F1" s="33" t="s">
        <v>148</v>
      </c>
      <c r="G1" s="98" t="s">
        <v>97</v>
      </c>
      <c r="H1" s="99"/>
      <c r="I1" s="97" t="s">
        <v>149</v>
      </c>
      <c r="J1" s="97"/>
      <c r="K1" s="97"/>
      <c r="L1" s="97"/>
      <c r="M1" s="97"/>
      <c r="N1" s="100"/>
      <c r="O1" s="97" t="s">
        <v>150</v>
      </c>
      <c r="P1" s="97"/>
      <c r="Q1" s="97"/>
      <c r="R1" s="97"/>
      <c r="S1" s="97"/>
      <c r="U1" s="97" t="s">
        <v>151</v>
      </c>
      <c r="V1" s="97"/>
      <c r="W1" s="97"/>
      <c r="X1" s="97"/>
      <c r="Y1" s="97"/>
      <c r="AA1" s="97" t="s">
        <v>152</v>
      </c>
      <c r="AB1" s="97"/>
      <c r="AC1" s="97"/>
      <c r="AD1" s="97"/>
      <c r="AE1" s="97"/>
      <c r="AG1" s="97" t="s">
        <v>153</v>
      </c>
      <c r="AH1" s="97"/>
      <c r="AI1" s="97"/>
      <c r="AJ1" s="97"/>
      <c r="AK1" s="97"/>
      <c r="AM1" s="97" t="s">
        <v>154</v>
      </c>
      <c r="AN1" s="97"/>
      <c r="AO1" s="97"/>
      <c r="AP1" s="97"/>
      <c r="AQ1" s="97"/>
      <c r="AS1" s="97" t="s">
        <v>155</v>
      </c>
      <c r="AT1" s="97"/>
      <c r="AU1" s="97"/>
      <c r="AV1" s="97"/>
      <c r="AW1" s="97"/>
      <c r="AY1" s="97" t="s">
        <v>156</v>
      </c>
      <c r="AZ1" s="97"/>
      <c r="BA1" s="97"/>
      <c r="BB1" s="97"/>
      <c r="BC1" s="97"/>
    </row>
    <row r="2" spans="1:55" x14ac:dyDescent="0.3">
      <c r="B2" s="100"/>
      <c r="C2" s="100"/>
      <c r="D2" s="100"/>
      <c r="E2" s="100"/>
      <c r="F2" s="33"/>
      <c r="G2" s="98"/>
      <c r="H2" s="99"/>
      <c r="I2" s="100"/>
      <c r="J2" s="100"/>
      <c r="K2" s="100"/>
      <c r="L2" s="100"/>
      <c r="M2" s="100"/>
      <c r="N2" s="100"/>
      <c r="P2" s="100"/>
      <c r="Q2" s="100"/>
      <c r="R2" s="100"/>
      <c r="S2" s="100"/>
    </row>
    <row r="3" spans="1:55" x14ac:dyDescent="0.3">
      <c r="B3" s="97" t="s">
        <v>157</v>
      </c>
      <c r="C3" s="97"/>
      <c r="D3" s="97" t="s">
        <v>158</v>
      </c>
      <c r="E3" s="97"/>
      <c r="F3" s="33" t="s">
        <v>148</v>
      </c>
      <c r="G3" s="98"/>
      <c r="H3" s="99"/>
      <c r="I3" s="97" t="s">
        <v>157</v>
      </c>
      <c r="J3" s="97"/>
      <c r="K3" s="97" t="s">
        <v>158</v>
      </c>
      <c r="L3" s="97"/>
      <c r="M3" s="98" t="s">
        <v>148</v>
      </c>
      <c r="N3" s="99"/>
      <c r="O3" s="97" t="s">
        <v>157</v>
      </c>
      <c r="P3" s="97"/>
      <c r="Q3" s="97" t="s">
        <v>158</v>
      </c>
      <c r="R3" s="97"/>
      <c r="S3" s="98" t="s">
        <v>148</v>
      </c>
      <c r="U3" s="97" t="s">
        <v>157</v>
      </c>
      <c r="V3" s="97"/>
      <c r="W3" s="97" t="s">
        <v>158</v>
      </c>
      <c r="X3" s="97"/>
      <c r="Y3" s="98" t="s">
        <v>148</v>
      </c>
      <c r="AA3" s="97" t="s">
        <v>157</v>
      </c>
      <c r="AB3" s="97"/>
      <c r="AC3" s="97" t="s">
        <v>158</v>
      </c>
      <c r="AD3" s="97"/>
      <c r="AE3" s="98" t="s">
        <v>148</v>
      </c>
      <c r="AG3" s="97" t="s">
        <v>157</v>
      </c>
      <c r="AH3" s="97"/>
      <c r="AI3" s="97" t="s">
        <v>158</v>
      </c>
      <c r="AJ3" s="97"/>
      <c r="AK3" s="98" t="s">
        <v>148</v>
      </c>
      <c r="AM3" s="97" t="s">
        <v>157</v>
      </c>
      <c r="AN3" s="97"/>
      <c r="AO3" s="97" t="s">
        <v>158</v>
      </c>
      <c r="AP3" s="97"/>
      <c r="AQ3" s="98" t="s">
        <v>148</v>
      </c>
      <c r="AS3" s="97" t="s">
        <v>157</v>
      </c>
      <c r="AT3" s="97"/>
      <c r="AU3" s="97" t="s">
        <v>158</v>
      </c>
      <c r="AV3" s="97"/>
      <c r="AW3" s="98" t="s">
        <v>148</v>
      </c>
      <c r="AY3" s="97" t="s">
        <v>157</v>
      </c>
      <c r="AZ3" s="97"/>
      <c r="BA3" s="97" t="s">
        <v>158</v>
      </c>
      <c r="BB3" s="97"/>
      <c r="BC3" s="98" t="s">
        <v>148</v>
      </c>
    </row>
    <row r="4" spans="1:55" x14ac:dyDescent="0.3">
      <c r="B4" s="100" t="s">
        <v>99</v>
      </c>
      <c r="C4" s="100" t="s">
        <v>100</v>
      </c>
      <c r="D4" s="100" t="s">
        <v>99</v>
      </c>
      <c r="E4" s="100" t="s">
        <v>100</v>
      </c>
      <c r="F4" s="33"/>
      <c r="G4" s="98"/>
      <c r="H4" s="99"/>
      <c r="I4" s="100" t="s">
        <v>99</v>
      </c>
      <c r="J4" s="100" t="s">
        <v>100</v>
      </c>
      <c r="K4" s="100" t="s">
        <v>99</v>
      </c>
      <c r="L4" s="100" t="s">
        <v>100</v>
      </c>
      <c r="M4" s="98"/>
      <c r="N4" s="99"/>
      <c r="O4" s="100" t="s">
        <v>99</v>
      </c>
      <c r="P4" s="100" t="s">
        <v>100</v>
      </c>
      <c r="Q4" s="100" t="s">
        <v>99</v>
      </c>
      <c r="R4" s="100" t="s">
        <v>100</v>
      </c>
      <c r="S4" s="98"/>
      <c r="U4" s="100" t="s">
        <v>99</v>
      </c>
      <c r="V4" s="100" t="s">
        <v>100</v>
      </c>
      <c r="W4" s="100" t="s">
        <v>99</v>
      </c>
      <c r="X4" s="100" t="s">
        <v>100</v>
      </c>
      <c r="Y4" s="98"/>
      <c r="AA4" s="100" t="s">
        <v>99</v>
      </c>
      <c r="AB4" s="100" t="s">
        <v>100</v>
      </c>
      <c r="AC4" s="100" t="s">
        <v>99</v>
      </c>
      <c r="AD4" s="100" t="s">
        <v>100</v>
      </c>
      <c r="AE4" s="98"/>
      <c r="AG4" s="100" t="s">
        <v>99</v>
      </c>
      <c r="AH4" s="100" t="s">
        <v>100</v>
      </c>
      <c r="AI4" s="100" t="s">
        <v>99</v>
      </c>
      <c r="AJ4" s="100" t="s">
        <v>100</v>
      </c>
      <c r="AK4" s="98"/>
      <c r="AM4" s="100" t="s">
        <v>99</v>
      </c>
      <c r="AN4" s="100" t="s">
        <v>100</v>
      </c>
      <c r="AO4" s="100" t="s">
        <v>99</v>
      </c>
      <c r="AP4" s="100" t="s">
        <v>100</v>
      </c>
      <c r="AQ4" s="98"/>
      <c r="AS4" s="100" t="s">
        <v>99</v>
      </c>
      <c r="AT4" s="100" t="s">
        <v>100</v>
      </c>
      <c r="AU4" s="100" t="s">
        <v>99</v>
      </c>
      <c r="AV4" s="100" t="s">
        <v>100</v>
      </c>
      <c r="AW4" s="98"/>
      <c r="AY4" s="100" t="s">
        <v>99</v>
      </c>
      <c r="AZ4" s="100" t="s">
        <v>100</v>
      </c>
      <c r="BA4" s="100" t="s">
        <v>99</v>
      </c>
      <c r="BB4" s="100" t="s">
        <v>100</v>
      </c>
      <c r="BC4" s="98"/>
    </row>
    <row r="5" spans="1:55" x14ac:dyDescent="0.3">
      <c r="A5">
        <v>1</v>
      </c>
      <c r="B5" s="56">
        <v>1.3</v>
      </c>
      <c r="C5" s="56">
        <v>2.1</v>
      </c>
      <c r="D5" s="56">
        <v>1</v>
      </c>
      <c r="E5" s="56">
        <v>1.6</v>
      </c>
      <c r="F5" s="56">
        <v>206</v>
      </c>
      <c r="G5" s="56">
        <v>5.7</v>
      </c>
      <c r="H5" s="56"/>
      <c r="I5" s="56">
        <v>1.2</v>
      </c>
      <c r="J5" s="56">
        <v>2.4</v>
      </c>
      <c r="K5" s="56">
        <v>1</v>
      </c>
      <c r="L5" s="56">
        <v>1.7</v>
      </c>
      <c r="M5" s="56">
        <v>211</v>
      </c>
      <c r="N5" s="56"/>
      <c r="O5" s="56">
        <v>1.2</v>
      </c>
      <c r="P5" s="56">
        <v>2.4</v>
      </c>
      <c r="Q5" s="56">
        <v>1.1000000000000001</v>
      </c>
      <c r="R5" s="56">
        <v>2</v>
      </c>
      <c r="S5" s="60">
        <v>209</v>
      </c>
      <c r="U5" s="56">
        <v>1.5</v>
      </c>
      <c r="V5" s="56">
        <v>3.2</v>
      </c>
      <c r="W5" s="56">
        <v>1.3</v>
      </c>
      <c r="X5" s="56">
        <v>2.5</v>
      </c>
      <c r="Y5" s="60">
        <v>217</v>
      </c>
      <c r="AA5" s="56">
        <v>1.7</v>
      </c>
      <c r="AB5" s="56">
        <v>4</v>
      </c>
      <c r="AC5" s="56">
        <v>1.5</v>
      </c>
      <c r="AD5" s="56">
        <v>2.9</v>
      </c>
      <c r="AE5" s="60">
        <v>208</v>
      </c>
      <c r="AG5" s="56">
        <v>1.7</v>
      </c>
      <c r="AH5" s="56">
        <v>4.5999999999999996</v>
      </c>
      <c r="AI5" s="56">
        <v>1.7</v>
      </c>
      <c r="AJ5" s="56">
        <v>3.2</v>
      </c>
      <c r="AK5" s="60">
        <v>264</v>
      </c>
      <c r="AM5" s="56">
        <v>2.4</v>
      </c>
      <c r="AN5" s="56">
        <v>5.8</v>
      </c>
      <c r="AO5" s="56">
        <v>2</v>
      </c>
      <c r="AP5" s="56">
        <v>4.4000000000000004</v>
      </c>
      <c r="AQ5" s="60">
        <v>299</v>
      </c>
      <c r="AS5" s="56">
        <v>2.8</v>
      </c>
      <c r="AT5" s="56">
        <v>6.1</v>
      </c>
      <c r="AU5" s="56">
        <v>2.5</v>
      </c>
      <c r="AV5" s="56">
        <v>5.4</v>
      </c>
      <c r="AW5" s="60">
        <v>289</v>
      </c>
      <c r="AY5" s="56">
        <v>6.3</v>
      </c>
      <c r="AZ5" s="56">
        <v>12.5</v>
      </c>
      <c r="BA5" s="56">
        <v>4.9000000000000004</v>
      </c>
      <c r="BB5" s="56">
        <v>8.6999999999999993</v>
      </c>
      <c r="BC5" s="60">
        <v>312</v>
      </c>
    </row>
    <row r="6" spans="1:55" x14ac:dyDescent="0.3">
      <c r="A6">
        <v>2</v>
      </c>
      <c r="B6" s="56">
        <v>1.1000000000000001</v>
      </c>
      <c r="C6" s="56">
        <v>2.2000000000000002</v>
      </c>
      <c r="D6" s="56">
        <v>0.9</v>
      </c>
      <c r="E6" s="56">
        <v>1.25</v>
      </c>
      <c r="F6" s="56">
        <v>215</v>
      </c>
      <c r="G6" s="56">
        <v>5.6</v>
      </c>
      <c r="H6" s="56"/>
      <c r="I6" s="56">
        <v>1.1000000000000001</v>
      </c>
      <c r="J6" s="56">
        <v>2.2999999999999998</v>
      </c>
      <c r="K6" s="56">
        <v>1</v>
      </c>
      <c r="L6" s="56">
        <v>1.6</v>
      </c>
      <c r="M6" s="56">
        <v>234</v>
      </c>
      <c r="N6" s="56"/>
      <c r="O6" s="56">
        <v>1.3</v>
      </c>
      <c r="P6" s="56">
        <v>2.9</v>
      </c>
      <c r="Q6" s="56">
        <v>1.1000000000000001</v>
      </c>
      <c r="R6" s="56">
        <v>2.1</v>
      </c>
      <c r="S6" s="56">
        <v>218</v>
      </c>
      <c r="U6" s="56">
        <v>1.5</v>
      </c>
      <c r="V6" s="56">
        <v>3.1</v>
      </c>
      <c r="W6" s="56">
        <v>1.3</v>
      </c>
      <c r="X6" s="56">
        <v>2.5</v>
      </c>
      <c r="Y6" s="56">
        <v>221</v>
      </c>
      <c r="AA6" s="56">
        <v>1.6</v>
      </c>
      <c r="AB6" s="56">
        <v>3.5</v>
      </c>
      <c r="AC6" s="56">
        <v>1.5</v>
      </c>
      <c r="AD6" s="56">
        <v>3</v>
      </c>
      <c r="AE6" s="56">
        <v>256</v>
      </c>
      <c r="AG6" s="56">
        <v>1.8</v>
      </c>
      <c r="AH6" s="56">
        <v>4.3</v>
      </c>
      <c r="AI6" s="56">
        <v>1.7</v>
      </c>
      <c r="AJ6" s="56">
        <v>3.4</v>
      </c>
      <c r="AK6" s="56">
        <v>231</v>
      </c>
      <c r="AM6" s="56">
        <v>2.5</v>
      </c>
      <c r="AN6" s="56">
        <v>5.0999999999999996</v>
      </c>
      <c r="AO6" s="56">
        <v>2</v>
      </c>
      <c r="AP6" s="56">
        <v>3.9</v>
      </c>
      <c r="AQ6" s="56">
        <v>281</v>
      </c>
      <c r="AS6" s="56">
        <v>2.9</v>
      </c>
      <c r="AT6" s="56">
        <v>6.4</v>
      </c>
      <c r="AU6" s="56">
        <v>2.2999999999999998</v>
      </c>
      <c r="AV6" s="56">
        <v>4.7</v>
      </c>
      <c r="AW6" s="56">
        <v>296</v>
      </c>
      <c r="AY6" s="56">
        <v>5.2</v>
      </c>
      <c r="AZ6" s="56">
        <v>9.8000000000000007</v>
      </c>
      <c r="BA6" s="56">
        <v>4.8</v>
      </c>
      <c r="BB6" s="56">
        <v>8.1</v>
      </c>
      <c r="BC6" s="60">
        <v>321</v>
      </c>
    </row>
    <row r="7" spans="1:55" x14ac:dyDescent="0.3">
      <c r="A7">
        <v>3</v>
      </c>
      <c r="B7" s="56">
        <v>1.3</v>
      </c>
      <c r="C7" s="56">
        <v>2.2000000000000002</v>
      </c>
      <c r="D7" s="56">
        <v>1.1000000000000001</v>
      </c>
      <c r="E7" s="56">
        <v>1.7</v>
      </c>
      <c r="F7" s="56">
        <v>191</v>
      </c>
      <c r="G7" s="56">
        <v>5.5</v>
      </c>
      <c r="H7" s="56"/>
      <c r="I7" s="56">
        <v>1.4</v>
      </c>
      <c r="J7" s="56">
        <v>2.7</v>
      </c>
      <c r="K7" s="56">
        <v>1.1000000000000001</v>
      </c>
      <c r="L7" s="56">
        <v>1.8</v>
      </c>
      <c r="M7" s="56">
        <v>209</v>
      </c>
      <c r="N7" s="56"/>
      <c r="O7" s="56">
        <v>1.4</v>
      </c>
      <c r="P7" s="56">
        <v>3.2</v>
      </c>
      <c r="Q7" s="56">
        <v>1.1000000000000001</v>
      </c>
      <c r="R7" s="56">
        <v>2</v>
      </c>
      <c r="S7" s="56">
        <v>204</v>
      </c>
      <c r="U7" s="56">
        <v>1.4</v>
      </c>
      <c r="V7" s="56">
        <v>3.1</v>
      </c>
      <c r="W7" s="56">
        <v>1.3</v>
      </c>
      <c r="X7" s="56">
        <v>2.6</v>
      </c>
      <c r="Y7" s="56">
        <v>243</v>
      </c>
      <c r="AA7" s="56">
        <v>1.5</v>
      </c>
      <c r="AB7" s="56">
        <v>3.2</v>
      </c>
      <c r="AC7" s="56">
        <v>1.5</v>
      </c>
      <c r="AD7" s="56">
        <v>2.9</v>
      </c>
      <c r="AE7" s="56">
        <v>239</v>
      </c>
      <c r="AG7" s="56">
        <v>1.8</v>
      </c>
      <c r="AH7" s="56">
        <v>4.0999999999999996</v>
      </c>
      <c r="AI7" s="56">
        <v>1.6</v>
      </c>
      <c r="AJ7" s="56">
        <v>3.2</v>
      </c>
      <c r="AK7" s="56">
        <v>290</v>
      </c>
      <c r="AM7" s="56">
        <v>2.4</v>
      </c>
      <c r="AN7" s="56">
        <v>5.0999999999999996</v>
      </c>
      <c r="AO7" s="56">
        <v>2.2000000000000002</v>
      </c>
      <c r="AP7" s="56">
        <v>4.0999999999999996</v>
      </c>
      <c r="AQ7" s="60">
        <v>303</v>
      </c>
      <c r="AS7" s="56">
        <v>3.4</v>
      </c>
      <c r="AT7" s="56">
        <v>6.5</v>
      </c>
      <c r="AU7" s="56">
        <v>2.5</v>
      </c>
      <c r="AV7" s="56">
        <v>4.7</v>
      </c>
      <c r="AW7">
        <v>283</v>
      </c>
      <c r="AY7" s="56">
        <v>5.4</v>
      </c>
      <c r="AZ7" s="56">
        <v>10.8</v>
      </c>
      <c r="BA7" s="56">
        <v>4.5999999999999996</v>
      </c>
      <c r="BB7" s="56">
        <v>8.6999999999999993</v>
      </c>
      <c r="BC7" s="60">
        <v>299</v>
      </c>
    </row>
    <row r="8" spans="1:55" x14ac:dyDescent="0.3">
      <c r="A8">
        <v>4</v>
      </c>
      <c r="B8" s="56">
        <v>1.2</v>
      </c>
      <c r="C8" s="56">
        <v>2.1</v>
      </c>
      <c r="D8" s="56">
        <v>1</v>
      </c>
      <c r="E8" s="56">
        <v>1.7</v>
      </c>
      <c r="F8" s="56">
        <v>204</v>
      </c>
      <c r="G8" s="56">
        <v>5.6</v>
      </c>
      <c r="H8" s="56"/>
      <c r="I8" s="56">
        <v>1.1000000000000001</v>
      </c>
      <c r="J8" s="56">
        <v>2.2000000000000002</v>
      </c>
      <c r="K8" s="56">
        <v>1.1000000000000001</v>
      </c>
      <c r="L8" s="56">
        <v>1.8</v>
      </c>
      <c r="M8" s="56">
        <v>221</v>
      </c>
      <c r="N8" s="56"/>
      <c r="O8" s="56">
        <v>1.3</v>
      </c>
      <c r="P8" s="56">
        <v>2.9</v>
      </c>
      <c r="Q8" s="56">
        <v>1.2</v>
      </c>
      <c r="R8" s="56">
        <v>2</v>
      </c>
      <c r="S8" s="56">
        <v>214</v>
      </c>
      <c r="U8" s="56">
        <v>1.5</v>
      </c>
      <c r="V8" s="56">
        <v>3.3</v>
      </c>
      <c r="W8" s="56">
        <v>1.2</v>
      </c>
      <c r="X8" s="56">
        <v>2.4</v>
      </c>
      <c r="Y8" s="56">
        <v>234</v>
      </c>
      <c r="AA8" s="56">
        <v>1.5</v>
      </c>
      <c r="AB8" s="56">
        <v>3.7</v>
      </c>
      <c r="AC8" s="56">
        <v>1.6</v>
      </c>
      <c r="AD8" s="56">
        <v>3</v>
      </c>
      <c r="AE8" s="56">
        <v>245</v>
      </c>
      <c r="AG8" s="56">
        <v>1.7</v>
      </c>
      <c r="AH8" s="56">
        <v>4.0999999999999996</v>
      </c>
      <c r="AI8" s="56">
        <v>1.6</v>
      </c>
      <c r="AJ8" s="56">
        <v>3.1</v>
      </c>
      <c r="AK8" s="56">
        <v>258</v>
      </c>
      <c r="AM8" s="56">
        <v>3</v>
      </c>
      <c r="AN8" s="56">
        <v>6.2</v>
      </c>
      <c r="AO8" s="56">
        <v>1.9</v>
      </c>
      <c r="AP8" s="56">
        <v>3.8</v>
      </c>
      <c r="AQ8" s="60">
        <v>301</v>
      </c>
      <c r="AS8" s="56">
        <v>3.2</v>
      </c>
      <c r="AT8" s="56">
        <v>6.1</v>
      </c>
      <c r="AU8" s="56">
        <v>2.2999999999999998</v>
      </c>
      <c r="AV8" s="56">
        <v>4.8</v>
      </c>
      <c r="AW8">
        <v>307</v>
      </c>
      <c r="AY8" s="56">
        <v>6</v>
      </c>
      <c r="AZ8" s="56">
        <v>13.4</v>
      </c>
      <c r="BA8" s="56">
        <v>5.2</v>
      </c>
      <c r="BB8" s="56">
        <v>11.3</v>
      </c>
      <c r="BC8" s="60">
        <v>317</v>
      </c>
    </row>
    <row r="9" spans="1:55" x14ac:dyDescent="0.3">
      <c r="A9">
        <v>5</v>
      </c>
      <c r="B9" s="56">
        <v>1.2</v>
      </c>
      <c r="C9" s="56">
        <v>1.8</v>
      </c>
      <c r="D9" s="56">
        <v>0.9</v>
      </c>
      <c r="E9" s="56">
        <v>1.6</v>
      </c>
      <c r="F9" s="56">
        <v>184</v>
      </c>
      <c r="G9" s="56">
        <v>5.5</v>
      </c>
      <c r="H9" s="56"/>
      <c r="I9" s="56">
        <v>1.2</v>
      </c>
      <c r="J9" s="56">
        <v>2.1</v>
      </c>
      <c r="K9" s="56">
        <v>1</v>
      </c>
      <c r="L9" s="56">
        <v>1.7</v>
      </c>
      <c r="M9" s="56">
        <v>203</v>
      </c>
      <c r="N9" s="56"/>
      <c r="O9" s="56">
        <v>1.3</v>
      </c>
      <c r="P9" s="56">
        <v>2.5</v>
      </c>
      <c r="Q9" s="56">
        <v>1.1000000000000001</v>
      </c>
      <c r="R9" s="56">
        <v>1.9</v>
      </c>
      <c r="S9" s="56">
        <v>206</v>
      </c>
      <c r="U9" s="56">
        <v>1.6</v>
      </c>
      <c r="V9" s="56">
        <v>3.7</v>
      </c>
      <c r="W9" s="56">
        <v>1.3</v>
      </c>
      <c r="X9" s="56">
        <v>2.5</v>
      </c>
      <c r="Y9" s="56">
        <v>262</v>
      </c>
      <c r="AA9" s="56">
        <v>1.7</v>
      </c>
      <c r="AB9" s="56">
        <v>4.2</v>
      </c>
      <c r="AC9" s="56">
        <v>1.5</v>
      </c>
      <c r="AD9" s="56">
        <v>3</v>
      </c>
      <c r="AE9" s="56">
        <v>216</v>
      </c>
      <c r="AG9" s="56">
        <v>1.8</v>
      </c>
      <c r="AH9" s="56">
        <v>4.9000000000000004</v>
      </c>
      <c r="AI9" s="56">
        <v>1.7</v>
      </c>
      <c r="AJ9" s="56">
        <v>3.5</v>
      </c>
      <c r="AK9" s="56">
        <v>267</v>
      </c>
      <c r="AM9" s="56">
        <v>3.2</v>
      </c>
      <c r="AN9" s="56">
        <v>6.5</v>
      </c>
      <c r="AO9" s="56">
        <v>2.1</v>
      </c>
      <c r="AP9" s="56">
        <v>4.5999999999999996</v>
      </c>
      <c r="AQ9" s="60">
        <v>314</v>
      </c>
      <c r="AS9" s="56">
        <v>3.5</v>
      </c>
      <c r="AT9" s="56">
        <v>7.1</v>
      </c>
      <c r="AU9" s="56">
        <v>2.5</v>
      </c>
      <c r="AV9" s="56">
        <v>5.2</v>
      </c>
      <c r="AW9">
        <v>314</v>
      </c>
      <c r="AY9" s="56">
        <v>7.3</v>
      </c>
      <c r="AZ9" s="56">
        <v>13.9</v>
      </c>
      <c r="BA9" s="56">
        <v>5.9</v>
      </c>
      <c r="BB9" s="56">
        <v>12.6</v>
      </c>
      <c r="BC9" s="60">
        <v>361</v>
      </c>
    </row>
    <row r="10" spans="1:55" x14ac:dyDescent="0.3">
      <c r="A10" t="s">
        <v>159</v>
      </c>
      <c r="B10" s="61">
        <f>AVERAGE(B5:B9)</f>
        <v>1.2200000000000002</v>
      </c>
      <c r="C10" s="61">
        <f t="shared" ref="C10:BC10" si="0">AVERAGE(C5:C9)</f>
        <v>2.0800000000000005</v>
      </c>
      <c r="D10" s="61">
        <f t="shared" si="0"/>
        <v>0.98000000000000009</v>
      </c>
      <c r="E10" s="61">
        <f t="shared" si="0"/>
        <v>1.5699999999999998</v>
      </c>
      <c r="F10" s="61">
        <f t="shared" si="0"/>
        <v>200</v>
      </c>
      <c r="G10" s="61">
        <f t="shared" si="0"/>
        <v>5.58</v>
      </c>
      <c r="H10" s="61"/>
      <c r="I10" s="61">
        <f t="shared" si="0"/>
        <v>1.2</v>
      </c>
      <c r="J10" s="61">
        <f t="shared" si="0"/>
        <v>2.34</v>
      </c>
      <c r="K10" s="61">
        <f t="shared" si="0"/>
        <v>1.04</v>
      </c>
      <c r="L10" s="61">
        <f t="shared" si="0"/>
        <v>1.72</v>
      </c>
      <c r="M10" s="61">
        <f t="shared" si="0"/>
        <v>215.6</v>
      </c>
      <c r="N10" s="61"/>
      <c r="O10" s="61">
        <f t="shared" si="0"/>
        <v>1.3</v>
      </c>
      <c r="P10" s="61">
        <f t="shared" si="0"/>
        <v>2.7800000000000002</v>
      </c>
      <c r="Q10" s="61">
        <f t="shared" si="0"/>
        <v>1.1199999999999999</v>
      </c>
      <c r="R10" s="61">
        <f t="shared" si="0"/>
        <v>2</v>
      </c>
      <c r="S10" s="61">
        <f t="shared" si="0"/>
        <v>210.2</v>
      </c>
      <c r="T10" s="61"/>
      <c r="U10" s="61">
        <f t="shared" si="0"/>
        <v>1.5</v>
      </c>
      <c r="V10" s="61">
        <f t="shared" si="0"/>
        <v>3.28</v>
      </c>
      <c r="W10" s="61">
        <f t="shared" si="0"/>
        <v>1.28</v>
      </c>
      <c r="X10" s="61">
        <f t="shared" si="0"/>
        <v>2.5</v>
      </c>
      <c r="Y10" s="61">
        <f t="shared" si="0"/>
        <v>235.4</v>
      </c>
      <c r="Z10" s="61" t="e">
        <f t="shared" si="0"/>
        <v>#DIV/0!</v>
      </c>
      <c r="AA10" s="61">
        <f t="shared" si="0"/>
        <v>1.6</v>
      </c>
      <c r="AB10" s="61">
        <f t="shared" si="0"/>
        <v>3.7199999999999998</v>
      </c>
      <c r="AC10" s="61">
        <f t="shared" si="0"/>
        <v>1.52</v>
      </c>
      <c r="AD10" s="61">
        <f t="shared" si="0"/>
        <v>2.96</v>
      </c>
      <c r="AE10" s="61">
        <f t="shared" si="0"/>
        <v>232.8</v>
      </c>
      <c r="AF10" s="61" t="e">
        <f t="shared" si="0"/>
        <v>#DIV/0!</v>
      </c>
      <c r="AG10" s="61">
        <f t="shared" si="0"/>
        <v>1.7600000000000002</v>
      </c>
      <c r="AH10" s="61">
        <f t="shared" si="0"/>
        <v>4.4000000000000004</v>
      </c>
      <c r="AI10" s="61">
        <f t="shared" si="0"/>
        <v>1.6599999999999997</v>
      </c>
      <c r="AJ10" s="61">
        <f t="shared" si="0"/>
        <v>3.28</v>
      </c>
      <c r="AK10" s="61">
        <f t="shared" si="0"/>
        <v>262</v>
      </c>
      <c r="AL10" s="61" t="e">
        <f t="shared" si="0"/>
        <v>#DIV/0!</v>
      </c>
      <c r="AM10" s="61">
        <f t="shared" si="0"/>
        <v>2.7</v>
      </c>
      <c r="AN10" s="61">
        <f t="shared" si="0"/>
        <v>5.74</v>
      </c>
      <c r="AO10" s="61">
        <f t="shared" si="0"/>
        <v>2.04</v>
      </c>
      <c r="AP10" s="61">
        <v>4.4000000000000004</v>
      </c>
      <c r="AQ10" s="61">
        <f t="shared" si="0"/>
        <v>299.60000000000002</v>
      </c>
      <c r="AR10" s="61" t="e">
        <f t="shared" si="0"/>
        <v>#DIV/0!</v>
      </c>
      <c r="AS10" s="61">
        <f t="shared" si="0"/>
        <v>3.16</v>
      </c>
      <c r="AT10" s="61">
        <f t="shared" si="0"/>
        <v>6.44</v>
      </c>
      <c r="AU10" s="61">
        <f t="shared" si="0"/>
        <v>2.42</v>
      </c>
      <c r="AV10" s="61">
        <f t="shared" si="0"/>
        <v>4.96</v>
      </c>
      <c r="AW10" s="61">
        <f t="shared" si="0"/>
        <v>297.8</v>
      </c>
      <c r="AX10" s="61" t="e">
        <f t="shared" si="0"/>
        <v>#DIV/0!</v>
      </c>
      <c r="AY10" s="61">
        <f t="shared" si="0"/>
        <v>6.04</v>
      </c>
      <c r="AZ10" s="61">
        <f t="shared" si="0"/>
        <v>12.08</v>
      </c>
      <c r="BA10" s="61">
        <f t="shared" si="0"/>
        <v>5.08</v>
      </c>
      <c r="BB10" s="61">
        <f t="shared" si="0"/>
        <v>9.879999999999999</v>
      </c>
      <c r="BC10" s="61">
        <f t="shared" si="0"/>
        <v>322</v>
      </c>
    </row>
    <row r="11" spans="1:55" x14ac:dyDescent="0.3">
      <c r="A11" t="s">
        <v>160</v>
      </c>
      <c r="B11" s="101">
        <f>_xlfn.STDEV.S(B5:B9)</f>
        <v>8.366600265340754E-2</v>
      </c>
      <c r="C11" s="101">
        <f t="shared" ref="C11:BC11" si="1">_xlfn.STDEV.S(C5:C9)</f>
        <v>0.16431676725154989</v>
      </c>
      <c r="D11" s="101">
        <f t="shared" si="1"/>
        <v>8.3666002653407581E-2</v>
      </c>
      <c r="E11" s="101">
        <f t="shared" si="1"/>
        <v>0.18574175621006822</v>
      </c>
      <c r="F11" s="101">
        <f t="shared" si="1"/>
        <v>12.389511693363866</v>
      </c>
      <c r="G11" s="101">
        <f t="shared" si="1"/>
        <v>8.3666002653407581E-2</v>
      </c>
      <c r="H11" s="101"/>
      <c r="I11" s="101">
        <f t="shared" si="1"/>
        <v>0.12247448713915883</v>
      </c>
      <c r="J11" s="101">
        <f t="shared" si="1"/>
        <v>0.23021728866442678</v>
      </c>
      <c r="K11" s="101">
        <f t="shared" si="1"/>
        <v>5.4772255750516662E-2</v>
      </c>
      <c r="L11" s="101">
        <f t="shared" si="1"/>
        <v>8.366600265340754E-2</v>
      </c>
      <c r="M11" s="101">
        <f t="shared" si="1"/>
        <v>12.157302332343306</v>
      </c>
      <c r="N11" s="101"/>
      <c r="O11" s="101">
        <f t="shared" si="1"/>
        <v>7.0710678118654738E-2</v>
      </c>
      <c r="P11" s="101">
        <f t="shared" si="1"/>
        <v>0.32710854467592421</v>
      </c>
      <c r="Q11" s="101">
        <f t="shared" si="1"/>
        <v>4.4721359549995739E-2</v>
      </c>
      <c r="R11" s="101">
        <f t="shared" si="1"/>
        <v>7.0710678118654821E-2</v>
      </c>
      <c r="S11" s="101">
        <f t="shared" si="1"/>
        <v>5.7619441163551732</v>
      </c>
      <c r="T11" s="101"/>
      <c r="U11" s="101">
        <f t="shared" si="1"/>
        <v>7.0710678118654821E-2</v>
      </c>
      <c r="V11" s="101">
        <f t="shared" si="1"/>
        <v>0.24899799195977468</v>
      </c>
      <c r="W11" s="101">
        <f t="shared" si="1"/>
        <v>4.4721359549995836E-2</v>
      </c>
      <c r="X11" s="101">
        <f t="shared" si="1"/>
        <v>7.0710678118654821E-2</v>
      </c>
      <c r="Y11" s="101">
        <f t="shared" si="1"/>
        <v>18.119050747762699</v>
      </c>
      <c r="Z11" s="101" t="e">
        <f t="shared" si="1"/>
        <v>#DIV/0!</v>
      </c>
      <c r="AA11" s="101">
        <f t="shared" si="1"/>
        <v>9.9999999999999978E-2</v>
      </c>
      <c r="AB11" s="101">
        <f t="shared" si="1"/>
        <v>0.39623225512317894</v>
      </c>
      <c r="AC11" s="101">
        <f t="shared" si="1"/>
        <v>4.4721359549995836E-2</v>
      </c>
      <c r="AD11" s="101">
        <f t="shared" si="1"/>
        <v>5.4772255750516662E-2</v>
      </c>
      <c r="AE11" s="101">
        <f t="shared" si="1"/>
        <v>20.141995928904365</v>
      </c>
      <c r="AF11" s="101" t="e">
        <f t="shared" si="1"/>
        <v>#DIV/0!</v>
      </c>
      <c r="AG11" s="101">
        <f t="shared" si="1"/>
        <v>5.4772255750516662E-2</v>
      </c>
      <c r="AH11" s="101">
        <f t="shared" si="1"/>
        <v>0.34641016151377568</v>
      </c>
      <c r="AI11" s="101">
        <f t="shared" si="1"/>
        <v>5.4772255750516544E-2</v>
      </c>
      <c r="AJ11" s="101">
        <f t="shared" si="1"/>
        <v>0.16431676725154976</v>
      </c>
      <c r="AK11" s="101">
        <f t="shared" si="1"/>
        <v>21.15419580130618</v>
      </c>
      <c r="AL11" s="101" t="e">
        <f t="shared" si="1"/>
        <v>#DIV/0!</v>
      </c>
      <c r="AM11" s="101">
        <f t="shared" si="1"/>
        <v>0.37416573867739489</v>
      </c>
      <c r="AN11" s="101">
        <f t="shared" si="1"/>
        <v>0.6348228099241553</v>
      </c>
      <c r="AO11" s="101">
        <f t="shared" si="1"/>
        <v>0.11401754250991389</v>
      </c>
      <c r="AP11" s="101">
        <f t="shared" si="1"/>
        <v>0.33615472627943227</v>
      </c>
      <c r="AQ11" s="101">
        <f t="shared" si="1"/>
        <v>11.907980517283356</v>
      </c>
      <c r="AR11" s="101" t="e">
        <f t="shared" si="1"/>
        <v>#DIV/0!</v>
      </c>
      <c r="AS11" s="101">
        <f t="shared" si="1"/>
        <v>0.30495901363953815</v>
      </c>
      <c r="AT11" s="101">
        <f t="shared" si="1"/>
        <v>0.40987803063838391</v>
      </c>
      <c r="AU11" s="101">
        <f t="shared" si="1"/>
        <v>0.10954451150103332</v>
      </c>
      <c r="AV11" s="101">
        <f t="shared" si="1"/>
        <v>0.32093613071762433</v>
      </c>
      <c r="AW11" s="101">
        <f t="shared" si="1"/>
        <v>12.716131487209465</v>
      </c>
      <c r="AX11" s="101" t="e">
        <f t="shared" si="1"/>
        <v>#DIV/0!</v>
      </c>
      <c r="AY11" s="101">
        <f t="shared" si="1"/>
        <v>0.83246621553069944</v>
      </c>
      <c r="AZ11" s="101">
        <f t="shared" si="1"/>
        <v>1.7369513522260847</v>
      </c>
      <c r="BA11" s="101">
        <f t="shared" si="1"/>
        <v>0.50695167422546328</v>
      </c>
      <c r="BB11" s="101">
        <f t="shared" si="1"/>
        <v>1.9601020381602583</v>
      </c>
      <c r="BC11" s="101">
        <f t="shared" si="1"/>
        <v>23.323807579381203</v>
      </c>
    </row>
    <row r="15" spans="1:55" x14ac:dyDescent="0.3">
      <c r="A15" s="60"/>
      <c r="B15" s="60">
        <v>0</v>
      </c>
      <c r="C15" s="60">
        <v>30</v>
      </c>
      <c r="D15" s="60">
        <v>60</v>
      </c>
      <c r="E15" s="60">
        <v>120</v>
      </c>
      <c r="F15" s="60">
        <v>240</v>
      </c>
      <c r="G15" s="60">
        <v>360</v>
      </c>
      <c r="H15" s="60">
        <v>1080</v>
      </c>
      <c r="I15" s="60">
        <v>1440</v>
      </c>
      <c r="J15" s="60">
        <v>10080</v>
      </c>
    </row>
    <row r="16" spans="1:55" x14ac:dyDescent="0.3">
      <c r="A16" s="60" t="s">
        <v>161</v>
      </c>
      <c r="B16" s="61">
        <v>0.98000000000000009</v>
      </c>
      <c r="C16" s="61">
        <v>1.04</v>
      </c>
      <c r="D16" s="60">
        <v>1.1200000000000001</v>
      </c>
      <c r="E16" s="60">
        <v>1.28</v>
      </c>
      <c r="F16" s="60">
        <v>1.52</v>
      </c>
      <c r="G16" s="60">
        <v>1.66</v>
      </c>
      <c r="H16" s="60">
        <v>2.04</v>
      </c>
      <c r="I16" s="60">
        <v>2.42</v>
      </c>
      <c r="J16" s="60">
        <v>5.08</v>
      </c>
    </row>
    <row r="17" spans="1:10" x14ac:dyDescent="0.3">
      <c r="A17" s="60" t="s">
        <v>162</v>
      </c>
      <c r="B17" s="61">
        <v>8.3666002653407581E-2</v>
      </c>
      <c r="C17" s="61">
        <v>5.4772255750516662E-2</v>
      </c>
      <c r="D17" s="60">
        <v>0.04</v>
      </c>
      <c r="E17" s="60">
        <v>0.04</v>
      </c>
      <c r="F17" s="60">
        <v>0.04</v>
      </c>
      <c r="G17" s="60">
        <v>0.05</v>
      </c>
      <c r="H17" s="60">
        <v>0.11</v>
      </c>
      <c r="I17" s="60">
        <v>0.11</v>
      </c>
      <c r="J17" s="60">
        <v>0.51</v>
      </c>
    </row>
    <row r="18" spans="1:10" x14ac:dyDescent="0.3">
      <c r="B18" s="60">
        <v>0</v>
      </c>
      <c r="C18" s="60">
        <v>30</v>
      </c>
      <c r="D18" s="60">
        <v>60</v>
      </c>
      <c r="E18" s="60">
        <v>120</v>
      </c>
      <c r="F18" s="60">
        <v>240</v>
      </c>
      <c r="G18" s="60">
        <v>360</v>
      </c>
      <c r="H18" s="60">
        <v>1080</v>
      </c>
      <c r="I18" s="60">
        <v>1440</v>
      </c>
      <c r="J18" s="60">
        <v>10080</v>
      </c>
    </row>
    <row r="19" spans="1:10" x14ac:dyDescent="0.3">
      <c r="A19" s="60" t="s">
        <v>161</v>
      </c>
      <c r="B19" s="61">
        <v>200</v>
      </c>
      <c r="C19">
        <v>215.6</v>
      </c>
      <c r="D19">
        <v>210.2</v>
      </c>
      <c r="E19">
        <v>235.4</v>
      </c>
      <c r="F19">
        <v>232.8</v>
      </c>
      <c r="G19">
        <v>262</v>
      </c>
      <c r="H19">
        <v>299.60000000000002</v>
      </c>
      <c r="I19">
        <v>297.8</v>
      </c>
      <c r="J19">
        <v>322</v>
      </c>
    </row>
    <row r="20" spans="1:10" x14ac:dyDescent="0.3">
      <c r="A20" s="60" t="s">
        <v>162</v>
      </c>
      <c r="B20" s="101">
        <v>12.389511693363866</v>
      </c>
      <c r="C20">
        <v>12.157302332343306</v>
      </c>
      <c r="D20">
        <v>5.7619441163551732</v>
      </c>
      <c r="E20">
        <v>18.119050747762699</v>
      </c>
      <c r="F20">
        <v>20.141995928904365</v>
      </c>
      <c r="G20">
        <v>21.15419580130618</v>
      </c>
      <c r="H20">
        <v>11.907980517283356</v>
      </c>
      <c r="I20">
        <v>12.716131487209465</v>
      </c>
      <c r="J20">
        <v>23.323807579381203</v>
      </c>
    </row>
    <row r="36" spans="1:17" x14ac:dyDescent="0.3">
      <c r="A36" s="60"/>
      <c r="B36" s="60">
        <v>0</v>
      </c>
      <c r="C36" s="60">
        <v>30</v>
      </c>
      <c r="D36" s="60">
        <v>60</v>
      </c>
      <c r="E36" s="60">
        <v>120</v>
      </c>
      <c r="F36" s="60">
        <v>240</v>
      </c>
      <c r="G36" s="60">
        <v>360</v>
      </c>
      <c r="H36" s="60">
        <v>1080</v>
      </c>
      <c r="I36" s="60">
        <v>1440</v>
      </c>
      <c r="J36" s="60">
        <v>10080</v>
      </c>
    </row>
    <row r="37" spans="1:17" x14ac:dyDescent="0.3">
      <c r="A37" s="60" t="s">
        <v>161</v>
      </c>
      <c r="B37" s="61">
        <v>0.98000000000000009</v>
      </c>
      <c r="C37" s="61">
        <v>1.04</v>
      </c>
      <c r="D37" s="60">
        <v>1.1200000000000001</v>
      </c>
      <c r="E37" s="60">
        <v>1.28</v>
      </c>
      <c r="F37" s="60">
        <v>1.52</v>
      </c>
      <c r="G37" s="60">
        <v>1.66</v>
      </c>
      <c r="H37" s="60">
        <v>2.04</v>
      </c>
      <c r="I37" s="60">
        <v>2.42</v>
      </c>
      <c r="J37" s="60">
        <v>5.08</v>
      </c>
    </row>
    <row r="38" spans="1:17" ht="15" thickBot="1" x14ac:dyDescent="0.35">
      <c r="A38" s="60" t="s">
        <v>162</v>
      </c>
      <c r="B38" s="61">
        <v>8.3666002653407581E-2</v>
      </c>
      <c r="C38" s="61">
        <v>5.4772255750516662E-2</v>
      </c>
      <c r="D38" s="60">
        <v>0.04</v>
      </c>
      <c r="E38" s="60">
        <v>0.04</v>
      </c>
      <c r="F38" s="60">
        <v>0.04</v>
      </c>
      <c r="G38" s="60">
        <v>0.05</v>
      </c>
      <c r="H38" s="60">
        <v>0.11</v>
      </c>
      <c r="I38" s="60">
        <v>0.11</v>
      </c>
      <c r="J38" s="60">
        <v>0.51</v>
      </c>
    </row>
    <row r="39" spans="1:17" x14ac:dyDescent="0.3">
      <c r="M39" s="102"/>
      <c r="N39" s="102"/>
      <c r="O39" s="102"/>
      <c r="P39" s="102"/>
      <c r="Q39" s="102"/>
    </row>
    <row r="48" spans="1:17" ht="15" thickBot="1" x14ac:dyDescent="0.35">
      <c r="M48" s="69"/>
      <c r="N48" s="69"/>
      <c r="O48" s="69"/>
      <c r="P48" s="69"/>
      <c r="Q48" s="69"/>
    </row>
    <row r="51" spans="13:19" ht="15" thickBot="1" x14ac:dyDescent="0.35"/>
    <row r="52" spans="13:19" x14ac:dyDescent="0.3">
      <c r="M52" s="102"/>
      <c r="N52" s="102"/>
      <c r="O52" s="102"/>
      <c r="P52" s="102"/>
      <c r="Q52" s="102"/>
      <c r="R52" s="102"/>
      <c r="S52" s="102"/>
    </row>
    <row r="56" spans="13:19" ht="15" thickBot="1" x14ac:dyDescent="0.35">
      <c r="M56" s="69"/>
      <c r="N56" s="69"/>
      <c r="O56" s="69"/>
      <c r="P56" s="69"/>
      <c r="Q56" s="69"/>
      <c r="R56" s="69"/>
      <c r="S56" s="69"/>
    </row>
  </sheetData>
  <mergeCells count="36">
    <mergeCell ref="AW3:AW4"/>
    <mergeCell ref="AY3:AZ3"/>
    <mergeCell ref="BA3:BB3"/>
    <mergeCell ref="BC3:BC4"/>
    <mergeCell ref="AK3:AK4"/>
    <mergeCell ref="AM3:AN3"/>
    <mergeCell ref="AO3:AP3"/>
    <mergeCell ref="AQ3:AQ4"/>
    <mergeCell ref="AS3:AT3"/>
    <mergeCell ref="AU3:AV3"/>
    <mergeCell ref="Y3:Y4"/>
    <mergeCell ref="AA3:AB3"/>
    <mergeCell ref="AC3:AD3"/>
    <mergeCell ref="AE3:AE4"/>
    <mergeCell ref="AG3:AH3"/>
    <mergeCell ref="AI3:AJ3"/>
    <mergeCell ref="AG1:AK1"/>
    <mergeCell ref="AM1:AQ1"/>
    <mergeCell ref="AS1:AW1"/>
    <mergeCell ref="AY1:BC1"/>
    <mergeCell ref="B3:C3"/>
    <mergeCell ref="D3:E3"/>
    <mergeCell ref="I3:J3"/>
    <mergeCell ref="K3:L3"/>
    <mergeCell ref="M3:M4"/>
    <mergeCell ref="O3:P3"/>
    <mergeCell ref="B1:E1"/>
    <mergeCell ref="G1:G4"/>
    <mergeCell ref="I1:M1"/>
    <mergeCell ref="O1:S1"/>
    <mergeCell ref="U1:Y1"/>
    <mergeCell ref="AA1:AE1"/>
    <mergeCell ref="Q3:R3"/>
    <mergeCell ref="S3:S4"/>
    <mergeCell ref="U3:V3"/>
    <mergeCell ref="W3:X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5B51-FB96-4D35-A700-E86056203630}">
  <dimension ref="A1:AJ159"/>
  <sheetViews>
    <sheetView topLeftCell="A21" workbookViewId="0">
      <selection activeCell="F43" sqref="F43:F44"/>
    </sheetView>
  </sheetViews>
  <sheetFormatPr defaultRowHeight="14.4" x14ac:dyDescent="0.3"/>
  <cols>
    <col min="1" max="1" width="26.44140625" customWidth="1"/>
    <col min="2" max="2" width="15.44140625" customWidth="1"/>
    <col min="3" max="3" width="18" customWidth="1"/>
    <col min="6" max="6" width="17.5546875" customWidth="1"/>
    <col min="7" max="8" width="16.44140625" customWidth="1"/>
    <col min="10" max="10" width="13.88671875" customWidth="1"/>
    <col min="19" max="19" width="8.88671875" style="33"/>
    <col min="24" max="25" width="16.5546875" customWidth="1"/>
    <col min="26" max="26" width="15.33203125" customWidth="1"/>
  </cols>
  <sheetData>
    <row r="1" spans="1:36" ht="15" thickBot="1" x14ac:dyDescent="0.35">
      <c r="B1" s="28" t="s">
        <v>82</v>
      </c>
      <c r="C1" s="29"/>
      <c r="D1" s="29"/>
      <c r="E1" s="29"/>
      <c r="F1" s="29"/>
      <c r="G1" s="29"/>
      <c r="H1" s="29"/>
      <c r="I1" s="29"/>
      <c r="J1" s="29"/>
      <c r="K1" s="29"/>
      <c r="L1" s="29"/>
      <c r="M1" s="29"/>
      <c r="N1" s="30"/>
      <c r="O1" s="31" t="s">
        <v>83</v>
      </c>
      <c r="P1" s="32"/>
      <c r="Q1" s="32"/>
      <c r="R1" s="32"/>
      <c r="T1" s="28" t="s">
        <v>84</v>
      </c>
      <c r="U1" s="29"/>
      <c r="V1" s="29"/>
      <c r="W1" s="29"/>
      <c r="X1" s="29"/>
      <c r="Y1" s="29"/>
      <c r="Z1" s="29"/>
      <c r="AA1" s="29"/>
      <c r="AB1" s="29"/>
      <c r="AC1" s="29"/>
      <c r="AD1" s="29"/>
      <c r="AE1" s="29"/>
      <c r="AF1" s="30"/>
    </row>
    <row r="2" spans="1:36" ht="15" thickBot="1" x14ac:dyDescent="0.35">
      <c r="B2" s="28" t="s">
        <v>85</v>
      </c>
      <c r="C2" s="29"/>
      <c r="D2" s="29"/>
      <c r="E2" s="29"/>
      <c r="F2" s="29"/>
      <c r="G2" s="29"/>
      <c r="H2" s="29"/>
      <c r="I2" s="29"/>
      <c r="J2" s="29"/>
      <c r="K2" s="29"/>
      <c r="L2" s="29"/>
      <c r="M2" s="29"/>
      <c r="N2" s="30"/>
      <c r="O2" s="34"/>
      <c r="P2" s="35"/>
      <c r="Q2" s="35"/>
      <c r="R2" s="35"/>
      <c r="T2" s="28" t="s">
        <v>85</v>
      </c>
      <c r="U2" s="29"/>
      <c r="V2" s="29"/>
      <c r="W2" s="29"/>
      <c r="X2" s="29"/>
      <c r="Y2" s="29"/>
      <c r="Z2" s="29"/>
      <c r="AA2" s="29"/>
      <c r="AB2" s="29"/>
      <c r="AC2" s="29"/>
      <c r="AD2" s="29"/>
      <c r="AE2" s="29"/>
      <c r="AF2" s="30"/>
    </row>
    <row r="3" spans="1:36" x14ac:dyDescent="0.3">
      <c r="A3" s="36" t="s">
        <v>86</v>
      </c>
      <c r="B3" s="37" t="s">
        <v>87</v>
      </c>
      <c r="C3" s="38" t="s">
        <v>88</v>
      </c>
      <c r="D3" s="38" t="s">
        <v>89</v>
      </c>
      <c r="E3" s="38" t="s">
        <v>90</v>
      </c>
      <c r="F3" s="39" t="s">
        <v>91</v>
      </c>
      <c r="G3" s="38" t="s">
        <v>92</v>
      </c>
      <c r="H3" s="38" t="s">
        <v>93</v>
      </c>
      <c r="I3" s="38" t="s">
        <v>94</v>
      </c>
      <c r="J3" s="38"/>
      <c r="K3" s="38" t="s">
        <v>95</v>
      </c>
      <c r="L3" s="38"/>
      <c r="M3" s="38" t="s">
        <v>96</v>
      </c>
      <c r="N3" s="38" t="s">
        <v>97</v>
      </c>
      <c r="O3" s="38" t="s">
        <v>94</v>
      </c>
      <c r="P3" s="38"/>
      <c r="Q3" s="38" t="s">
        <v>95</v>
      </c>
      <c r="R3" s="38"/>
      <c r="S3" s="40" t="s">
        <v>98</v>
      </c>
      <c r="T3" s="37" t="s">
        <v>87</v>
      </c>
      <c r="U3" s="38" t="s">
        <v>88</v>
      </c>
      <c r="V3" s="38" t="s">
        <v>89</v>
      </c>
      <c r="W3" s="38" t="s">
        <v>90</v>
      </c>
      <c r="X3" s="39" t="s">
        <v>91</v>
      </c>
      <c r="Y3" s="41"/>
      <c r="Z3" s="38" t="s">
        <v>93</v>
      </c>
      <c r="AA3" s="38" t="s">
        <v>94</v>
      </c>
      <c r="AB3" s="38"/>
      <c r="AC3" s="38" t="s">
        <v>95</v>
      </c>
      <c r="AD3" s="38"/>
      <c r="AE3" s="38" t="s">
        <v>96</v>
      </c>
      <c r="AF3" s="42" t="s">
        <v>97</v>
      </c>
    </row>
    <row r="4" spans="1:36" ht="15" thickBot="1" x14ac:dyDescent="0.35">
      <c r="A4" s="43"/>
      <c r="B4" s="44"/>
      <c r="C4" s="45"/>
      <c r="D4" s="45"/>
      <c r="E4" s="45"/>
      <c r="F4" s="46"/>
      <c r="G4" s="45"/>
      <c r="H4" s="45"/>
      <c r="I4" s="19" t="s">
        <v>99</v>
      </c>
      <c r="J4" s="19" t="s">
        <v>100</v>
      </c>
      <c r="K4" s="19" t="s">
        <v>99</v>
      </c>
      <c r="L4" s="19" t="s">
        <v>100</v>
      </c>
      <c r="M4" s="45"/>
      <c r="N4" s="45"/>
      <c r="O4" s="19" t="s">
        <v>99</v>
      </c>
      <c r="P4" s="19" t="s">
        <v>100</v>
      </c>
      <c r="Q4" s="19" t="s">
        <v>99</v>
      </c>
      <c r="R4" s="19" t="s">
        <v>100</v>
      </c>
      <c r="S4" s="47"/>
      <c r="T4" s="48"/>
      <c r="U4" s="49"/>
      <c r="V4" s="49"/>
      <c r="W4" s="49"/>
      <c r="X4" s="50"/>
      <c r="Y4" s="51"/>
      <c r="Z4" s="49"/>
      <c r="AA4" s="52" t="s">
        <v>99</v>
      </c>
      <c r="AB4" s="52" t="s">
        <v>100</v>
      </c>
      <c r="AC4" s="52" t="s">
        <v>99</v>
      </c>
      <c r="AD4" s="52" t="s">
        <v>100</v>
      </c>
      <c r="AE4" s="49"/>
      <c r="AF4" s="53"/>
    </row>
    <row r="5" spans="1:36" x14ac:dyDescent="0.3">
      <c r="A5" s="43"/>
      <c r="B5" s="37" t="s">
        <v>101</v>
      </c>
      <c r="C5" s="54">
        <v>1</v>
      </c>
      <c r="D5" s="54">
        <v>1.02</v>
      </c>
      <c r="E5" s="54">
        <v>100</v>
      </c>
      <c r="F5" s="54">
        <v>0.65600000000000003</v>
      </c>
      <c r="G5" s="55">
        <f>((F5-0.13)/10)*50</f>
        <v>2.63</v>
      </c>
      <c r="H5" s="55">
        <f>(G5/10)*100</f>
        <v>26.3</v>
      </c>
      <c r="I5" s="55">
        <v>2.4</v>
      </c>
      <c r="J5" s="55">
        <v>2.9</v>
      </c>
      <c r="K5" s="55">
        <v>2.1</v>
      </c>
      <c r="L5" s="55">
        <v>3.6</v>
      </c>
      <c r="M5" s="55">
        <v>218</v>
      </c>
      <c r="N5" s="55">
        <v>5.25</v>
      </c>
      <c r="O5" s="56">
        <f>(I5*50/0.1/100/H5)</f>
        <v>0.45627376425855515</v>
      </c>
      <c r="P5" s="56">
        <f>(J5*50/0.1/100/H5)</f>
        <v>0.55133079847908739</v>
      </c>
      <c r="Q5" s="56">
        <f>(K5*50/0.1/100/H5)</f>
        <v>0.39923954372623571</v>
      </c>
      <c r="R5" s="56">
        <f>(L5*50/0.1/100/H5)</f>
        <v>0.68441064638783267</v>
      </c>
      <c r="S5" s="47"/>
      <c r="T5" s="37" t="s">
        <v>101</v>
      </c>
      <c r="U5" s="54">
        <v>1</v>
      </c>
      <c r="V5" s="57">
        <v>1.01</v>
      </c>
      <c r="W5" s="54">
        <v>100</v>
      </c>
      <c r="X5" s="54">
        <v>0.56499999999999995</v>
      </c>
      <c r="Y5" s="55">
        <f>((X5-0.13)/10)*50</f>
        <v>2.1749999999999998</v>
      </c>
      <c r="Z5" s="55">
        <f>(Y5/10)*100</f>
        <v>21.749999999999996</v>
      </c>
      <c r="AA5" s="55">
        <v>4.7</v>
      </c>
      <c r="AB5" s="55">
        <v>13.1</v>
      </c>
      <c r="AC5" s="55">
        <v>4.0999999999999996</v>
      </c>
      <c r="AD5" s="55">
        <v>7.9</v>
      </c>
      <c r="AE5" s="58">
        <v>284</v>
      </c>
      <c r="AF5" s="59">
        <v>4.66</v>
      </c>
      <c r="AG5" s="56">
        <f>(AA5*50/0.1/100/Z5)</f>
        <v>1.0804597701149428</v>
      </c>
      <c r="AH5" s="56">
        <f>(AB5*50/0.1/100/Z5)</f>
        <v>3.0114942528735638</v>
      </c>
      <c r="AI5" s="56">
        <f>(AC5*50/0.1/100/Z5)</f>
        <v>0.94252873563218387</v>
      </c>
      <c r="AJ5" s="56">
        <f>(AD5*50/0.1/100/Z5)</f>
        <v>1.8160919540229887</v>
      </c>
    </row>
    <row r="6" spans="1:36" x14ac:dyDescent="0.3">
      <c r="A6" s="43"/>
      <c r="B6" s="44"/>
      <c r="C6" s="60">
        <v>2</v>
      </c>
      <c r="D6" s="60">
        <v>1.03</v>
      </c>
      <c r="E6" s="60">
        <v>100</v>
      </c>
      <c r="F6" s="60">
        <v>0.67500000000000004</v>
      </c>
      <c r="G6" s="56">
        <f t="shared" ref="G6:G10" si="0">((F6-0.13)/10)*50</f>
        <v>2.7250000000000005</v>
      </c>
      <c r="H6" s="56">
        <f t="shared" ref="H6:H10" si="1">(G6/10)*100</f>
        <v>27.250000000000007</v>
      </c>
      <c r="I6" s="56">
        <v>2.2999999999999998</v>
      </c>
      <c r="J6" s="56">
        <v>3.8</v>
      </c>
      <c r="K6" s="56">
        <v>2.1</v>
      </c>
      <c r="L6" s="56">
        <v>3.5</v>
      </c>
      <c r="M6" s="56">
        <v>215</v>
      </c>
      <c r="N6" s="56">
        <v>4.92</v>
      </c>
      <c r="O6" s="56">
        <f t="shared" ref="O6:O10" si="2">(I6*50/0.1/100/H6)</f>
        <v>0.42201834862385301</v>
      </c>
      <c r="P6" s="56">
        <f t="shared" ref="P6:P10" si="3">(J6*50/0.1/100/H6)</f>
        <v>0.69724770642201817</v>
      </c>
      <c r="Q6" s="56">
        <f t="shared" ref="Q6:Q10" si="4">(K6*50/0.1/100/H6)</f>
        <v>0.3853211009174311</v>
      </c>
      <c r="R6" s="56">
        <f t="shared" ref="R6:R10" si="5">(L6*50/0.1/100/H6)</f>
        <v>0.64220183486238513</v>
      </c>
      <c r="S6" s="47"/>
      <c r="T6" s="44"/>
      <c r="U6" s="60">
        <v>2</v>
      </c>
      <c r="V6" s="61">
        <v>1.03</v>
      </c>
      <c r="W6" s="60">
        <v>100</v>
      </c>
      <c r="X6" s="60">
        <v>0.55400000000000005</v>
      </c>
      <c r="Y6" s="56">
        <f t="shared" ref="Y6:Y10" si="6">((X6-0.13)/10)*50</f>
        <v>2.1200000000000006</v>
      </c>
      <c r="Z6" s="56">
        <f t="shared" ref="Z6:Z10" si="7">(Y6/10)*100</f>
        <v>21.200000000000006</v>
      </c>
      <c r="AA6" s="56">
        <v>4.9000000000000004</v>
      </c>
      <c r="AB6" s="56">
        <v>13.6</v>
      </c>
      <c r="AC6" s="56">
        <v>4.3</v>
      </c>
      <c r="AD6" s="56">
        <v>8.4</v>
      </c>
      <c r="AE6">
        <v>281</v>
      </c>
      <c r="AF6" s="62">
        <v>4.7300000000000004</v>
      </c>
      <c r="AG6" s="56">
        <f t="shared" ref="AG6:AG10" si="8">(AA6*50/0.1/100/Z6)</f>
        <v>1.1556603773584901</v>
      </c>
      <c r="AH6" s="56">
        <f t="shared" ref="AH6:AH10" si="9">(AB6*50/0.1/100/Z6)</f>
        <v>3.2075471698113196</v>
      </c>
      <c r="AI6" s="56">
        <f t="shared" ref="AI6:AI10" si="10">(AC6*50/0.1/100/Z6)</f>
        <v>1.0141509433962261</v>
      </c>
      <c r="AJ6" s="56">
        <f t="shared" ref="AJ6:AJ10" si="11">(AD6*50/0.1/100/Z6)</f>
        <v>1.9811320754716975</v>
      </c>
    </row>
    <row r="7" spans="1:36" x14ac:dyDescent="0.3">
      <c r="A7" s="43"/>
      <c r="B7" s="44"/>
      <c r="C7" s="60">
        <v>3</v>
      </c>
      <c r="D7" s="60">
        <v>1.03</v>
      </c>
      <c r="E7" s="60">
        <v>100</v>
      </c>
      <c r="F7" s="60">
        <v>0.65400000000000003</v>
      </c>
      <c r="G7" s="56">
        <f t="shared" si="0"/>
        <v>2.62</v>
      </c>
      <c r="H7" s="56">
        <f t="shared" si="1"/>
        <v>26.200000000000003</v>
      </c>
      <c r="I7" s="56">
        <v>2.2999999999999998</v>
      </c>
      <c r="J7" s="56">
        <v>3.8</v>
      </c>
      <c r="K7" s="56">
        <v>2</v>
      </c>
      <c r="L7" s="56">
        <v>3.5</v>
      </c>
      <c r="M7" s="56">
        <v>219</v>
      </c>
      <c r="N7" s="56">
        <v>5.14</v>
      </c>
      <c r="O7" s="56">
        <f t="shared" si="2"/>
        <v>0.43893129770992356</v>
      </c>
      <c r="P7" s="56">
        <f t="shared" si="3"/>
        <v>0.72519083969465636</v>
      </c>
      <c r="Q7" s="56">
        <f t="shared" si="4"/>
        <v>0.38167938931297707</v>
      </c>
      <c r="R7" s="56">
        <f t="shared" si="5"/>
        <v>0.66793893129770987</v>
      </c>
      <c r="S7" s="47"/>
      <c r="T7" s="44"/>
      <c r="U7" s="60">
        <v>3</v>
      </c>
      <c r="V7" s="61">
        <v>1.04</v>
      </c>
      <c r="W7" s="60">
        <v>100</v>
      </c>
      <c r="X7" s="60">
        <v>0.54400000000000004</v>
      </c>
      <c r="Y7" s="56">
        <f t="shared" si="6"/>
        <v>2.0700000000000003</v>
      </c>
      <c r="Z7" s="56">
        <f t="shared" si="7"/>
        <v>20.700000000000003</v>
      </c>
      <c r="AA7" s="56">
        <v>4.4000000000000004</v>
      </c>
      <c r="AB7" s="56">
        <v>12.3</v>
      </c>
      <c r="AC7" s="56">
        <v>3.7</v>
      </c>
      <c r="AD7" s="56">
        <v>7.1</v>
      </c>
      <c r="AE7">
        <v>286</v>
      </c>
      <c r="AF7" s="62">
        <v>4.68</v>
      </c>
      <c r="AG7" s="56">
        <f t="shared" si="8"/>
        <v>1.0628019323671496</v>
      </c>
      <c r="AH7" s="56">
        <f t="shared" si="9"/>
        <v>2.9710144927536226</v>
      </c>
      <c r="AI7" s="56">
        <f t="shared" si="10"/>
        <v>0.89371980676328489</v>
      </c>
      <c r="AJ7" s="56">
        <f t="shared" si="11"/>
        <v>1.7149758454106279</v>
      </c>
    </row>
    <row r="8" spans="1:36" x14ac:dyDescent="0.3">
      <c r="A8" s="43"/>
      <c r="B8" s="44" t="s">
        <v>102</v>
      </c>
      <c r="C8" s="60">
        <v>1</v>
      </c>
      <c r="D8" s="60">
        <v>1.05</v>
      </c>
      <c r="E8" s="60">
        <v>100</v>
      </c>
      <c r="F8" s="60">
        <v>0.54300000000000004</v>
      </c>
      <c r="G8" s="56">
        <f t="shared" si="0"/>
        <v>2.0650000000000004</v>
      </c>
      <c r="H8" s="56">
        <f t="shared" si="1"/>
        <v>20.650000000000006</v>
      </c>
      <c r="I8" s="56">
        <v>5.9</v>
      </c>
      <c r="J8" s="56">
        <v>12.7</v>
      </c>
      <c r="K8" s="56">
        <v>4.9000000000000004</v>
      </c>
      <c r="L8" s="56">
        <v>11.6</v>
      </c>
      <c r="M8" s="56">
        <v>250</v>
      </c>
      <c r="N8" s="56">
        <v>4.57</v>
      </c>
      <c r="O8" s="56">
        <f t="shared" si="2"/>
        <v>1.4285714285714282</v>
      </c>
      <c r="P8" s="56">
        <f t="shared" si="3"/>
        <v>3.0750605326876506</v>
      </c>
      <c r="Q8" s="56">
        <f t="shared" si="4"/>
        <v>1.1864406779661014</v>
      </c>
      <c r="R8" s="56">
        <f t="shared" si="5"/>
        <v>2.8087167070217909</v>
      </c>
      <c r="S8" s="47"/>
      <c r="T8" s="44" t="s">
        <v>102</v>
      </c>
      <c r="U8" s="60">
        <v>1</v>
      </c>
      <c r="V8" s="61">
        <v>1</v>
      </c>
      <c r="W8" s="60">
        <v>100</v>
      </c>
      <c r="X8" s="63">
        <v>0.54</v>
      </c>
      <c r="Y8" s="56">
        <f t="shared" si="6"/>
        <v>2.0500000000000003</v>
      </c>
      <c r="Z8" s="56">
        <f t="shared" si="7"/>
        <v>20.5</v>
      </c>
      <c r="AA8" s="56">
        <v>7.6</v>
      </c>
      <c r="AB8" s="56">
        <v>18.600000000000001</v>
      </c>
      <c r="AC8" s="56">
        <v>6.8</v>
      </c>
      <c r="AD8" s="56">
        <v>14.3</v>
      </c>
      <c r="AE8">
        <v>306</v>
      </c>
      <c r="AF8" s="62">
        <v>4.87</v>
      </c>
      <c r="AG8" s="56">
        <f t="shared" si="8"/>
        <v>1.8536585365853659</v>
      </c>
      <c r="AH8" s="56">
        <f t="shared" si="9"/>
        <v>4.5365853658536581</v>
      </c>
      <c r="AI8" s="56">
        <f t="shared" si="10"/>
        <v>1.6585365853658536</v>
      </c>
      <c r="AJ8" s="56">
        <f t="shared" si="11"/>
        <v>3.4878048780487805</v>
      </c>
    </row>
    <row r="9" spans="1:36" x14ac:dyDescent="0.3">
      <c r="A9" s="43"/>
      <c r="B9" s="44"/>
      <c r="C9" s="60">
        <v>2</v>
      </c>
      <c r="D9" s="60">
        <v>1.03</v>
      </c>
      <c r="E9" s="60">
        <v>100</v>
      </c>
      <c r="F9" s="60">
        <v>0.57399999999999995</v>
      </c>
      <c r="G9" s="56">
        <f t="shared" si="0"/>
        <v>2.2199999999999998</v>
      </c>
      <c r="H9" s="56">
        <f t="shared" si="1"/>
        <v>22.199999999999996</v>
      </c>
      <c r="I9" s="56">
        <v>5.9</v>
      </c>
      <c r="J9" s="56">
        <v>12.5</v>
      </c>
      <c r="K9" s="56">
        <v>4.8</v>
      </c>
      <c r="L9" s="56">
        <v>12.2</v>
      </c>
      <c r="M9" s="56">
        <v>248</v>
      </c>
      <c r="N9" s="56">
        <v>4.7300000000000004</v>
      </c>
      <c r="O9" s="56">
        <f t="shared" si="2"/>
        <v>1.328828828828829</v>
      </c>
      <c r="P9" s="56">
        <f t="shared" si="3"/>
        <v>2.8153153153153156</v>
      </c>
      <c r="Q9" s="56">
        <f t="shared" si="4"/>
        <v>1.0810810810810814</v>
      </c>
      <c r="R9" s="56">
        <f t="shared" si="5"/>
        <v>2.7477477477477481</v>
      </c>
      <c r="S9" s="47"/>
      <c r="T9" s="44"/>
      <c r="U9" s="60">
        <v>2</v>
      </c>
      <c r="V9" s="61">
        <v>1</v>
      </c>
      <c r="W9" s="60">
        <v>100</v>
      </c>
      <c r="X9" s="60">
        <v>0.53600000000000003</v>
      </c>
      <c r="Y9" s="56">
        <f t="shared" si="6"/>
        <v>2.0300000000000002</v>
      </c>
      <c r="Z9" s="56">
        <f t="shared" si="7"/>
        <v>20.3</v>
      </c>
      <c r="AA9" s="56">
        <v>7.1</v>
      </c>
      <c r="AB9" s="56">
        <v>17.8</v>
      </c>
      <c r="AC9" s="56">
        <v>6.7</v>
      </c>
      <c r="AD9" s="56">
        <v>14.1</v>
      </c>
      <c r="AE9">
        <v>312</v>
      </c>
      <c r="AF9" s="62">
        <v>4.8600000000000003</v>
      </c>
      <c r="AG9" s="56">
        <f t="shared" si="8"/>
        <v>1.7487684729064039</v>
      </c>
      <c r="AH9" s="56">
        <f t="shared" si="9"/>
        <v>4.3842364532019706</v>
      </c>
      <c r="AI9" s="56">
        <f t="shared" si="10"/>
        <v>1.6502463054187191</v>
      </c>
      <c r="AJ9" s="56">
        <f t="shared" si="11"/>
        <v>3.4729064039408866</v>
      </c>
    </row>
    <row r="10" spans="1:36" ht="15" thickBot="1" x14ac:dyDescent="0.35">
      <c r="A10" s="64"/>
      <c r="B10" s="48"/>
      <c r="C10" s="65">
        <v>3</v>
      </c>
      <c r="D10" s="65">
        <v>1.02</v>
      </c>
      <c r="E10" s="65">
        <v>100</v>
      </c>
      <c r="F10" s="65">
        <v>0.56799999999999995</v>
      </c>
      <c r="G10" s="66">
        <f t="shared" si="0"/>
        <v>2.1899999999999995</v>
      </c>
      <c r="H10" s="66">
        <f t="shared" si="1"/>
        <v>21.899999999999995</v>
      </c>
      <c r="I10" s="66">
        <v>5.8</v>
      </c>
      <c r="J10" s="66">
        <v>12.1</v>
      </c>
      <c r="K10" s="66">
        <v>5</v>
      </c>
      <c r="L10" s="66">
        <v>12.4</v>
      </c>
      <c r="M10" s="66">
        <v>245</v>
      </c>
      <c r="N10" s="66">
        <v>4.51</v>
      </c>
      <c r="O10" s="56">
        <f t="shared" si="2"/>
        <v>1.3242009132420094</v>
      </c>
      <c r="P10" s="56">
        <f t="shared" si="3"/>
        <v>2.7625570776255715</v>
      </c>
      <c r="Q10" s="56">
        <f t="shared" si="4"/>
        <v>1.1415525114155254</v>
      </c>
      <c r="R10" s="56">
        <f t="shared" si="5"/>
        <v>2.8310502283105028</v>
      </c>
      <c r="S10" s="67"/>
      <c r="T10" s="48"/>
      <c r="U10" s="65">
        <v>3</v>
      </c>
      <c r="V10" s="68">
        <v>1.04</v>
      </c>
      <c r="W10" s="65">
        <v>100</v>
      </c>
      <c r="X10" s="65">
        <v>0.54800000000000004</v>
      </c>
      <c r="Y10" s="66">
        <f t="shared" si="6"/>
        <v>2.0900000000000003</v>
      </c>
      <c r="Z10" s="66">
        <f t="shared" si="7"/>
        <v>20.900000000000002</v>
      </c>
      <c r="AA10" s="66">
        <v>6.9</v>
      </c>
      <c r="AB10" s="66">
        <v>17.100000000000001</v>
      </c>
      <c r="AC10" s="66">
        <v>6.1</v>
      </c>
      <c r="AD10" s="66">
        <v>13.4</v>
      </c>
      <c r="AE10" s="69">
        <v>293</v>
      </c>
      <c r="AF10" s="70">
        <v>4.53</v>
      </c>
      <c r="AG10" s="56">
        <f t="shared" si="8"/>
        <v>1.6507177033492821</v>
      </c>
      <c r="AH10" s="56">
        <f t="shared" si="9"/>
        <v>4.0909090909090908</v>
      </c>
      <c r="AI10" s="56">
        <f t="shared" si="10"/>
        <v>1.4593301435406698</v>
      </c>
      <c r="AJ10" s="56">
        <f t="shared" si="11"/>
        <v>3.205741626794258</v>
      </c>
    </row>
    <row r="11" spans="1:36" ht="15" thickBot="1" x14ac:dyDescent="0.35"/>
    <row r="12" spans="1:36" ht="15" thickBot="1" x14ac:dyDescent="0.35">
      <c r="B12" s="28" t="s">
        <v>103</v>
      </c>
      <c r="C12" s="29"/>
      <c r="D12" s="29"/>
      <c r="E12" s="29"/>
      <c r="F12" s="29"/>
      <c r="G12" s="29"/>
      <c r="H12" s="29"/>
      <c r="I12" s="29"/>
      <c r="J12" s="29"/>
      <c r="K12" s="29"/>
      <c r="L12" s="29"/>
      <c r="M12" s="29"/>
      <c r="N12" s="30"/>
      <c r="O12" s="60"/>
      <c r="P12" s="60"/>
      <c r="Q12" s="60"/>
      <c r="R12" s="60"/>
      <c r="T12" s="28" t="s">
        <v>103</v>
      </c>
      <c r="U12" s="29"/>
      <c r="V12" s="29"/>
      <c r="W12" s="29"/>
      <c r="X12" s="29"/>
      <c r="Y12" s="29"/>
      <c r="Z12" s="29"/>
      <c r="AA12" s="29"/>
      <c r="AB12" s="29"/>
      <c r="AC12" s="29"/>
      <c r="AD12" s="29"/>
      <c r="AE12" s="29"/>
      <c r="AF12" s="30"/>
    </row>
    <row r="13" spans="1:36" x14ac:dyDescent="0.3">
      <c r="A13" s="71" t="s">
        <v>104</v>
      </c>
      <c r="B13" s="37" t="s">
        <v>87</v>
      </c>
      <c r="C13" s="38" t="s">
        <v>88</v>
      </c>
      <c r="D13" s="38" t="s">
        <v>89</v>
      </c>
      <c r="E13" s="38" t="s">
        <v>90</v>
      </c>
      <c r="F13" s="39" t="s">
        <v>91</v>
      </c>
      <c r="G13" s="38" t="s">
        <v>93</v>
      </c>
      <c r="H13" s="72"/>
      <c r="I13" s="38" t="s">
        <v>94</v>
      </c>
      <c r="J13" s="38"/>
      <c r="K13" s="38" t="s">
        <v>95</v>
      </c>
      <c r="L13" s="38"/>
      <c r="M13" s="38" t="s">
        <v>96</v>
      </c>
      <c r="N13" s="42" t="s">
        <v>97</v>
      </c>
      <c r="O13" s="73"/>
      <c r="P13" s="73"/>
      <c r="Q13" s="73"/>
      <c r="R13" s="73"/>
      <c r="S13" s="36" t="s">
        <v>105</v>
      </c>
      <c r="T13" s="37" t="s">
        <v>87</v>
      </c>
      <c r="U13" s="38" t="s">
        <v>88</v>
      </c>
      <c r="V13" s="38" t="s">
        <v>89</v>
      </c>
      <c r="W13" s="38" t="s">
        <v>90</v>
      </c>
      <c r="X13" s="39" t="s">
        <v>91</v>
      </c>
      <c r="Y13" s="41"/>
      <c r="Z13" s="38" t="s">
        <v>93</v>
      </c>
      <c r="AA13" s="38" t="s">
        <v>94</v>
      </c>
      <c r="AB13" s="38"/>
      <c r="AC13" s="38" t="s">
        <v>95</v>
      </c>
      <c r="AD13" s="38"/>
      <c r="AE13" s="38" t="s">
        <v>96</v>
      </c>
      <c r="AF13" s="42" t="s">
        <v>97</v>
      </c>
    </row>
    <row r="14" spans="1:36" ht="15" thickBot="1" x14ac:dyDescent="0.35">
      <c r="A14" s="74"/>
      <c r="B14" s="44"/>
      <c r="C14" s="45"/>
      <c r="D14" s="49"/>
      <c r="E14" s="49"/>
      <c r="F14" s="46"/>
      <c r="G14" s="45"/>
      <c r="H14" s="22"/>
      <c r="I14" s="19" t="s">
        <v>99</v>
      </c>
      <c r="J14" s="19" t="s">
        <v>100</v>
      </c>
      <c r="K14" s="19" t="s">
        <v>99</v>
      </c>
      <c r="L14" s="19" t="s">
        <v>100</v>
      </c>
      <c r="M14" s="45"/>
      <c r="N14" s="75"/>
      <c r="O14" s="76"/>
      <c r="P14" s="76"/>
      <c r="Q14" s="76"/>
      <c r="R14" s="76"/>
      <c r="S14" s="43"/>
      <c r="T14" s="44"/>
      <c r="U14" s="45"/>
      <c r="V14" s="49"/>
      <c r="W14" s="49"/>
      <c r="X14" s="46"/>
      <c r="Y14" s="77"/>
      <c r="Z14" s="45"/>
      <c r="AA14" s="19" t="s">
        <v>99</v>
      </c>
      <c r="AB14" s="19" t="s">
        <v>100</v>
      </c>
      <c r="AC14" s="19" t="s">
        <v>99</v>
      </c>
      <c r="AD14" s="19" t="s">
        <v>100</v>
      </c>
      <c r="AE14" s="45"/>
      <c r="AF14" s="75"/>
    </row>
    <row r="15" spans="1:36" x14ac:dyDescent="0.3">
      <c r="A15" s="74"/>
      <c r="B15" s="37" t="s">
        <v>101</v>
      </c>
      <c r="C15" s="54">
        <v>1</v>
      </c>
      <c r="D15" s="57">
        <v>1</v>
      </c>
      <c r="E15" s="54">
        <v>100</v>
      </c>
      <c r="F15" s="78">
        <v>0.76</v>
      </c>
      <c r="G15" s="55">
        <f>((F15-0.13)/10)*50</f>
        <v>3.15</v>
      </c>
      <c r="H15" s="55">
        <f>(G15/10)*100</f>
        <v>31.5</v>
      </c>
      <c r="I15" s="55">
        <v>3.7</v>
      </c>
      <c r="J15" s="55">
        <v>6.5</v>
      </c>
      <c r="K15" s="55">
        <v>3.2</v>
      </c>
      <c r="L15" s="55">
        <v>5.9</v>
      </c>
      <c r="M15" s="55">
        <v>361</v>
      </c>
      <c r="N15" s="79">
        <v>2.23</v>
      </c>
      <c r="O15" s="56">
        <f>(I15*50/0.1/100/H15)</f>
        <v>0.58730158730158732</v>
      </c>
      <c r="P15" s="56">
        <f>(J15*50/0.1/100/H15)</f>
        <v>1.0317460317460319</v>
      </c>
      <c r="Q15" s="56">
        <f>(K15*50/0.1/100/H15)</f>
        <v>0.50793650793650791</v>
      </c>
      <c r="R15" s="56">
        <f>(L15*50/0.1/100/H15)</f>
        <v>0.93650793650793651</v>
      </c>
      <c r="S15" s="43"/>
      <c r="T15" s="37" t="s">
        <v>101</v>
      </c>
      <c r="U15" s="54">
        <v>1</v>
      </c>
      <c r="V15" s="54">
        <v>1.03</v>
      </c>
      <c r="W15" s="54">
        <v>100</v>
      </c>
      <c r="X15" s="54">
        <v>0.74299999999999999</v>
      </c>
      <c r="Y15" s="55">
        <f>((X15-0.13)/10)*50</f>
        <v>3.0649999999999999</v>
      </c>
      <c r="Z15" s="55">
        <f>(Y15/10)*100</f>
        <v>30.65</v>
      </c>
      <c r="AA15" s="55">
        <v>8.6999999999999993</v>
      </c>
      <c r="AB15" s="55">
        <v>20.6</v>
      </c>
      <c r="AC15" s="55">
        <v>7.9</v>
      </c>
      <c r="AD15" s="55">
        <v>18.399999999999999</v>
      </c>
      <c r="AE15" s="55">
        <v>494</v>
      </c>
      <c r="AF15" s="79">
        <v>2.09</v>
      </c>
      <c r="AG15" s="56">
        <f>(AA15*50/0.1/100/Z15)</f>
        <v>1.4192495921696573</v>
      </c>
      <c r="AH15" s="56">
        <f>(AB15*50/0.1/100/Z15)</f>
        <v>3.3605220228384995</v>
      </c>
      <c r="AI15" s="56">
        <f>(AC15*50/0.1/100/Z15)</f>
        <v>1.2887438825448614</v>
      </c>
      <c r="AJ15" s="56">
        <f>(AD15*50/0.1/100/Z15)</f>
        <v>3.0016313213703096</v>
      </c>
    </row>
    <row r="16" spans="1:36" x14ac:dyDescent="0.3">
      <c r="A16" s="74"/>
      <c r="B16" s="44"/>
      <c r="C16" s="60">
        <v>2</v>
      </c>
      <c r="D16" s="61">
        <v>1.04</v>
      </c>
      <c r="E16" s="60">
        <v>100</v>
      </c>
      <c r="F16" s="63">
        <v>0.753</v>
      </c>
      <c r="G16" s="56">
        <f t="shared" ref="G16:G20" si="12">((F16-0.13)/10)*50</f>
        <v>3.1150000000000002</v>
      </c>
      <c r="H16" s="56">
        <f t="shared" ref="H16:H20" si="13">(G16/10)*100</f>
        <v>31.15</v>
      </c>
      <c r="I16" s="56">
        <v>3.5</v>
      </c>
      <c r="J16" s="56">
        <v>6.1</v>
      </c>
      <c r="K16" s="56">
        <v>3</v>
      </c>
      <c r="L16" s="56">
        <v>5.7</v>
      </c>
      <c r="M16" s="56">
        <v>358</v>
      </c>
      <c r="N16" s="80">
        <v>2.21</v>
      </c>
      <c r="O16" s="56">
        <f t="shared" ref="O16:O20" si="14">(I16*50/0.1/100/H16)</f>
        <v>0.5617977528089888</v>
      </c>
      <c r="P16" s="56">
        <f t="shared" ref="P16:P20" si="15">(J16*50/0.1/100/H16)</f>
        <v>0.9791332263242376</v>
      </c>
      <c r="Q16" s="56">
        <f t="shared" ref="Q16:Q20" si="16">(K16*50/0.1/100/H16)</f>
        <v>0.48154093097913325</v>
      </c>
      <c r="R16" s="56">
        <f t="shared" ref="R16:R20" si="17">(L16*50/0.1/100/H16)</f>
        <v>0.91492776886035321</v>
      </c>
      <c r="S16" s="43"/>
      <c r="T16" s="44"/>
      <c r="U16" s="60">
        <v>2</v>
      </c>
      <c r="V16" s="60">
        <v>1.02</v>
      </c>
      <c r="W16" s="60">
        <v>100</v>
      </c>
      <c r="X16" s="60">
        <v>0.73099999999999998</v>
      </c>
      <c r="Y16" s="56">
        <f t="shared" ref="Y16:Y20" si="18">((X16-0.13)/10)*50</f>
        <v>3.0049999999999999</v>
      </c>
      <c r="Z16" s="56">
        <f t="shared" ref="Z16:Z20" si="19">(Y16/10)*100</f>
        <v>30.049999999999997</v>
      </c>
      <c r="AA16" s="56">
        <v>8.4</v>
      </c>
      <c r="AB16" s="56">
        <v>19.100000000000001</v>
      </c>
      <c r="AC16" s="56">
        <v>7.8</v>
      </c>
      <c r="AD16" s="56">
        <v>16.3</v>
      </c>
      <c r="AE16" s="56">
        <v>491</v>
      </c>
      <c r="AF16" s="80">
        <v>2.1</v>
      </c>
      <c r="AG16" s="56">
        <f t="shared" ref="AG16:AG20" si="20">(AA16*50/0.1/100/Z16)</f>
        <v>1.3976705490848587</v>
      </c>
      <c r="AH16" s="56">
        <f t="shared" ref="AH16:AH20" si="21">(AB16*50/0.1/100/Z16)</f>
        <v>3.1780366056572382</v>
      </c>
      <c r="AI16" s="56">
        <f t="shared" ref="AI16:AI20" si="22">(AC16*50/0.1/100/Z16)</f>
        <v>1.2978369384359403</v>
      </c>
      <c r="AJ16" s="56">
        <f t="shared" ref="AJ16:AJ20" si="23">(AD16*50/0.1/100/Z16)</f>
        <v>2.712146422628952</v>
      </c>
    </row>
    <row r="17" spans="1:36" x14ac:dyDescent="0.3">
      <c r="A17" s="74"/>
      <c r="B17" s="44"/>
      <c r="C17" s="60">
        <v>3</v>
      </c>
      <c r="D17" s="61">
        <v>1.03</v>
      </c>
      <c r="E17" s="60">
        <v>100</v>
      </c>
      <c r="F17" s="63">
        <v>0.76100000000000001</v>
      </c>
      <c r="G17" s="56">
        <f t="shared" si="12"/>
        <v>3.1550000000000002</v>
      </c>
      <c r="H17" s="56">
        <f t="shared" si="13"/>
        <v>31.55</v>
      </c>
      <c r="I17" s="56">
        <v>3.8</v>
      </c>
      <c r="J17" s="56">
        <v>6.5</v>
      </c>
      <c r="K17" s="56">
        <v>3.2</v>
      </c>
      <c r="L17" s="56">
        <v>6.1</v>
      </c>
      <c r="M17" s="56">
        <v>350</v>
      </c>
      <c r="N17" s="80">
        <v>2.21</v>
      </c>
      <c r="O17" s="56">
        <f t="shared" si="14"/>
        <v>0.6022187004754358</v>
      </c>
      <c r="P17" s="56">
        <f t="shared" si="15"/>
        <v>1.0301109350237718</v>
      </c>
      <c r="Q17" s="56">
        <f t="shared" si="16"/>
        <v>0.50713153724247229</v>
      </c>
      <c r="R17" s="56">
        <f t="shared" si="17"/>
        <v>0.9667194928684627</v>
      </c>
      <c r="S17" s="43"/>
      <c r="T17" s="44"/>
      <c r="U17" s="60">
        <v>3</v>
      </c>
      <c r="V17" s="60">
        <v>1.02</v>
      </c>
      <c r="W17" s="60">
        <v>100</v>
      </c>
      <c r="X17" s="60">
        <v>0.74399999999999999</v>
      </c>
      <c r="Y17" s="56">
        <f t="shared" si="18"/>
        <v>3.07</v>
      </c>
      <c r="Z17" s="56">
        <f t="shared" si="19"/>
        <v>30.7</v>
      </c>
      <c r="AA17" s="56">
        <v>8.1</v>
      </c>
      <c r="AB17" s="56">
        <v>19</v>
      </c>
      <c r="AC17" s="56">
        <v>7.6</v>
      </c>
      <c r="AD17" s="56">
        <v>17.100000000000001</v>
      </c>
      <c r="AE17" s="56">
        <v>503</v>
      </c>
      <c r="AF17" s="80">
        <v>2.06</v>
      </c>
      <c r="AG17" s="56">
        <f t="shared" si="20"/>
        <v>1.3192182410423452</v>
      </c>
      <c r="AH17" s="56">
        <f t="shared" si="21"/>
        <v>3.0944625407166124</v>
      </c>
      <c r="AI17" s="56">
        <f t="shared" si="22"/>
        <v>1.2377850162866451</v>
      </c>
      <c r="AJ17" s="56">
        <f t="shared" si="23"/>
        <v>2.785016286644951</v>
      </c>
    </row>
    <row r="18" spans="1:36" x14ac:dyDescent="0.3">
      <c r="A18" s="74"/>
      <c r="B18" s="44" t="s">
        <v>102</v>
      </c>
      <c r="C18" s="60">
        <v>1</v>
      </c>
      <c r="D18" s="61">
        <v>1.05</v>
      </c>
      <c r="E18" s="60">
        <v>100</v>
      </c>
      <c r="F18" s="63">
        <v>0.59</v>
      </c>
      <c r="G18" s="56">
        <f t="shared" si="12"/>
        <v>2.2999999999999998</v>
      </c>
      <c r="H18" s="56">
        <f t="shared" si="13"/>
        <v>23</v>
      </c>
      <c r="I18" s="56">
        <v>5.9</v>
      </c>
      <c r="J18" s="56">
        <v>14.5</v>
      </c>
      <c r="K18" s="56">
        <v>5.5</v>
      </c>
      <c r="L18" s="56">
        <v>13.7</v>
      </c>
      <c r="M18" s="56">
        <v>380</v>
      </c>
      <c r="N18" s="80">
        <v>1.78</v>
      </c>
      <c r="O18" s="56">
        <f t="shared" si="14"/>
        <v>1.2826086956521738</v>
      </c>
      <c r="P18" s="56">
        <f t="shared" si="15"/>
        <v>3.152173913043478</v>
      </c>
      <c r="Q18" s="56">
        <f t="shared" si="16"/>
        <v>1.1956521739130435</v>
      </c>
      <c r="R18" s="56">
        <f t="shared" si="17"/>
        <v>2.9782608695652173</v>
      </c>
      <c r="S18" s="43"/>
      <c r="T18" s="44" t="s">
        <v>102</v>
      </c>
      <c r="U18" s="60">
        <v>1</v>
      </c>
      <c r="V18" s="60">
        <v>1.03</v>
      </c>
      <c r="W18" s="60">
        <v>100</v>
      </c>
      <c r="X18" s="60">
        <v>0.33200000000000002</v>
      </c>
      <c r="Y18" s="56">
        <f t="shared" si="18"/>
        <v>1.0100000000000002</v>
      </c>
      <c r="Z18" s="56">
        <f t="shared" si="19"/>
        <v>10.100000000000001</v>
      </c>
      <c r="AA18" s="56">
        <v>11.1</v>
      </c>
      <c r="AB18" s="56">
        <v>30.9</v>
      </c>
      <c r="AC18" s="56">
        <v>9.3000000000000007</v>
      </c>
      <c r="AD18" s="56">
        <v>21.7</v>
      </c>
      <c r="AE18" s="56">
        <v>550</v>
      </c>
      <c r="AF18" s="80">
        <v>2.5299999999999998</v>
      </c>
      <c r="AG18" s="56">
        <f t="shared" si="20"/>
        <v>5.4950495049504946</v>
      </c>
      <c r="AH18" s="56">
        <f t="shared" si="21"/>
        <v>15.297029702970296</v>
      </c>
      <c r="AI18" s="56">
        <f t="shared" si="22"/>
        <v>4.6039603960396036</v>
      </c>
      <c r="AJ18" s="56">
        <f t="shared" si="23"/>
        <v>10.742574257425741</v>
      </c>
    </row>
    <row r="19" spans="1:36" x14ac:dyDescent="0.3">
      <c r="A19" s="74"/>
      <c r="B19" s="44"/>
      <c r="C19" s="60">
        <v>2</v>
      </c>
      <c r="D19" s="61">
        <v>1.03</v>
      </c>
      <c r="E19" s="60">
        <v>100</v>
      </c>
      <c r="F19" s="63">
        <v>0.58299999999999996</v>
      </c>
      <c r="G19" s="56">
        <f t="shared" si="12"/>
        <v>2.2649999999999997</v>
      </c>
      <c r="H19" s="56">
        <f t="shared" si="13"/>
        <v>22.65</v>
      </c>
      <c r="I19" s="56">
        <v>6.1</v>
      </c>
      <c r="J19" s="56">
        <v>15.3</v>
      </c>
      <c r="K19" s="56">
        <v>5.6</v>
      </c>
      <c r="L19" s="56">
        <v>13.9</v>
      </c>
      <c r="M19" s="56">
        <v>393</v>
      </c>
      <c r="N19" s="80">
        <v>1.81</v>
      </c>
      <c r="O19" s="56">
        <f t="shared" si="14"/>
        <v>1.3465783664459161</v>
      </c>
      <c r="P19" s="56">
        <f t="shared" si="15"/>
        <v>3.3774834437086096</v>
      </c>
      <c r="Q19" s="56">
        <f t="shared" si="16"/>
        <v>1.2362030905077264</v>
      </c>
      <c r="R19" s="56">
        <f t="shared" si="17"/>
        <v>3.0684326710816778</v>
      </c>
      <c r="S19" s="43"/>
      <c r="T19" s="44"/>
      <c r="U19" s="60">
        <v>2</v>
      </c>
      <c r="V19" s="61">
        <v>1</v>
      </c>
      <c r="W19" s="60">
        <v>100</v>
      </c>
      <c r="X19" s="60">
        <v>0.35099999999999998</v>
      </c>
      <c r="Y19" s="56">
        <f t="shared" si="18"/>
        <v>1.105</v>
      </c>
      <c r="Z19" s="56">
        <f t="shared" si="19"/>
        <v>11.05</v>
      </c>
      <c r="AA19" s="56">
        <v>10.3</v>
      </c>
      <c r="AB19" s="56">
        <v>26.8</v>
      </c>
      <c r="AC19" s="56">
        <v>9.6</v>
      </c>
      <c r="AD19" s="56">
        <v>23.2</v>
      </c>
      <c r="AE19" s="56">
        <v>571</v>
      </c>
      <c r="AF19" s="80">
        <v>2.4900000000000002</v>
      </c>
      <c r="AG19" s="56">
        <f t="shared" si="20"/>
        <v>4.6606334841628954</v>
      </c>
      <c r="AH19" s="56">
        <f t="shared" si="21"/>
        <v>12.126696832579185</v>
      </c>
      <c r="AI19" s="56">
        <f t="shared" si="22"/>
        <v>4.3438914027149318</v>
      </c>
      <c r="AJ19" s="56">
        <f t="shared" si="23"/>
        <v>10.497737556561086</v>
      </c>
    </row>
    <row r="20" spans="1:36" ht="15" thickBot="1" x14ac:dyDescent="0.35">
      <c r="A20" s="81"/>
      <c r="B20" s="48"/>
      <c r="C20" s="65">
        <v>3</v>
      </c>
      <c r="D20" s="68">
        <v>1.03</v>
      </c>
      <c r="E20" s="65">
        <v>100</v>
      </c>
      <c r="F20" s="82">
        <v>0.58799999999999997</v>
      </c>
      <c r="G20" s="66">
        <f t="shared" si="12"/>
        <v>2.2899999999999996</v>
      </c>
      <c r="H20" s="66">
        <f t="shared" si="13"/>
        <v>22.899999999999995</v>
      </c>
      <c r="I20" s="66">
        <v>5.8</v>
      </c>
      <c r="J20" s="66">
        <v>14.1</v>
      </c>
      <c r="K20" s="66">
        <v>5.5</v>
      </c>
      <c r="L20" s="66">
        <v>13.5</v>
      </c>
      <c r="M20" s="66">
        <v>389</v>
      </c>
      <c r="N20" s="83">
        <v>1.77</v>
      </c>
      <c r="O20" s="56">
        <f t="shared" si="14"/>
        <v>1.2663755458515287</v>
      </c>
      <c r="P20" s="56">
        <f t="shared" si="15"/>
        <v>3.0786026200873371</v>
      </c>
      <c r="Q20" s="56">
        <f t="shared" si="16"/>
        <v>1.2008733624454151</v>
      </c>
      <c r="R20" s="56">
        <f t="shared" si="17"/>
        <v>2.9475982532751099</v>
      </c>
      <c r="S20" s="64"/>
      <c r="T20" s="48"/>
      <c r="U20" s="65">
        <v>3</v>
      </c>
      <c r="V20" s="65">
        <v>1.05</v>
      </c>
      <c r="W20" s="65">
        <v>100</v>
      </c>
      <c r="X20" s="65">
        <v>0.34799999999999998</v>
      </c>
      <c r="Y20" s="66">
        <f t="shared" si="18"/>
        <v>1.0899999999999999</v>
      </c>
      <c r="Z20" s="66">
        <f t="shared" si="19"/>
        <v>10.899999999999999</v>
      </c>
      <c r="AA20" s="66">
        <v>10.8</v>
      </c>
      <c r="AB20" s="66">
        <v>27.2</v>
      </c>
      <c r="AC20" s="66">
        <v>9.1</v>
      </c>
      <c r="AD20" s="66">
        <v>22.9</v>
      </c>
      <c r="AE20" s="66">
        <v>563</v>
      </c>
      <c r="AF20" s="83">
        <v>2.5099999999999998</v>
      </c>
      <c r="AG20" s="56">
        <f t="shared" si="20"/>
        <v>4.954128440366973</v>
      </c>
      <c r="AH20" s="56">
        <f t="shared" si="21"/>
        <v>12.477064220183488</v>
      </c>
      <c r="AI20" s="56">
        <f t="shared" si="22"/>
        <v>4.1743119266055055</v>
      </c>
      <c r="AJ20" s="56">
        <f t="shared" si="23"/>
        <v>10.504587155963304</v>
      </c>
    </row>
    <row r="21" spans="1:36" ht="15" thickBot="1" x14ac:dyDescent="0.35"/>
    <row r="22" spans="1:36" ht="15" thickBot="1" x14ac:dyDescent="0.35">
      <c r="B22" s="28" t="s">
        <v>106</v>
      </c>
      <c r="C22" s="29"/>
      <c r="D22" s="29"/>
      <c r="E22" s="29"/>
      <c r="F22" s="29"/>
      <c r="G22" s="29"/>
      <c r="H22" s="29"/>
      <c r="I22" s="29"/>
      <c r="J22" s="29"/>
      <c r="K22" s="29"/>
      <c r="L22" s="29"/>
      <c r="M22" s="29"/>
      <c r="N22" s="30"/>
      <c r="O22" s="60"/>
      <c r="P22" s="60"/>
      <c r="Q22" s="60"/>
      <c r="R22" s="60"/>
      <c r="T22" s="28" t="s">
        <v>106</v>
      </c>
      <c r="U22" s="29"/>
      <c r="V22" s="29"/>
      <c r="W22" s="29"/>
      <c r="X22" s="29"/>
      <c r="Y22" s="29"/>
      <c r="Z22" s="29"/>
      <c r="AA22" s="29"/>
      <c r="AB22" s="29"/>
      <c r="AC22" s="29"/>
      <c r="AD22" s="29"/>
      <c r="AE22" s="29"/>
      <c r="AF22" s="30"/>
    </row>
    <row r="23" spans="1:36" x14ac:dyDescent="0.3">
      <c r="A23" s="36" t="s">
        <v>107</v>
      </c>
      <c r="B23" s="37" t="s">
        <v>87</v>
      </c>
      <c r="C23" s="38" t="s">
        <v>88</v>
      </c>
      <c r="D23" s="38" t="s">
        <v>89</v>
      </c>
      <c r="E23" s="38" t="s">
        <v>90</v>
      </c>
      <c r="F23" s="39" t="s">
        <v>91</v>
      </c>
      <c r="G23" s="38" t="s">
        <v>93</v>
      </c>
      <c r="H23" s="72"/>
      <c r="I23" s="38" t="s">
        <v>94</v>
      </c>
      <c r="J23" s="38"/>
      <c r="K23" s="38" t="s">
        <v>95</v>
      </c>
      <c r="L23" s="38"/>
      <c r="M23" s="38" t="s">
        <v>96</v>
      </c>
      <c r="N23" s="42" t="s">
        <v>97</v>
      </c>
      <c r="O23" s="73"/>
      <c r="P23" s="73"/>
      <c r="Q23" s="73"/>
      <c r="R23" s="73"/>
      <c r="S23" s="36" t="s">
        <v>108</v>
      </c>
      <c r="T23" s="37" t="s">
        <v>87</v>
      </c>
      <c r="U23" s="38" t="s">
        <v>88</v>
      </c>
      <c r="V23" s="38" t="s">
        <v>89</v>
      </c>
      <c r="W23" s="38" t="s">
        <v>90</v>
      </c>
      <c r="X23" s="39" t="s">
        <v>91</v>
      </c>
      <c r="Y23" s="41"/>
      <c r="Z23" s="38" t="s">
        <v>93</v>
      </c>
      <c r="AA23" s="38" t="s">
        <v>94</v>
      </c>
      <c r="AB23" s="38"/>
      <c r="AC23" s="38" t="s">
        <v>95</v>
      </c>
      <c r="AD23" s="38"/>
      <c r="AE23" s="38" t="s">
        <v>96</v>
      </c>
      <c r="AF23" s="42" t="s">
        <v>97</v>
      </c>
    </row>
    <row r="24" spans="1:36" ht="15" thickBot="1" x14ac:dyDescent="0.35">
      <c r="A24" s="43"/>
      <c r="B24" s="44"/>
      <c r="C24" s="45"/>
      <c r="D24" s="49"/>
      <c r="E24" s="49"/>
      <c r="F24" s="46"/>
      <c r="G24" s="45"/>
      <c r="H24" s="22"/>
      <c r="I24" s="19" t="s">
        <v>99</v>
      </c>
      <c r="J24" s="19" t="s">
        <v>100</v>
      </c>
      <c r="K24" s="19" t="s">
        <v>99</v>
      </c>
      <c r="L24" s="19" t="s">
        <v>100</v>
      </c>
      <c r="M24" s="45"/>
      <c r="N24" s="75"/>
      <c r="O24" s="76"/>
      <c r="P24" s="76"/>
      <c r="Q24" s="76"/>
      <c r="R24" s="76"/>
      <c r="S24" s="43"/>
      <c r="T24" s="44"/>
      <c r="U24" s="45"/>
      <c r="V24" s="49"/>
      <c r="W24" s="49"/>
      <c r="X24" s="46"/>
      <c r="Y24" s="77"/>
      <c r="Z24" s="45"/>
      <c r="AA24" s="19" t="s">
        <v>99</v>
      </c>
      <c r="AB24" s="19" t="s">
        <v>100</v>
      </c>
      <c r="AC24" s="19" t="s">
        <v>99</v>
      </c>
      <c r="AD24" s="19" t="s">
        <v>100</v>
      </c>
      <c r="AE24" s="45"/>
      <c r="AF24" s="75"/>
    </row>
    <row r="25" spans="1:36" x14ac:dyDescent="0.3">
      <c r="A25" s="43"/>
      <c r="B25" s="37" t="s">
        <v>101</v>
      </c>
      <c r="C25" s="54">
        <v>1</v>
      </c>
      <c r="D25" s="57">
        <v>1.04</v>
      </c>
      <c r="E25" s="54">
        <v>100</v>
      </c>
      <c r="F25" s="78">
        <v>0.89300000000000002</v>
      </c>
      <c r="G25" s="55">
        <f>((F25-0.13)/10)*50</f>
        <v>3.8150000000000004</v>
      </c>
      <c r="H25" s="55">
        <f>(G25/10)*100</f>
        <v>38.150000000000006</v>
      </c>
      <c r="I25" s="55">
        <v>6</v>
      </c>
      <c r="J25" s="55">
        <v>14.7</v>
      </c>
      <c r="K25" s="55">
        <v>4.7</v>
      </c>
      <c r="L25" s="55">
        <v>13.8</v>
      </c>
      <c r="M25" s="55">
        <v>379</v>
      </c>
      <c r="N25" s="79">
        <v>1.82</v>
      </c>
      <c r="O25" s="56">
        <f>(I25*50/0.1/100/H25)</f>
        <v>0.78636959370904314</v>
      </c>
      <c r="P25" s="56">
        <f>(J25*50/0.1/100/H25)</f>
        <v>1.9266055045871557</v>
      </c>
      <c r="Q25" s="56">
        <f>(K25*50/0.1/100/H25)</f>
        <v>0.61598951507208377</v>
      </c>
      <c r="R25" s="56">
        <f>(L25*50/0.1/100/H25)</f>
        <v>1.8086500655307991</v>
      </c>
      <c r="S25" s="43"/>
      <c r="T25" s="37" t="s">
        <v>101</v>
      </c>
      <c r="U25" s="54">
        <v>1</v>
      </c>
      <c r="V25" s="57">
        <v>1.05</v>
      </c>
      <c r="W25" s="54">
        <v>100</v>
      </c>
      <c r="X25" s="54">
        <v>0.999</v>
      </c>
      <c r="Y25" s="55">
        <f>((X25-0.13)/10)*50</f>
        <v>4.3450000000000006</v>
      </c>
      <c r="Z25" s="55">
        <f>(Y25/10)*100</f>
        <v>43.45</v>
      </c>
      <c r="AA25" s="55">
        <v>18.5</v>
      </c>
      <c r="AB25" s="55">
        <v>65.099999999999994</v>
      </c>
      <c r="AC25" s="55">
        <v>14.3</v>
      </c>
      <c r="AD25" s="55">
        <v>53.2</v>
      </c>
      <c r="AE25" s="55">
        <v>601</v>
      </c>
      <c r="AF25" s="79">
        <v>1.61</v>
      </c>
      <c r="AG25" s="56">
        <f>(AA25*50/0.1/100/Z25)</f>
        <v>2.1288837744533944</v>
      </c>
      <c r="AH25" s="56">
        <f>(AB25*50/0.1/100/Z25)</f>
        <v>7.4913693901035652</v>
      </c>
      <c r="AI25" s="56">
        <f>(AC25*50/0.1/100/Z25)</f>
        <v>1.6455696202531644</v>
      </c>
      <c r="AJ25" s="56">
        <f>(AD25*50/0.1/100/Z25)</f>
        <v>6.1219792865362486</v>
      </c>
    </row>
    <row r="26" spans="1:36" x14ac:dyDescent="0.3">
      <c r="A26" s="43"/>
      <c r="B26" s="44"/>
      <c r="C26" s="60">
        <v>2</v>
      </c>
      <c r="D26" s="61">
        <v>1.03</v>
      </c>
      <c r="E26" s="60">
        <v>100</v>
      </c>
      <c r="F26" s="63">
        <v>0.871</v>
      </c>
      <c r="G26" s="56">
        <f t="shared" ref="G26:G30" si="24">((F26-0.13)/10)*50</f>
        <v>3.7050000000000001</v>
      </c>
      <c r="H26" s="56">
        <f t="shared" ref="H26:H30" si="25">(G26/10)*100</f>
        <v>37.049999999999997</v>
      </c>
      <c r="I26" s="56">
        <v>5.9</v>
      </c>
      <c r="J26" s="56">
        <v>13.6</v>
      </c>
      <c r="K26" s="56">
        <v>4.5999999999999996</v>
      </c>
      <c r="L26" s="56">
        <v>14.1</v>
      </c>
      <c r="M26" s="56">
        <v>364</v>
      </c>
      <c r="N26" s="80">
        <v>1.79</v>
      </c>
      <c r="O26" s="56">
        <f t="shared" ref="O26:O30" si="26">(I26*50/0.1/100/H26)</f>
        <v>0.79622132253711209</v>
      </c>
      <c r="P26" s="56">
        <f t="shared" ref="P26:P30" si="27">(J26*50/0.1/100/H26)</f>
        <v>1.8353576248313093</v>
      </c>
      <c r="Q26" s="56">
        <f t="shared" ref="Q26:Q30" si="28">(K26*50/0.1/100/H26)</f>
        <v>0.62078272604588391</v>
      </c>
      <c r="R26" s="56">
        <f t="shared" ref="R26:R30" si="29">(L26*50/0.1/100/H26)</f>
        <v>1.9028340080971662</v>
      </c>
      <c r="S26" s="43"/>
      <c r="T26" s="44"/>
      <c r="U26" s="60">
        <v>2</v>
      </c>
      <c r="V26" s="61">
        <v>1.03</v>
      </c>
      <c r="W26" s="60">
        <v>100</v>
      </c>
      <c r="X26" s="60">
        <v>0.93300000000000005</v>
      </c>
      <c r="Y26" s="56">
        <f t="shared" ref="Y26:Y30" si="30">((X26-0.13)/10)*50</f>
        <v>4.0150000000000006</v>
      </c>
      <c r="Z26" s="56">
        <f t="shared" ref="Z26:Z30" si="31">(Y26/10)*100</f>
        <v>40.150000000000006</v>
      </c>
      <c r="AA26" s="56">
        <v>19.3</v>
      </c>
      <c r="AB26" s="56">
        <v>69.3</v>
      </c>
      <c r="AC26" s="56">
        <v>15.7</v>
      </c>
      <c r="AD26" s="56">
        <v>57.8</v>
      </c>
      <c r="AE26" s="56">
        <v>617</v>
      </c>
      <c r="AF26" s="80">
        <v>1.53</v>
      </c>
      <c r="AG26" s="56">
        <f t="shared" ref="AG26:AG30" si="32">(AA26*50/0.1/100/Z26)</f>
        <v>2.4034869240348691</v>
      </c>
      <c r="AH26" s="56">
        <f t="shared" ref="AH26:AH30" si="33">(AB26*50/0.1/100/Z26)</f>
        <v>8.6301369863013679</v>
      </c>
      <c r="AI26" s="56">
        <f t="shared" ref="AI26:AI30" si="34">(AC26*50/0.1/100/Z26)</f>
        <v>1.955168119551681</v>
      </c>
      <c r="AJ26" s="56">
        <f t="shared" ref="AJ26:AJ30" si="35">(AD26*50/0.1/100/Z26)</f>
        <v>7.1980074719800733</v>
      </c>
    </row>
    <row r="27" spans="1:36" x14ac:dyDescent="0.3">
      <c r="A27" s="43"/>
      <c r="B27" s="44"/>
      <c r="C27" s="60">
        <v>3</v>
      </c>
      <c r="D27" s="61">
        <v>1.03</v>
      </c>
      <c r="E27" s="60">
        <v>100</v>
      </c>
      <c r="F27" s="63">
        <v>0.88500000000000001</v>
      </c>
      <c r="G27" s="56">
        <f t="shared" si="24"/>
        <v>3.7749999999999999</v>
      </c>
      <c r="H27" s="56">
        <f t="shared" si="25"/>
        <v>37.75</v>
      </c>
      <c r="I27" s="56">
        <v>6.2</v>
      </c>
      <c r="J27" s="56">
        <v>14.5</v>
      </c>
      <c r="K27" s="56">
        <v>4.9000000000000004</v>
      </c>
      <c r="L27" s="56">
        <v>15.4</v>
      </c>
      <c r="M27" s="56">
        <v>381</v>
      </c>
      <c r="N27" s="80">
        <v>1.83</v>
      </c>
      <c r="O27" s="56">
        <f t="shared" si="26"/>
        <v>0.82119205298013243</v>
      </c>
      <c r="P27" s="56">
        <f t="shared" si="27"/>
        <v>1.9205298013245033</v>
      </c>
      <c r="Q27" s="56">
        <f t="shared" si="28"/>
        <v>0.64900662251655628</v>
      </c>
      <c r="R27" s="56">
        <f t="shared" si="29"/>
        <v>2.0397350993377485</v>
      </c>
      <c r="S27" s="43"/>
      <c r="T27" s="44"/>
      <c r="U27" s="60">
        <v>3</v>
      </c>
      <c r="V27" s="61">
        <v>1</v>
      </c>
      <c r="W27" s="60">
        <v>100</v>
      </c>
      <c r="X27" s="60">
        <v>0.96899999999999997</v>
      </c>
      <c r="Y27" s="56">
        <f t="shared" si="30"/>
        <v>4.1950000000000003</v>
      </c>
      <c r="Z27" s="56">
        <f t="shared" si="31"/>
        <v>41.95</v>
      </c>
      <c r="AA27" s="56">
        <v>18.899999999999999</v>
      </c>
      <c r="AB27" s="56">
        <v>66.7</v>
      </c>
      <c r="AC27" s="56">
        <v>13.9</v>
      </c>
      <c r="AD27" s="56">
        <v>49.6</v>
      </c>
      <c r="AE27" s="56">
        <v>612</v>
      </c>
      <c r="AF27" s="80">
        <v>1.57</v>
      </c>
      <c r="AG27" s="56">
        <f t="shared" si="32"/>
        <v>2.2526817640047669</v>
      </c>
      <c r="AH27" s="56">
        <f t="shared" si="33"/>
        <v>7.9499404052443383</v>
      </c>
      <c r="AI27" s="56">
        <f t="shared" si="34"/>
        <v>1.6567342073897495</v>
      </c>
      <c r="AJ27" s="56">
        <f t="shared" si="35"/>
        <v>5.9117997616209772</v>
      </c>
    </row>
    <row r="28" spans="1:36" x14ac:dyDescent="0.3">
      <c r="A28" s="43"/>
      <c r="B28" s="44" t="s">
        <v>102</v>
      </c>
      <c r="C28" s="60">
        <v>1</v>
      </c>
      <c r="D28" s="61">
        <v>1</v>
      </c>
      <c r="E28" s="60">
        <v>100</v>
      </c>
      <c r="F28" s="63">
        <v>0.35299999999999998</v>
      </c>
      <c r="G28" s="56">
        <f t="shared" si="24"/>
        <v>1.1149999999999998</v>
      </c>
      <c r="H28" s="56">
        <f t="shared" si="25"/>
        <v>11.149999999999997</v>
      </c>
      <c r="I28" s="56">
        <v>14</v>
      </c>
      <c r="J28" s="56">
        <v>58.6</v>
      </c>
      <c r="K28" s="56">
        <v>12.5</v>
      </c>
      <c r="L28" s="56">
        <v>40.6</v>
      </c>
      <c r="M28" s="56">
        <v>554</v>
      </c>
      <c r="N28" s="80">
        <v>2.16</v>
      </c>
      <c r="O28" s="56">
        <f t="shared" si="26"/>
        <v>6.2780269058295985</v>
      </c>
      <c r="P28" s="56">
        <f t="shared" si="27"/>
        <v>26.278026905829606</v>
      </c>
      <c r="Q28" s="56">
        <f t="shared" si="28"/>
        <v>5.605381165919284</v>
      </c>
      <c r="R28" s="56">
        <f t="shared" si="29"/>
        <v>18.206278026905835</v>
      </c>
      <c r="S28" s="43"/>
      <c r="T28" s="44" t="s">
        <v>102</v>
      </c>
      <c r="U28" s="60">
        <v>1</v>
      </c>
      <c r="V28" s="61">
        <v>1.03</v>
      </c>
      <c r="W28" s="60">
        <v>100</v>
      </c>
      <c r="X28" s="60">
        <v>0.63300000000000001</v>
      </c>
      <c r="Y28" s="56">
        <f t="shared" si="30"/>
        <v>2.5149999999999997</v>
      </c>
      <c r="Z28" s="56">
        <f t="shared" si="31"/>
        <v>25.149999999999995</v>
      </c>
      <c r="AA28" s="56">
        <v>20.2</v>
      </c>
      <c r="AB28" s="56">
        <v>65.7</v>
      </c>
      <c r="AC28" s="56">
        <v>17.399999999999999</v>
      </c>
      <c r="AD28" s="56">
        <v>60.4</v>
      </c>
      <c r="AE28" s="56">
        <v>597</v>
      </c>
      <c r="AF28" s="80">
        <v>1.98</v>
      </c>
      <c r="AG28" s="56">
        <f t="shared" si="32"/>
        <v>4.0159045725646134</v>
      </c>
      <c r="AH28" s="56">
        <f t="shared" si="33"/>
        <v>13.061630218687876</v>
      </c>
      <c r="AI28" s="56">
        <f t="shared" si="34"/>
        <v>3.4592445328031811</v>
      </c>
      <c r="AJ28" s="56">
        <f t="shared" si="35"/>
        <v>12.007952286282309</v>
      </c>
    </row>
    <row r="29" spans="1:36" x14ac:dyDescent="0.3">
      <c r="A29" s="43"/>
      <c r="B29" s="44"/>
      <c r="C29" s="60">
        <v>2</v>
      </c>
      <c r="D29" s="61">
        <v>1.02</v>
      </c>
      <c r="E29" s="60">
        <v>100</v>
      </c>
      <c r="F29" s="63">
        <v>0.32</v>
      </c>
      <c r="G29" s="56">
        <f t="shared" si="24"/>
        <v>0.95</v>
      </c>
      <c r="H29" s="56">
        <f t="shared" si="25"/>
        <v>9.5</v>
      </c>
      <c r="I29" s="56">
        <v>13.6</v>
      </c>
      <c r="J29" s="56">
        <v>55.4</v>
      </c>
      <c r="K29" s="56">
        <v>13.1</v>
      </c>
      <c r="L29" s="56">
        <v>43.8</v>
      </c>
      <c r="M29" s="56">
        <v>563</v>
      </c>
      <c r="N29" s="80">
        <v>2.19</v>
      </c>
      <c r="O29" s="56">
        <f t="shared" si="26"/>
        <v>7.1578947368421053</v>
      </c>
      <c r="P29" s="56">
        <f t="shared" si="27"/>
        <v>29.157894736842106</v>
      </c>
      <c r="Q29" s="56">
        <f t="shared" si="28"/>
        <v>6.8947368421052628</v>
      </c>
      <c r="R29" s="56">
        <f t="shared" si="29"/>
        <v>23.05263157894737</v>
      </c>
      <c r="S29" s="43"/>
      <c r="T29" s="44"/>
      <c r="U29" s="60">
        <v>2</v>
      </c>
      <c r="V29" s="61">
        <v>1.04</v>
      </c>
      <c r="W29" s="60">
        <v>100</v>
      </c>
      <c r="X29" s="60">
        <v>0.61399999999999999</v>
      </c>
      <c r="Y29" s="56">
        <f t="shared" si="30"/>
        <v>2.42</v>
      </c>
      <c r="Z29" s="56">
        <f t="shared" si="31"/>
        <v>24.2</v>
      </c>
      <c r="AA29" s="56">
        <v>23.1</v>
      </c>
      <c r="AB29" s="56">
        <v>70.2</v>
      </c>
      <c r="AC29" s="56">
        <v>18.100000000000001</v>
      </c>
      <c r="AD29" s="56">
        <v>61.6</v>
      </c>
      <c r="AE29" s="56">
        <v>603</v>
      </c>
      <c r="AF29" s="80">
        <v>2.0099999999999998</v>
      </c>
      <c r="AG29" s="56">
        <f t="shared" si="32"/>
        <v>4.7727272727272725</v>
      </c>
      <c r="AH29" s="56">
        <f t="shared" si="33"/>
        <v>14.504132231404959</v>
      </c>
      <c r="AI29" s="56">
        <f t="shared" si="34"/>
        <v>3.7396694214876036</v>
      </c>
      <c r="AJ29" s="56">
        <f t="shared" si="35"/>
        <v>12.727272727272728</v>
      </c>
    </row>
    <row r="30" spans="1:36" ht="15" thickBot="1" x14ac:dyDescent="0.35">
      <c r="A30" s="64"/>
      <c r="B30" s="48"/>
      <c r="C30" s="65">
        <v>3</v>
      </c>
      <c r="D30" s="68">
        <v>1.01</v>
      </c>
      <c r="E30" s="65">
        <v>100</v>
      </c>
      <c r="F30" s="82">
        <v>0.34599999999999997</v>
      </c>
      <c r="G30" s="66">
        <f t="shared" si="24"/>
        <v>1.0799999999999998</v>
      </c>
      <c r="H30" s="66">
        <f t="shared" si="25"/>
        <v>10.799999999999999</v>
      </c>
      <c r="I30" s="66">
        <v>14.3</v>
      </c>
      <c r="J30" s="66">
        <v>59.2</v>
      </c>
      <c r="K30" s="66">
        <v>12.9</v>
      </c>
      <c r="L30" s="66">
        <v>42.4</v>
      </c>
      <c r="M30" s="66">
        <v>572</v>
      </c>
      <c r="N30" s="83">
        <v>2.15</v>
      </c>
      <c r="O30" s="56">
        <f t="shared" si="26"/>
        <v>6.6203703703703711</v>
      </c>
      <c r="P30" s="56">
        <f t="shared" si="27"/>
        <v>27.407407407407412</v>
      </c>
      <c r="Q30" s="56">
        <f t="shared" si="28"/>
        <v>5.9722222222222232</v>
      </c>
      <c r="R30" s="56">
        <f t="shared" si="29"/>
        <v>19.629629629629633</v>
      </c>
      <c r="S30" s="64"/>
      <c r="T30" s="48"/>
      <c r="U30" s="65">
        <v>3</v>
      </c>
      <c r="V30" s="68">
        <v>1.02</v>
      </c>
      <c r="W30" s="65">
        <v>100</v>
      </c>
      <c r="X30" s="65">
        <v>0.622</v>
      </c>
      <c r="Y30" s="66">
        <f t="shared" si="30"/>
        <v>2.46</v>
      </c>
      <c r="Z30" s="66">
        <f t="shared" si="31"/>
        <v>24.6</v>
      </c>
      <c r="AA30" s="66">
        <v>21.7</v>
      </c>
      <c r="AB30" s="66">
        <v>61.6</v>
      </c>
      <c r="AC30" s="66">
        <v>17.600000000000001</v>
      </c>
      <c r="AD30" s="66">
        <v>61</v>
      </c>
      <c r="AE30" s="66">
        <v>607</v>
      </c>
      <c r="AF30" s="83">
        <v>2.0299999999999998</v>
      </c>
      <c r="AG30" s="56">
        <f t="shared" si="32"/>
        <v>4.4105691056910565</v>
      </c>
      <c r="AH30" s="56">
        <f t="shared" si="33"/>
        <v>12.520325203252032</v>
      </c>
      <c r="AI30" s="56">
        <f t="shared" si="34"/>
        <v>3.5772357723577235</v>
      </c>
      <c r="AJ30" s="56">
        <f t="shared" si="35"/>
        <v>12.398373983739837</v>
      </c>
    </row>
    <row r="31" spans="1:36" ht="15" thickBot="1" x14ac:dyDescent="0.35"/>
    <row r="32" spans="1:36" ht="15" thickBot="1" x14ac:dyDescent="0.35">
      <c r="B32" s="28" t="s">
        <v>109</v>
      </c>
      <c r="C32" s="29"/>
      <c r="D32" s="29"/>
      <c r="E32" s="29"/>
      <c r="F32" s="29"/>
      <c r="G32" s="29"/>
      <c r="H32" s="29"/>
      <c r="I32" s="29"/>
      <c r="J32" s="29"/>
      <c r="K32" s="29"/>
      <c r="L32" s="29"/>
      <c r="M32" s="29"/>
      <c r="N32" s="30"/>
      <c r="O32" s="60"/>
      <c r="P32" s="60"/>
      <c r="Q32" s="60"/>
      <c r="R32" s="60"/>
      <c r="T32" s="28" t="s">
        <v>109</v>
      </c>
      <c r="U32" s="29"/>
      <c r="V32" s="29"/>
      <c r="W32" s="29"/>
      <c r="X32" s="29"/>
      <c r="Y32" s="29"/>
      <c r="Z32" s="29"/>
      <c r="AA32" s="29"/>
      <c r="AB32" s="29"/>
      <c r="AC32" s="29"/>
      <c r="AD32" s="29"/>
      <c r="AE32" s="29"/>
      <c r="AF32" s="30"/>
    </row>
    <row r="33" spans="1:36" x14ac:dyDescent="0.3">
      <c r="A33" s="36" t="s">
        <v>110</v>
      </c>
      <c r="B33" s="37" t="s">
        <v>87</v>
      </c>
      <c r="C33" s="38" t="s">
        <v>88</v>
      </c>
      <c r="D33" s="38" t="s">
        <v>89</v>
      </c>
      <c r="E33" s="38" t="s">
        <v>90</v>
      </c>
      <c r="F33" s="39" t="s">
        <v>91</v>
      </c>
      <c r="G33" s="38" t="s">
        <v>93</v>
      </c>
      <c r="H33" s="72"/>
      <c r="I33" s="38" t="s">
        <v>94</v>
      </c>
      <c r="J33" s="38"/>
      <c r="K33" s="38" t="s">
        <v>95</v>
      </c>
      <c r="L33" s="38"/>
      <c r="M33" s="38" t="s">
        <v>96</v>
      </c>
      <c r="N33" s="42" t="s">
        <v>97</v>
      </c>
      <c r="O33" s="73"/>
      <c r="P33" s="73"/>
      <c r="Q33" s="73"/>
      <c r="R33" s="73"/>
      <c r="S33" s="36" t="s">
        <v>111</v>
      </c>
      <c r="T33" s="37" t="s">
        <v>87</v>
      </c>
      <c r="U33" s="38" t="s">
        <v>88</v>
      </c>
      <c r="V33" s="38" t="s">
        <v>89</v>
      </c>
      <c r="W33" s="38" t="s">
        <v>90</v>
      </c>
      <c r="X33" s="39" t="s">
        <v>91</v>
      </c>
      <c r="Y33" s="41"/>
      <c r="Z33" s="38" t="s">
        <v>93</v>
      </c>
      <c r="AA33" s="38" t="s">
        <v>94</v>
      </c>
      <c r="AB33" s="38"/>
      <c r="AC33" s="38" t="s">
        <v>95</v>
      </c>
      <c r="AD33" s="38"/>
      <c r="AE33" s="38" t="s">
        <v>96</v>
      </c>
      <c r="AF33" s="42" t="s">
        <v>97</v>
      </c>
    </row>
    <row r="34" spans="1:36" ht="15" thickBot="1" x14ac:dyDescent="0.35">
      <c r="A34" s="43"/>
      <c r="B34" s="44"/>
      <c r="C34" s="45"/>
      <c r="D34" s="49"/>
      <c r="E34" s="49"/>
      <c r="F34" s="46"/>
      <c r="G34" s="45"/>
      <c r="H34" s="22"/>
      <c r="I34" s="19" t="s">
        <v>99</v>
      </c>
      <c r="J34" s="19" t="s">
        <v>100</v>
      </c>
      <c r="K34" s="19" t="s">
        <v>99</v>
      </c>
      <c r="L34" s="19" t="s">
        <v>100</v>
      </c>
      <c r="M34" s="45"/>
      <c r="N34" s="75"/>
      <c r="O34" s="76"/>
      <c r="P34" s="76"/>
      <c r="Q34" s="76"/>
      <c r="R34" s="76"/>
      <c r="S34" s="43"/>
      <c r="T34" s="44"/>
      <c r="U34" s="45"/>
      <c r="V34" s="49"/>
      <c r="W34" s="49"/>
      <c r="X34" s="46"/>
      <c r="Y34" s="77"/>
      <c r="Z34" s="45"/>
      <c r="AA34" s="19" t="s">
        <v>99</v>
      </c>
      <c r="AB34" s="19" t="s">
        <v>100</v>
      </c>
      <c r="AC34" s="19" t="s">
        <v>99</v>
      </c>
      <c r="AD34" s="19" t="s">
        <v>100</v>
      </c>
      <c r="AE34" s="45"/>
      <c r="AF34" s="75"/>
    </row>
    <row r="35" spans="1:36" x14ac:dyDescent="0.3">
      <c r="A35" s="43"/>
      <c r="B35" s="37" t="s">
        <v>101</v>
      </c>
      <c r="C35" s="54">
        <v>1</v>
      </c>
      <c r="D35" s="54">
        <v>1.03</v>
      </c>
      <c r="E35" s="54">
        <v>100</v>
      </c>
      <c r="F35" s="54">
        <v>0.86699999999999999</v>
      </c>
      <c r="G35" s="55">
        <f>((F35-0.13)/10)*50</f>
        <v>3.6850000000000001</v>
      </c>
      <c r="H35" s="55">
        <f>(G35/10)*100</f>
        <v>36.85</v>
      </c>
      <c r="I35" s="84">
        <v>2</v>
      </c>
      <c r="J35" s="84">
        <v>3</v>
      </c>
      <c r="K35" s="84">
        <v>1.7</v>
      </c>
      <c r="L35" s="84">
        <v>2.9</v>
      </c>
      <c r="M35" s="84">
        <v>218</v>
      </c>
      <c r="N35" s="85">
        <v>2.4500000000000002</v>
      </c>
      <c r="O35" s="56">
        <f>(I35*50/0.1/100/H35)</f>
        <v>0.27137042062415195</v>
      </c>
      <c r="P35" s="56">
        <f>(J35*50/0.1/100/H35)</f>
        <v>0.40705563093622793</v>
      </c>
      <c r="Q35" s="56">
        <f>(K35*50/0.1/100/H35)</f>
        <v>0.23066485753052918</v>
      </c>
      <c r="R35" s="56">
        <f>(L35*50/0.1/100/H35)</f>
        <v>0.39348710990502034</v>
      </c>
      <c r="S35" s="43"/>
      <c r="T35" s="37" t="s">
        <v>101</v>
      </c>
      <c r="U35" s="54">
        <v>1</v>
      </c>
      <c r="V35" s="54">
        <v>1.04</v>
      </c>
      <c r="W35" s="54">
        <v>100</v>
      </c>
      <c r="X35" s="78">
        <v>0.81499999999999995</v>
      </c>
      <c r="Y35" s="55">
        <f>((X35-0.13)/10)*50</f>
        <v>3.4249999999999994</v>
      </c>
      <c r="Z35" s="55">
        <f>(Y35/10)*100</f>
        <v>34.249999999999993</v>
      </c>
      <c r="AA35" s="55">
        <v>4.4000000000000004</v>
      </c>
      <c r="AB35" s="55">
        <v>11</v>
      </c>
      <c r="AC35" s="55">
        <v>3.9</v>
      </c>
      <c r="AD35" s="55">
        <v>10.7</v>
      </c>
      <c r="AE35" s="55">
        <v>284</v>
      </c>
      <c r="AF35" s="79">
        <v>2.74</v>
      </c>
      <c r="AG35" s="56">
        <f>(AA35*50/0.1/100/Z35)</f>
        <v>0.64233576642335777</v>
      </c>
      <c r="AH35" s="56">
        <f>(AB35*50/0.1/100/Z35)</f>
        <v>1.6058394160583944</v>
      </c>
      <c r="AI35" s="56">
        <f>(AC35*50/0.1/100/Z35)</f>
        <v>0.56934306569343074</v>
      </c>
      <c r="AJ35" s="56">
        <f>(AD35*50/0.1/100/Z35)</f>
        <v>1.5620437956204383</v>
      </c>
    </row>
    <row r="36" spans="1:36" x14ac:dyDescent="0.3">
      <c r="A36" s="43"/>
      <c r="B36" s="44"/>
      <c r="C36" s="60">
        <v>2</v>
      </c>
      <c r="D36" s="60">
        <v>1.05</v>
      </c>
      <c r="E36" s="60">
        <v>100</v>
      </c>
      <c r="F36" s="60">
        <v>0.874</v>
      </c>
      <c r="G36" s="56">
        <f t="shared" ref="G36:G40" si="36">((F36-0.13)/10)*50</f>
        <v>3.7199999999999998</v>
      </c>
      <c r="H36" s="56">
        <f t="shared" ref="H36:H40" si="37">(G36/10)*100</f>
        <v>37.200000000000003</v>
      </c>
      <c r="I36" s="86">
        <v>1.9</v>
      </c>
      <c r="J36" s="86">
        <v>2.8</v>
      </c>
      <c r="K36" s="86">
        <v>1.5</v>
      </c>
      <c r="L36" s="86">
        <v>2.4</v>
      </c>
      <c r="M36" s="86">
        <v>220</v>
      </c>
      <c r="N36" s="87">
        <v>3.07</v>
      </c>
      <c r="O36" s="56">
        <f t="shared" ref="O36:O40" si="38">(I36*50/0.1/100/H36)</f>
        <v>0.2553763440860215</v>
      </c>
      <c r="P36" s="56">
        <f t="shared" ref="P36:P40" si="39">(J36*50/0.1/100/H36)</f>
        <v>0.37634408602150538</v>
      </c>
      <c r="Q36" s="56">
        <f t="shared" ref="Q36:Q40" si="40">(K36*50/0.1/100/H36)</f>
        <v>0.20161290322580644</v>
      </c>
      <c r="R36" s="56">
        <f t="shared" ref="R36:R40" si="41">(L36*50/0.1/100/H36)</f>
        <v>0.32258064516129031</v>
      </c>
      <c r="S36" s="43"/>
      <c r="T36" s="44"/>
      <c r="U36" s="60">
        <v>2</v>
      </c>
      <c r="V36" s="60">
        <v>1.04</v>
      </c>
      <c r="W36" s="60">
        <v>100</v>
      </c>
      <c r="X36" s="63">
        <v>0.85699999999999998</v>
      </c>
      <c r="Y36" s="56">
        <f t="shared" ref="Y36:Y40" si="42">((X36-0.13)/10)*50</f>
        <v>3.6350000000000002</v>
      </c>
      <c r="Z36" s="56">
        <f t="shared" ref="Z36:Z40" si="43">(Y36/10)*100</f>
        <v>36.35</v>
      </c>
      <c r="AA36" s="56">
        <v>4.0999999999999996</v>
      </c>
      <c r="AB36" s="56">
        <v>11.9</v>
      </c>
      <c r="AC36" s="56">
        <v>3.7</v>
      </c>
      <c r="AD36" s="56">
        <v>11</v>
      </c>
      <c r="AE36" s="56">
        <v>279</v>
      </c>
      <c r="AF36" s="80">
        <v>2.97</v>
      </c>
      <c r="AG36" s="56">
        <f t="shared" ref="AG36:AG40" si="44">(AA36*50/0.1/100/Z36)</f>
        <v>0.56396148555708381</v>
      </c>
      <c r="AH36" s="56">
        <f t="shared" ref="AH36:AH40" si="45">(AB36*50/0.1/100/Z36)</f>
        <v>1.6368638239339752</v>
      </c>
      <c r="AI36" s="56">
        <f t="shared" ref="AI36:AI40" si="46">(AC36*50/0.1/100/Z36)</f>
        <v>0.50894085281980739</v>
      </c>
      <c r="AJ36" s="56">
        <f t="shared" ref="AJ36:AJ40" si="47">(AD36*50/0.1/100/Z36)</f>
        <v>1.513067400275103</v>
      </c>
    </row>
    <row r="37" spans="1:36" x14ac:dyDescent="0.3">
      <c r="A37" s="43"/>
      <c r="B37" s="44"/>
      <c r="C37" s="60">
        <v>3</v>
      </c>
      <c r="D37" s="60">
        <v>1</v>
      </c>
      <c r="E37" s="60">
        <v>100</v>
      </c>
      <c r="F37" s="60">
        <v>0.88</v>
      </c>
      <c r="G37" s="56">
        <f t="shared" si="36"/>
        <v>3.75</v>
      </c>
      <c r="H37" s="56">
        <f t="shared" si="37"/>
        <v>37.5</v>
      </c>
      <c r="I37" s="86">
        <v>1.9</v>
      </c>
      <c r="J37" s="86">
        <v>2.8</v>
      </c>
      <c r="K37" s="86">
        <v>1.5</v>
      </c>
      <c r="L37" s="86">
        <v>2.2999999999999998</v>
      </c>
      <c r="M37" s="86">
        <v>216</v>
      </c>
      <c r="N37" s="87">
        <v>2.65</v>
      </c>
      <c r="O37" s="56">
        <f t="shared" si="38"/>
        <v>0.25333333333333335</v>
      </c>
      <c r="P37" s="56">
        <f t="shared" si="39"/>
        <v>0.37333333333333335</v>
      </c>
      <c r="Q37" s="56">
        <f t="shared" si="40"/>
        <v>0.2</v>
      </c>
      <c r="R37" s="56">
        <f t="shared" si="41"/>
        <v>0.30666666666666664</v>
      </c>
      <c r="S37" s="43"/>
      <c r="T37" s="44"/>
      <c r="U37" s="60">
        <v>3</v>
      </c>
      <c r="V37" s="60">
        <v>1.04</v>
      </c>
      <c r="W37" s="60">
        <v>100</v>
      </c>
      <c r="X37" s="63">
        <v>0.81399999999999995</v>
      </c>
      <c r="Y37" s="56">
        <f t="shared" si="42"/>
        <v>3.4199999999999995</v>
      </c>
      <c r="Z37" s="56">
        <f t="shared" si="43"/>
        <v>34.199999999999996</v>
      </c>
      <c r="AA37" s="56">
        <v>4.3</v>
      </c>
      <c r="AB37" s="56">
        <v>12</v>
      </c>
      <c r="AC37" s="56">
        <v>3.9</v>
      </c>
      <c r="AD37" s="56">
        <v>10.9</v>
      </c>
      <c r="AE37" s="56">
        <v>282</v>
      </c>
      <c r="AF37" s="80">
        <v>2.8</v>
      </c>
      <c r="AG37" s="56">
        <f t="shared" si="44"/>
        <v>0.62865497076023402</v>
      </c>
      <c r="AH37" s="56">
        <f t="shared" si="45"/>
        <v>1.7543859649122808</v>
      </c>
      <c r="AI37" s="56">
        <f t="shared" si="46"/>
        <v>0.57017543859649134</v>
      </c>
      <c r="AJ37" s="56">
        <f t="shared" si="47"/>
        <v>1.5935672514619885</v>
      </c>
    </row>
    <row r="38" spans="1:36" x14ac:dyDescent="0.3">
      <c r="A38" s="43"/>
      <c r="B38" s="44" t="s">
        <v>102</v>
      </c>
      <c r="C38" s="60">
        <v>1</v>
      </c>
      <c r="D38" s="60">
        <v>1</v>
      </c>
      <c r="E38" s="60">
        <v>100</v>
      </c>
      <c r="F38" s="60">
        <v>0.38900000000000001</v>
      </c>
      <c r="G38" s="56">
        <f t="shared" si="36"/>
        <v>1.2949999999999999</v>
      </c>
      <c r="H38" s="56">
        <f t="shared" si="37"/>
        <v>12.950000000000001</v>
      </c>
      <c r="I38" s="86">
        <v>4.5999999999999996</v>
      </c>
      <c r="J38" s="86">
        <v>10.8</v>
      </c>
      <c r="K38" s="86">
        <v>4.0999999999999996</v>
      </c>
      <c r="L38" s="86">
        <v>8.3000000000000007</v>
      </c>
      <c r="M38" s="86">
        <v>275</v>
      </c>
      <c r="N38" s="87">
        <v>3.08</v>
      </c>
      <c r="O38" s="56">
        <f t="shared" si="38"/>
        <v>1.7760617760617756</v>
      </c>
      <c r="P38" s="56">
        <f t="shared" si="39"/>
        <v>4.1698841698841695</v>
      </c>
      <c r="Q38" s="56">
        <f t="shared" si="40"/>
        <v>1.5830115830115825</v>
      </c>
      <c r="R38" s="56">
        <f t="shared" si="41"/>
        <v>3.2046332046332044</v>
      </c>
      <c r="S38" s="43"/>
      <c r="T38" s="44" t="s">
        <v>102</v>
      </c>
      <c r="U38" s="60">
        <v>1</v>
      </c>
      <c r="V38" s="60">
        <v>1.01</v>
      </c>
      <c r="W38" s="60">
        <v>100</v>
      </c>
      <c r="X38" s="63">
        <v>0.33</v>
      </c>
      <c r="Y38" s="56">
        <f t="shared" si="42"/>
        <v>1</v>
      </c>
      <c r="Z38" s="56">
        <f t="shared" si="43"/>
        <v>10</v>
      </c>
      <c r="AA38" s="56">
        <v>8.5</v>
      </c>
      <c r="AB38" s="56">
        <v>22.3</v>
      </c>
      <c r="AC38" s="56">
        <v>7.6</v>
      </c>
      <c r="AD38" s="56">
        <v>18.2</v>
      </c>
      <c r="AE38" s="56">
        <v>291</v>
      </c>
      <c r="AF38" s="80">
        <v>2.42</v>
      </c>
      <c r="AG38" s="56">
        <f t="shared" si="44"/>
        <v>4.25</v>
      </c>
      <c r="AH38" s="56">
        <f t="shared" si="45"/>
        <v>11.15</v>
      </c>
      <c r="AI38" s="56">
        <f t="shared" si="46"/>
        <v>3.8</v>
      </c>
      <c r="AJ38" s="56">
        <f t="shared" si="47"/>
        <v>9.1</v>
      </c>
    </row>
    <row r="39" spans="1:36" x14ac:dyDescent="0.3">
      <c r="A39" s="43"/>
      <c r="B39" s="44"/>
      <c r="C39" s="60">
        <v>2</v>
      </c>
      <c r="D39" s="60">
        <v>1.05</v>
      </c>
      <c r="E39" s="60">
        <v>100</v>
      </c>
      <c r="F39" s="60">
        <v>0.39100000000000001</v>
      </c>
      <c r="G39" s="56">
        <f t="shared" si="36"/>
        <v>1.3050000000000002</v>
      </c>
      <c r="H39" s="56">
        <f t="shared" si="37"/>
        <v>13.05</v>
      </c>
      <c r="I39" s="86">
        <v>4.3</v>
      </c>
      <c r="J39" s="86">
        <v>9.6999999999999993</v>
      </c>
      <c r="K39" s="86">
        <v>3.8</v>
      </c>
      <c r="L39" s="86">
        <v>7.4</v>
      </c>
      <c r="M39" s="86">
        <v>269</v>
      </c>
      <c r="N39" s="87">
        <v>3.14</v>
      </c>
      <c r="O39" s="56">
        <f t="shared" si="38"/>
        <v>1.6475095785440612</v>
      </c>
      <c r="P39" s="56">
        <f t="shared" si="39"/>
        <v>3.71647509578544</v>
      </c>
      <c r="Q39" s="56">
        <f t="shared" si="40"/>
        <v>1.4559386973180075</v>
      </c>
      <c r="R39" s="56">
        <f t="shared" si="41"/>
        <v>2.8352490421455938</v>
      </c>
      <c r="S39" s="43"/>
      <c r="T39" s="44"/>
      <c r="U39" s="60">
        <v>2</v>
      </c>
      <c r="V39" s="61">
        <v>1</v>
      </c>
      <c r="W39" s="60">
        <v>100</v>
      </c>
      <c r="X39" s="63">
        <v>0.34799999999999998</v>
      </c>
      <c r="Y39" s="56">
        <f t="shared" si="42"/>
        <v>1.0899999999999999</v>
      </c>
      <c r="Z39" s="56">
        <f t="shared" si="43"/>
        <v>10.899999999999999</v>
      </c>
      <c r="AA39" s="56">
        <v>7.9</v>
      </c>
      <c r="AB39" s="56">
        <v>20.9</v>
      </c>
      <c r="AC39" s="56">
        <v>7.4</v>
      </c>
      <c r="AD39" s="56">
        <v>17.3</v>
      </c>
      <c r="AE39" s="56">
        <v>294</v>
      </c>
      <c r="AF39" s="80">
        <v>2.52</v>
      </c>
      <c r="AG39" s="56">
        <f t="shared" si="44"/>
        <v>3.6238532110091746</v>
      </c>
      <c r="AH39" s="56">
        <f t="shared" si="45"/>
        <v>9.5871559633027541</v>
      </c>
      <c r="AI39" s="56">
        <f t="shared" si="46"/>
        <v>3.3944954128440372</v>
      </c>
      <c r="AJ39" s="56">
        <f t="shared" si="47"/>
        <v>7.9357798165137625</v>
      </c>
    </row>
    <row r="40" spans="1:36" ht="15" thickBot="1" x14ac:dyDescent="0.35">
      <c r="A40" s="64"/>
      <c r="B40" s="48"/>
      <c r="C40" s="65">
        <v>3</v>
      </c>
      <c r="D40" s="65">
        <v>1.01</v>
      </c>
      <c r="E40" s="65">
        <v>100</v>
      </c>
      <c r="F40" s="65">
        <v>0.40799999999999997</v>
      </c>
      <c r="G40" s="66">
        <f t="shared" si="36"/>
        <v>1.39</v>
      </c>
      <c r="H40" s="66">
        <f t="shared" si="37"/>
        <v>13.899999999999999</v>
      </c>
      <c r="I40" s="88">
        <v>4.5</v>
      </c>
      <c r="J40" s="88">
        <v>10.199999999999999</v>
      </c>
      <c r="K40" s="88">
        <v>4.0999999999999996</v>
      </c>
      <c r="L40" s="88">
        <v>8.1</v>
      </c>
      <c r="M40" s="88">
        <v>268</v>
      </c>
      <c r="N40" s="89">
        <v>3.18</v>
      </c>
      <c r="O40" s="56">
        <f t="shared" si="38"/>
        <v>1.6187050359712232</v>
      </c>
      <c r="P40" s="56">
        <f t="shared" si="39"/>
        <v>3.6690647482014387</v>
      </c>
      <c r="Q40" s="56">
        <f t="shared" si="40"/>
        <v>1.474820143884892</v>
      </c>
      <c r="R40" s="56">
        <f t="shared" si="41"/>
        <v>2.9136690647482015</v>
      </c>
      <c r="S40" s="64"/>
      <c r="T40" s="48"/>
      <c r="U40" s="65">
        <v>3</v>
      </c>
      <c r="V40" s="65">
        <v>1.01</v>
      </c>
      <c r="W40" s="65">
        <v>100</v>
      </c>
      <c r="X40" s="82">
        <v>0.307</v>
      </c>
      <c r="Y40" s="66">
        <f t="shared" si="42"/>
        <v>0.88500000000000001</v>
      </c>
      <c r="Z40" s="66">
        <f t="shared" si="43"/>
        <v>8.85</v>
      </c>
      <c r="AA40" s="66">
        <v>8.3000000000000007</v>
      </c>
      <c r="AB40" s="66">
        <v>21.7</v>
      </c>
      <c r="AC40" s="66">
        <v>7.6</v>
      </c>
      <c r="AD40" s="66">
        <v>18</v>
      </c>
      <c r="AE40" s="66">
        <v>287</v>
      </c>
      <c r="AF40" s="83">
        <v>2.12</v>
      </c>
      <c r="AG40" s="56">
        <f t="shared" si="44"/>
        <v>4.6892655367231644</v>
      </c>
      <c r="AH40" s="56">
        <f t="shared" si="45"/>
        <v>12.259887005649718</v>
      </c>
      <c r="AI40" s="56">
        <f t="shared" si="46"/>
        <v>4.2937853107344637</v>
      </c>
      <c r="AJ40" s="56">
        <f t="shared" si="47"/>
        <v>10.169491525423728</v>
      </c>
    </row>
    <row r="41" spans="1:36" ht="15" thickBot="1" x14ac:dyDescent="0.35">
      <c r="D41" s="60"/>
    </row>
    <row r="42" spans="1:36" ht="15" thickBot="1" x14ac:dyDescent="0.35">
      <c r="B42" s="28" t="s">
        <v>112</v>
      </c>
      <c r="C42" s="29"/>
      <c r="D42" s="29"/>
      <c r="E42" s="29"/>
      <c r="F42" s="29"/>
      <c r="G42" s="29"/>
      <c r="H42" s="29"/>
      <c r="I42" s="29"/>
      <c r="J42" s="29"/>
      <c r="K42" s="29"/>
      <c r="L42" s="29"/>
      <c r="M42" s="29"/>
      <c r="N42" s="30"/>
      <c r="O42" s="60"/>
      <c r="P42" s="60"/>
      <c r="Q42" s="60"/>
      <c r="R42" s="60"/>
      <c r="T42" s="28" t="s">
        <v>113</v>
      </c>
      <c r="U42" s="29"/>
      <c r="V42" s="29"/>
      <c r="W42" s="29"/>
      <c r="X42" s="29"/>
      <c r="Y42" s="29"/>
      <c r="Z42" s="29"/>
      <c r="AA42" s="29"/>
      <c r="AB42" s="29"/>
      <c r="AC42" s="29"/>
      <c r="AD42" s="29"/>
      <c r="AE42" s="29"/>
      <c r="AF42" s="30"/>
    </row>
    <row r="43" spans="1:36" x14ac:dyDescent="0.3">
      <c r="A43" s="36" t="s">
        <v>114</v>
      </c>
      <c r="B43" s="37" t="s">
        <v>87</v>
      </c>
      <c r="C43" s="38" t="s">
        <v>88</v>
      </c>
      <c r="D43" s="38" t="s">
        <v>89</v>
      </c>
      <c r="E43" s="38" t="s">
        <v>90</v>
      </c>
      <c r="F43" s="39" t="s">
        <v>91</v>
      </c>
      <c r="G43" s="38" t="s">
        <v>93</v>
      </c>
      <c r="H43" s="72"/>
      <c r="I43" s="38" t="s">
        <v>94</v>
      </c>
      <c r="J43" s="38"/>
      <c r="K43" s="38" t="s">
        <v>95</v>
      </c>
      <c r="L43" s="38"/>
      <c r="M43" s="38" t="s">
        <v>96</v>
      </c>
      <c r="N43" s="42" t="s">
        <v>97</v>
      </c>
      <c r="O43" s="73"/>
      <c r="P43" s="73"/>
      <c r="Q43" s="73"/>
      <c r="R43" s="73"/>
      <c r="S43" s="36" t="s">
        <v>115</v>
      </c>
      <c r="T43" s="37" t="s">
        <v>87</v>
      </c>
      <c r="U43" s="38" t="s">
        <v>88</v>
      </c>
      <c r="V43" s="38" t="s">
        <v>89</v>
      </c>
      <c r="W43" s="38" t="s">
        <v>90</v>
      </c>
      <c r="X43" s="39" t="s">
        <v>91</v>
      </c>
      <c r="Y43" s="41"/>
      <c r="Z43" s="38" t="s">
        <v>93</v>
      </c>
      <c r="AA43" s="38" t="s">
        <v>94</v>
      </c>
      <c r="AB43" s="38"/>
      <c r="AC43" s="38" t="s">
        <v>95</v>
      </c>
      <c r="AD43" s="38"/>
      <c r="AE43" s="38" t="s">
        <v>96</v>
      </c>
      <c r="AF43" s="42" t="s">
        <v>97</v>
      </c>
    </row>
    <row r="44" spans="1:36" ht="15" thickBot="1" x14ac:dyDescent="0.35">
      <c r="A44" s="43"/>
      <c r="B44" s="44"/>
      <c r="C44" s="45"/>
      <c r="D44" s="49"/>
      <c r="E44" s="49"/>
      <c r="F44" s="46"/>
      <c r="G44" s="45"/>
      <c r="H44" s="22"/>
      <c r="I44" s="19" t="s">
        <v>99</v>
      </c>
      <c r="J44" s="19" t="s">
        <v>100</v>
      </c>
      <c r="K44" s="19" t="s">
        <v>99</v>
      </c>
      <c r="L44" s="19" t="s">
        <v>100</v>
      </c>
      <c r="M44" s="45"/>
      <c r="N44" s="75"/>
      <c r="O44" s="76"/>
      <c r="P44" s="76"/>
      <c r="Q44" s="76"/>
      <c r="R44" s="76"/>
      <c r="S44" s="43"/>
      <c r="T44" s="44"/>
      <c r="U44" s="45"/>
      <c r="V44" s="49"/>
      <c r="W44" s="49"/>
      <c r="X44" s="46"/>
      <c r="Y44" s="77"/>
      <c r="Z44" s="45"/>
      <c r="AA44" s="19" t="s">
        <v>99</v>
      </c>
      <c r="AB44" s="19" t="s">
        <v>100</v>
      </c>
      <c r="AC44" s="19" t="s">
        <v>99</v>
      </c>
      <c r="AD44" s="19" t="s">
        <v>100</v>
      </c>
      <c r="AE44" s="45"/>
      <c r="AF44" s="75"/>
    </row>
    <row r="45" spans="1:36" x14ac:dyDescent="0.3">
      <c r="A45" s="43"/>
      <c r="B45" s="37" t="s">
        <v>101</v>
      </c>
      <c r="C45" s="54">
        <v>1</v>
      </c>
      <c r="D45" s="54"/>
      <c r="E45" s="54">
        <v>100</v>
      </c>
      <c r="F45" s="54">
        <v>0.78800000000000003</v>
      </c>
      <c r="G45" s="55">
        <f>((F45-0.13)/10)*50</f>
        <v>3.29</v>
      </c>
      <c r="H45" s="55">
        <f>(G45/10)*100</f>
        <v>32.9</v>
      </c>
      <c r="I45" s="55">
        <v>1.9</v>
      </c>
      <c r="J45" s="55">
        <v>3.2</v>
      </c>
      <c r="K45" s="55">
        <v>1.5</v>
      </c>
      <c r="L45" s="55">
        <v>2.2000000000000002</v>
      </c>
      <c r="M45" s="55">
        <v>234</v>
      </c>
      <c r="N45" s="79">
        <v>2.2400000000000002</v>
      </c>
      <c r="O45" s="56">
        <f>(I45*50/0.1/100/H45)</f>
        <v>0.28875379939209728</v>
      </c>
      <c r="P45" s="56">
        <f>(J45*50/0.1/100/H45)</f>
        <v>0.48632218844984804</v>
      </c>
      <c r="Q45" s="56">
        <f>(K45*50/0.1/100/H45)</f>
        <v>0.22796352583586627</v>
      </c>
      <c r="R45" s="56">
        <f>(L45*50/0.1/100/H45)</f>
        <v>0.33434650455927051</v>
      </c>
      <c r="S45" s="43"/>
      <c r="T45" s="37" t="s">
        <v>101</v>
      </c>
      <c r="U45" s="54">
        <v>1</v>
      </c>
      <c r="V45" s="57">
        <v>1.03</v>
      </c>
      <c r="W45" s="54">
        <v>100</v>
      </c>
      <c r="X45" s="54">
        <v>0.879</v>
      </c>
      <c r="Y45" s="55">
        <f>((X45-0.13)/10)*50</f>
        <v>3.7449999999999997</v>
      </c>
      <c r="Z45" s="55">
        <f>(Y45/10)*100</f>
        <v>37.449999999999996</v>
      </c>
      <c r="AA45" s="55">
        <v>3.5</v>
      </c>
      <c r="AB45" s="55">
        <v>5.6</v>
      </c>
      <c r="AC45" s="55">
        <v>2.9</v>
      </c>
      <c r="AD45" s="55">
        <v>4.3</v>
      </c>
      <c r="AE45" s="55">
        <v>313</v>
      </c>
      <c r="AF45" s="79">
        <v>2.42</v>
      </c>
      <c r="AG45" s="56">
        <f>(AA45*50/0.1/100/Z45)</f>
        <v>0.46728971962616828</v>
      </c>
      <c r="AH45" s="56">
        <f>(AB45*50/0.1/100/Z45)</f>
        <v>0.74766355140186924</v>
      </c>
      <c r="AI45" s="56">
        <f>(AC45*50/0.1/100/Z45)</f>
        <v>0.38718291054739656</v>
      </c>
      <c r="AJ45" s="56">
        <f>(AD45*50/0.1/100/Z45)</f>
        <v>0.57409879839786393</v>
      </c>
    </row>
    <row r="46" spans="1:36" x14ac:dyDescent="0.3">
      <c r="A46" s="43"/>
      <c r="B46" s="44"/>
      <c r="C46" s="60">
        <v>2</v>
      </c>
      <c r="D46" s="60"/>
      <c r="E46" s="60">
        <v>100</v>
      </c>
      <c r="F46" s="60">
        <v>0.79200000000000004</v>
      </c>
      <c r="G46" s="56">
        <f t="shared" ref="G46:G50" si="48">((F46-0.13)/10)*50</f>
        <v>3.3100000000000005</v>
      </c>
      <c r="H46" s="56">
        <f t="shared" ref="H46:H50" si="49">(G46/10)*100</f>
        <v>33.100000000000009</v>
      </c>
      <c r="I46" s="56">
        <v>1.6</v>
      </c>
      <c r="J46" s="56">
        <v>2.5</v>
      </c>
      <c r="K46" s="56">
        <v>1.3</v>
      </c>
      <c r="L46" s="56">
        <v>1.9</v>
      </c>
      <c r="M46" s="56">
        <v>229</v>
      </c>
      <c r="N46" s="80">
        <v>2.21</v>
      </c>
      <c r="O46" s="56">
        <f t="shared" ref="O46:O50" si="50">(I46*50/0.1/100/H46)</f>
        <v>0.24169184290030205</v>
      </c>
      <c r="P46" s="56">
        <f t="shared" ref="P46:P50" si="51">(J46*50/0.1/100/H46)</f>
        <v>0.37764350453172196</v>
      </c>
      <c r="Q46" s="56">
        <f t="shared" ref="Q46:Q50" si="52">(K46*50/0.1/100/H46)</f>
        <v>0.19637462235649542</v>
      </c>
      <c r="R46" s="56">
        <f t="shared" ref="R46:R50" si="53">(L46*50/0.1/100/H46)</f>
        <v>0.2870090634441087</v>
      </c>
      <c r="S46" s="43"/>
      <c r="T46" s="44"/>
      <c r="U46" s="60">
        <v>2</v>
      </c>
      <c r="V46" s="61">
        <v>1.03</v>
      </c>
      <c r="W46" s="60">
        <v>100</v>
      </c>
      <c r="X46" s="60">
        <v>0.84299999999999997</v>
      </c>
      <c r="Y46" s="56">
        <f t="shared" ref="Y46:Y50" si="54">((X46-0.13)/10)*50</f>
        <v>3.5649999999999999</v>
      </c>
      <c r="Z46" s="56">
        <f t="shared" ref="Z46:Z50" si="55">(Y46/10)*100</f>
        <v>35.65</v>
      </c>
      <c r="AA46" s="56">
        <v>3.7</v>
      </c>
      <c r="AB46" s="56">
        <v>5.6</v>
      </c>
      <c r="AC46" s="56">
        <v>2.9</v>
      </c>
      <c r="AD46" s="56">
        <v>4.3</v>
      </c>
      <c r="AE46" s="56">
        <v>291</v>
      </c>
      <c r="AF46" s="80">
        <v>2.37</v>
      </c>
      <c r="AG46" s="56">
        <f t="shared" ref="AG46:AG50" si="56">(AA46*50/0.1/100/Z46)</f>
        <v>0.5189340813464236</v>
      </c>
      <c r="AH46" s="56">
        <f t="shared" ref="AH46:AH50" si="57">(AB46*50/0.1/100/Z46)</f>
        <v>0.78541374474053294</v>
      </c>
      <c r="AI46" s="56">
        <f t="shared" ref="AI46:AI50" si="58">(AC46*50/0.1/100/Z46)</f>
        <v>0.4067321178120617</v>
      </c>
      <c r="AJ46" s="56">
        <f t="shared" ref="AJ46:AJ50" si="59">(AD46*50/0.1/100/Z46)</f>
        <v>0.60308555399719499</v>
      </c>
    </row>
    <row r="47" spans="1:36" x14ac:dyDescent="0.3">
      <c r="A47" s="43"/>
      <c r="B47" s="44"/>
      <c r="C47" s="60">
        <v>3</v>
      </c>
      <c r="D47" s="60"/>
      <c r="E47" s="60">
        <v>100</v>
      </c>
      <c r="F47" s="60">
        <v>0.78600000000000003</v>
      </c>
      <c r="G47" s="56">
        <f t="shared" si="48"/>
        <v>3.2800000000000002</v>
      </c>
      <c r="H47" s="56">
        <f t="shared" si="49"/>
        <v>32.800000000000004</v>
      </c>
      <c r="I47" s="56">
        <v>1.6</v>
      </c>
      <c r="J47" s="56">
        <v>2.4</v>
      </c>
      <c r="K47" s="56">
        <v>1.3</v>
      </c>
      <c r="L47" s="56">
        <v>1.9</v>
      </c>
      <c r="M47" s="56">
        <v>233</v>
      </c>
      <c r="N47" s="80">
        <v>2.21</v>
      </c>
      <c r="O47" s="56">
        <f t="shared" si="50"/>
        <v>0.24390243902439021</v>
      </c>
      <c r="P47" s="56">
        <f t="shared" si="51"/>
        <v>0.3658536585365853</v>
      </c>
      <c r="Q47" s="56">
        <f t="shared" si="52"/>
        <v>0.19817073170731705</v>
      </c>
      <c r="R47" s="56">
        <f t="shared" si="53"/>
        <v>0.28963414634146339</v>
      </c>
      <c r="S47" s="43"/>
      <c r="T47" s="44"/>
      <c r="U47" s="60">
        <v>3</v>
      </c>
      <c r="V47" s="61">
        <v>1</v>
      </c>
      <c r="W47" s="60">
        <v>100</v>
      </c>
      <c r="X47" s="60">
        <v>0.86199999999999999</v>
      </c>
      <c r="Y47" s="56">
        <f t="shared" si="54"/>
        <v>3.66</v>
      </c>
      <c r="Z47" s="56">
        <f t="shared" si="55"/>
        <v>36.6</v>
      </c>
      <c r="AA47" s="56">
        <v>3.4</v>
      </c>
      <c r="AB47" s="56">
        <v>4.9000000000000004</v>
      </c>
      <c r="AC47" s="56">
        <v>2.8</v>
      </c>
      <c r="AD47" s="56">
        <v>4</v>
      </c>
      <c r="AE47" s="56">
        <v>308</v>
      </c>
      <c r="AF47" s="80">
        <v>2.36</v>
      </c>
      <c r="AG47" s="56">
        <f t="shared" si="56"/>
        <v>0.46448087431693985</v>
      </c>
      <c r="AH47" s="56">
        <f t="shared" si="57"/>
        <v>0.6693989071038251</v>
      </c>
      <c r="AI47" s="56">
        <f t="shared" si="58"/>
        <v>0.38251366120218577</v>
      </c>
      <c r="AJ47" s="56">
        <f t="shared" si="59"/>
        <v>0.54644808743169393</v>
      </c>
    </row>
    <row r="48" spans="1:36" x14ac:dyDescent="0.3">
      <c r="A48" s="43"/>
      <c r="B48" s="44" t="s">
        <v>102</v>
      </c>
      <c r="C48" s="60">
        <v>1</v>
      </c>
      <c r="D48" s="60"/>
      <c r="E48" s="60">
        <v>100</v>
      </c>
      <c r="F48" s="60">
        <v>0.57099999999999995</v>
      </c>
      <c r="G48" s="56">
        <f t="shared" si="48"/>
        <v>2.2049999999999996</v>
      </c>
      <c r="H48" s="56">
        <f t="shared" si="49"/>
        <v>22.049999999999997</v>
      </c>
      <c r="I48" s="56">
        <v>3.6</v>
      </c>
      <c r="J48" s="56">
        <v>8.4</v>
      </c>
      <c r="K48" s="56">
        <v>3.1</v>
      </c>
      <c r="L48" s="56">
        <v>6</v>
      </c>
      <c r="M48" s="56">
        <v>275</v>
      </c>
      <c r="N48" s="80">
        <v>2.2999999999999998</v>
      </c>
      <c r="O48" s="56">
        <f t="shared" si="50"/>
        <v>0.81632653061224503</v>
      </c>
      <c r="P48" s="56">
        <f t="shared" si="51"/>
        <v>1.9047619047619051</v>
      </c>
      <c r="Q48" s="56">
        <f t="shared" si="52"/>
        <v>0.7029478458049887</v>
      </c>
      <c r="R48" s="56">
        <f t="shared" si="53"/>
        <v>1.360544217687075</v>
      </c>
      <c r="S48" s="43"/>
      <c r="T48" s="44" t="s">
        <v>102</v>
      </c>
      <c r="U48" s="60">
        <v>1</v>
      </c>
      <c r="V48" s="61">
        <v>1.01</v>
      </c>
      <c r="W48" s="60">
        <v>100</v>
      </c>
      <c r="X48" s="60">
        <v>0.52300000000000002</v>
      </c>
      <c r="Y48" s="56">
        <f t="shared" si="54"/>
        <v>1.9650000000000001</v>
      </c>
      <c r="Z48" s="56">
        <f t="shared" si="55"/>
        <v>19.650000000000002</v>
      </c>
      <c r="AA48" s="56">
        <v>7.4</v>
      </c>
      <c r="AB48" s="56">
        <v>11.4</v>
      </c>
      <c r="AC48" s="56">
        <v>5.9</v>
      </c>
      <c r="AD48" s="56">
        <v>10.3</v>
      </c>
      <c r="AE48" s="56">
        <v>439</v>
      </c>
      <c r="AF48" s="80">
        <v>2.9</v>
      </c>
      <c r="AG48" s="56">
        <f t="shared" si="56"/>
        <v>1.8829516539440201</v>
      </c>
      <c r="AH48" s="56">
        <f t="shared" si="57"/>
        <v>2.9007633587786255</v>
      </c>
      <c r="AI48" s="56">
        <f t="shared" si="58"/>
        <v>1.501272264631043</v>
      </c>
      <c r="AJ48" s="56">
        <f t="shared" si="59"/>
        <v>2.620865139949109</v>
      </c>
    </row>
    <row r="49" spans="1:36" x14ac:dyDescent="0.3">
      <c r="A49" s="43"/>
      <c r="B49" s="44"/>
      <c r="C49" s="60">
        <v>2</v>
      </c>
      <c r="D49" s="60"/>
      <c r="E49" s="60">
        <v>100</v>
      </c>
      <c r="F49" s="60">
        <v>0.56499999999999995</v>
      </c>
      <c r="G49" s="56">
        <f t="shared" si="48"/>
        <v>2.1749999999999998</v>
      </c>
      <c r="H49" s="56">
        <f t="shared" si="49"/>
        <v>21.749999999999996</v>
      </c>
      <c r="I49" s="56">
        <v>3.2</v>
      </c>
      <c r="J49" s="56">
        <v>7.9</v>
      </c>
      <c r="K49" s="56">
        <v>2.7</v>
      </c>
      <c r="L49" s="56">
        <v>5.5</v>
      </c>
      <c r="M49" s="56">
        <v>267</v>
      </c>
      <c r="N49" s="80">
        <v>2.41</v>
      </c>
      <c r="O49" s="56">
        <f t="shared" si="50"/>
        <v>0.73563218390804608</v>
      </c>
      <c r="P49" s="56">
        <f t="shared" si="51"/>
        <v>1.8160919540229887</v>
      </c>
      <c r="Q49" s="56">
        <f t="shared" si="52"/>
        <v>0.62068965517241392</v>
      </c>
      <c r="R49" s="56">
        <f t="shared" si="53"/>
        <v>1.2643678160919543</v>
      </c>
      <c r="S49" s="43"/>
      <c r="T49" s="44"/>
      <c r="U49" s="60">
        <v>2</v>
      </c>
      <c r="V49" s="61">
        <v>1.05</v>
      </c>
      <c r="W49" s="60">
        <v>100</v>
      </c>
      <c r="X49" s="60">
        <v>0.55900000000000005</v>
      </c>
      <c r="Y49" s="56">
        <f t="shared" si="54"/>
        <v>2.1450000000000005</v>
      </c>
      <c r="Z49" s="56">
        <f t="shared" si="55"/>
        <v>21.450000000000006</v>
      </c>
      <c r="AA49" s="56">
        <v>6.9</v>
      </c>
      <c r="AB49" s="56">
        <v>11</v>
      </c>
      <c r="AC49" s="56">
        <v>5.5</v>
      </c>
      <c r="AD49" s="56">
        <v>9.8000000000000007</v>
      </c>
      <c r="AE49" s="56">
        <v>431</v>
      </c>
      <c r="AF49" s="80">
        <v>2.93</v>
      </c>
      <c r="AG49" s="56">
        <f t="shared" si="56"/>
        <v>1.6083916083916079</v>
      </c>
      <c r="AH49" s="56">
        <f t="shared" si="57"/>
        <v>2.5641025641025634</v>
      </c>
      <c r="AI49" s="56">
        <f t="shared" si="58"/>
        <v>1.2820512820512817</v>
      </c>
      <c r="AJ49" s="56">
        <f t="shared" si="59"/>
        <v>2.2843822843822839</v>
      </c>
    </row>
    <row r="50" spans="1:36" ht="15" thickBot="1" x14ac:dyDescent="0.35">
      <c r="A50" s="64"/>
      <c r="B50" s="48"/>
      <c r="C50" s="65">
        <v>3</v>
      </c>
      <c r="D50" s="65"/>
      <c r="E50" s="65">
        <v>100</v>
      </c>
      <c r="F50" s="65">
        <v>0.56699999999999995</v>
      </c>
      <c r="G50" s="66">
        <f t="shared" si="48"/>
        <v>2.1849999999999996</v>
      </c>
      <c r="H50" s="66">
        <f t="shared" si="49"/>
        <v>21.849999999999998</v>
      </c>
      <c r="I50" s="66">
        <v>3.3</v>
      </c>
      <c r="J50" s="66">
        <v>8.1999999999999993</v>
      </c>
      <c r="K50" s="66">
        <v>2.8</v>
      </c>
      <c r="L50" s="66">
        <v>5.6</v>
      </c>
      <c r="M50" s="66">
        <v>277</v>
      </c>
      <c r="N50" s="83">
        <v>2.4300000000000002</v>
      </c>
      <c r="O50" s="56">
        <f t="shared" si="50"/>
        <v>0.75514874141876442</v>
      </c>
      <c r="P50" s="56">
        <f t="shared" si="51"/>
        <v>1.8764302059496567</v>
      </c>
      <c r="Q50" s="56">
        <f t="shared" si="52"/>
        <v>0.6407322654462243</v>
      </c>
      <c r="R50" s="56">
        <f t="shared" si="53"/>
        <v>1.2814645308924486</v>
      </c>
      <c r="S50" s="64"/>
      <c r="T50" s="48"/>
      <c r="U50" s="65">
        <v>3</v>
      </c>
      <c r="V50" s="68">
        <v>1.06</v>
      </c>
      <c r="W50" s="65">
        <v>100</v>
      </c>
      <c r="X50" s="65">
        <v>0.56100000000000005</v>
      </c>
      <c r="Y50" s="66">
        <f t="shared" si="54"/>
        <v>2.1550000000000002</v>
      </c>
      <c r="Z50" s="66">
        <f t="shared" si="55"/>
        <v>21.550000000000004</v>
      </c>
      <c r="AA50" s="66">
        <v>7.3</v>
      </c>
      <c r="AB50" s="66">
        <v>11.3</v>
      </c>
      <c r="AC50" s="66">
        <v>5.5</v>
      </c>
      <c r="AD50" s="66">
        <v>9.6</v>
      </c>
      <c r="AE50" s="66">
        <v>436</v>
      </c>
      <c r="AF50" s="83">
        <v>2.89</v>
      </c>
      <c r="AG50" s="56">
        <f t="shared" si="56"/>
        <v>1.6937354988399069</v>
      </c>
      <c r="AH50" s="56">
        <f t="shared" si="57"/>
        <v>2.6218097447795818</v>
      </c>
      <c r="AI50" s="56">
        <f t="shared" si="58"/>
        <v>1.2761020881670531</v>
      </c>
      <c r="AJ50" s="56">
        <f t="shared" si="59"/>
        <v>2.2273781902552199</v>
      </c>
    </row>
    <row r="51" spans="1:36" ht="15" thickBot="1" x14ac:dyDescent="0.35"/>
    <row r="52" spans="1:36" ht="15" thickBot="1" x14ac:dyDescent="0.35">
      <c r="A52" s="28" t="s">
        <v>82</v>
      </c>
      <c r="B52" s="29"/>
      <c r="C52" s="29"/>
      <c r="D52" s="29"/>
      <c r="E52" s="29"/>
      <c r="F52" s="29"/>
      <c r="G52" s="29"/>
      <c r="H52" s="29"/>
      <c r="I52" s="29"/>
      <c r="J52" s="30"/>
      <c r="K52" s="60"/>
      <c r="L52" s="28" t="s">
        <v>84</v>
      </c>
      <c r="M52" s="29"/>
      <c r="N52" s="29"/>
      <c r="O52" s="29"/>
      <c r="P52" s="29"/>
      <c r="Q52" s="29"/>
      <c r="R52" s="29"/>
      <c r="S52" s="29"/>
      <c r="T52" s="29"/>
      <c r="U52" s="30"/>
    </row>
    <row r="53" spans="1:36" ht="15" thickBot="1" x14ac:dyDescent="0.35">
      <c r="A53" s="90" t="s">
        <v>85</v>
      </c>
      <c r="B53" s="91"/>
      <c r="C53" s="91"/>
      <c r="D53" s="91"/>
      <c r="E53" s="91"/>
      <c r="F53" s="91"/>
      <c r="G53" s="91"/>
      <c r="H53" s="91"/>
      <c r="I53" s="91"/>
      <c r="J53" s="92"/>
      <c r="K53" s="60"/>
      <c r="L53" s="28" t="s">
        <v>85</v>
      </c>
      <c r="M53" s="29"/>
      <c r="N53" s="29"/>
      <c r="O53" s="29"/>
      <c r="P53" s="29"/>
      <c r="Q53" s="29"/>
      <c r="R53" s="29"/>
      <c r="S53" s="29"/>
      <c r="T53" s="29"/>
      <c r="U53" s="30"/>
    </row>
    <row r="54" spans="1:36" x14ac:dyDescent="0.3">
      <c r="A54" s="37" t="s">
        <v>86</v>
      </c>
      <c r="B54" s="37" t="s">
        <v>87</v>
      </c>
      <c r="C54" s="38" t="s">
        <v>88</v>
      </c>
      <c r="D54" s="38" t="s">
        <v>93</v>
      </c>
      <c r="E54" s="38" t="s">
        <v>116</v>
      </c>
      <c r="F54" s="38"/>
      <c r="G54" s="38" t="s">
        <v>117</v>
      </c>
      <c r="H54" s="38"/>
      <c r="I54" s="38" t="s">
        <v>96</v>
      </c>
      <c r="J54" s="42" t="s">
        <v>97</v>
      </c>
      <c r="L54" s="71" t="s">
        <v>98</v>
      </c>
      <c r="M54" s="38" t="s">
        <v>87</v>
      </c>
      <c r="N54" s="38" t="s">
        <v>88</v>
      </c>
      <c r="O54" s="38" t="s">
        <v>93</v>
      </c>
      <c r="P54" s="38" t="s">
        <v>116</v>
      </c>
      <c r="Q54" s="38"/>
      <c r="R54" s="38" t="s">
        <v>117</v>
      </c>
      <c r="S54" s="38"/>
      <c r="T54" s="38" t="s">
        <v>96</v>
      </c>
      <c r="U54" s="42" t="s">
        <v>97</v>
      </c>
    </row>
    <row r="55" spans="1:36" ht="15" thickBot="1" x14ac:dyDescent="0.35">
      <c r="A55" s="44"/>
      <c r="B55" s="48"/>
      <c r="C55" s="49"/>
      <c r="D55" s="49"/>
      <c r="E55" s="93" t="s">
        <v>99</v>
      </c>
      <c r="F55" s="93" t="s">
        <v>100</v>
      </c>
      <c r="G55" s="93" t="s">
        <v>99</v>
      </c>
      <c r="H55" s="93" t="s">
        <v>100</v>
      </c>
      <c r="I55" s="49"/>
      <c r="J55" s="53"/>
      <c r="L55" s="74"/>
      <c r="M55" s="49"/>
      <c r="N55" s="49"/>
      <c r="O55" s="49"/>
      <c r="P55" s="93" t="s">
        <v>99</v>
      </c>
      <c r="Q55" s="93" t="s">
        <v>100</v>
      </c>
      <c r="R55" s="93" t="s">
        <v>99</v>
      </c>
      <c r="S55" s="93" t="s">
        <v>100</v>
      </c>
      <c r="T55" s="49"/>
      <c r="U55" s="53"/>
    </row>
    <row r="56" spans="1:36" x14ac:dyDescent="0.3">
      <c r="A56" s="44"/>
      <c r="B56" s="37" t="s">
        <v>101</v>
      </c>
      <c r="C56" s="72">
        <v>1</v>
      </c>
      <c r="D56" s="84">
        <v>26.3</v>
      </c>
      <c r="E56" s="84">
        <v>0.45627376425855515</v>
      </c>
      <c r="F56" s="84">
        <v>0.55133079847908739</v>
      </c>
      <c r="G56" s="84">
        <v>0.39923954372623571</v>
      </c>
      <c r="H56" s="84">
        <v>0.68441064638783267</v>
      </c>
      <c r="I56" s="84">
        <v>218</v>
      </c>
      <c r="J56" s="85">
        <v>5.25</v>
      </c>
      <c r="L56" s="74"/>
      <c r="M56" s="37" t="s">
        <v>101</v>
      </c>
      <c r="N56" s="72">
        <v>1</v>
      </c>
      <c r="O56" s="84">
        <v>21.749999999999996</v>
      </c>
      <c r="P56" s="84">
        <v>1.0804597701149428</v>
      </c>
      <c r="Q56" s="84">
        <v>3.0114942528735638</v>
      </c>
      <c r="R56" s="84">
        <v>0.94252873563218387</v>
      </c>
      <c r="S56" s="84">
        <v>1.8160919540229887</v>
      </c>
      <c r="T56" s="84">
        <v>284</v>
      </c>
      <c r="U56" s="85">
        <v>4.66</v>
      </c>
    </row>
    <row r="57" spans="1:36" x14ac:dyDescent="0.3">
      <c r="A57" s="44"/>
      <c r="B57" s="44"/>
      <c r="C57" s="22">
        <v>2</v>
      </c>
      <c r="D57" s="86">
        <v>27.250000000000007</v>
      </c>
      <c r="E57" s="86">
        <v>0.42201834862385301</v>
      </c>
      <c r="F57" s="86">
        <v>0.69724770642201817</v>
      </c>
      <c r="G57" s="86">
        <v>0.3853211009174311</v>
      </c>
      <c r="H57" s="86">
        <v>0.64220183486238513</v>
      </c>
      <c r="I57" s="86">
        <v>215</v>
      </c>
      <c r="J57" s="87">
        <v>4.92</v>
      </c>
      <c r="L57" s="74"/>
      <c r="M57" s="44"/>
      <c r="N57" s="22">
        <v>2</v>
      </c>
      <c r="O57" s="86">
        <v>21.200000000000006</v>
      </c>
      <c r="P57" s="86">
        <v>1.1556603773584901</v>
      </c>
      <c r="Q57" s="86">
        <v>3.2075471698113196</v>
      </c>
      <c r="R57" s="86">
        <v>1.0141509433962261</v>
      </c>
      <c r="S57" s="86">
        <v>1.9811320754716975</v>
      </c>
      <c r="T57" s="86">
        <v>281</v>
      </c>
      <c r="U57" s="87">
        <v>4.7300000000000004</v>
      </c>
    </row>
    <row r="58" spans="1:36" x14ac:dyDescent="0.3">
      <c r="A58" s="44"/>
      <c r="B58" s="44"/>
      <c r="C58" s="22">
        <v>3</v>
      </c>
      <c r="D58" s="86">
        <v>26.200000000000003</v>
      </c>
      <c r="E58" s="86">
        <v>0.43893129770992356</v>
      </c>
      <c r="F58" s="86">
        <v>0.72519083969465636</v>
      </c>
      <c r="G58" s="86">
        <v>0.38167938931297707</v>
      </c>
      <c r="H58" s="86">
        <v>0.66793893129770987</v>
      </c>
      <c r="I58" s="86">
        <v>219</v>
      </c>
      <c r="J58" s="87">
        <v>5.14</v>
      </c>
      <c r="L58" s="74"/>
      <c r="M58" s="44"/>
      <c r="N58" s="22">
        <v>3</v>
      </c>
      <c r="O58" s="86">
        <v>20.700000000000003</v>
      </c>
      <c r="P58" s="86">
        <v>1.0628019323671496</v>
      </c>
      <c r="Q58" s="86">
        <v>2.9710144927536226</v>
      </c>
      <c r="R58" s="86">
        <v>0.89371980676328489</v>
      </c>
      <c r="S58" s="86">
        <v>1.7149758454106279</v>
      </c>
      <c r="T58" s="86">
        <v>286</v>
      </c>
      <c r="U58" s="87">
        <v>4.68</v>
      </c>
    </row>
    <row r="59" spans="1:36" x14ac:dyDescent="0.3">
      <c r="A59" s="44"/>
      <c r="B59" s="44" t="s">
        <v>102</v>
      </c>
      <c r="C59" s="22">
        <v>1</v>
      </c>
      <c r="D59" s="86">
        <v>20.650000000000006</v>
      </c>
      <c r="E59" s="86">
        <v>1.4285714285714282</v>
      </c>
      <c r="F59" s="86">
        <v>3.0750605326876506</v>
      </c>
      <c r="G59" s="86">
        <v>1.1864406779661014</v>
      </c>
      <c r="H59" s="86">
        <v>2.8087167070217909</v>
      </c>
      <c r="I59" s="86">
        <v>250</v>
      </c>
      <c r="J59" s="87">
        <v>4.57</v>
      </c>
      <c r="L59" s="74"/>
      <c r="M59" s="44" t="s">
        <v>102</v>
      </c>
      <c r="N59" s="22">
        <v>1</v>
      </c>
      <c r="O59" s="86">
        <v>20.5</v>
      </c>
      <c r="P59" s="86">
        <v>1.8536585365853659</v>
      </c>
      <c r="Q59" s="86">
        <v>4.5365853658536581</v>
      </c>
      <c r="R59" s="86">
        <v>1.6585365853658536</v>
      </c>
      <c r="S59" s="86">
        <v>3.4878048780487805</v>
      </c>
      <c r="T59" s="86">
        <v>306</v>
      </c>
      <c r="U59" s="87">
        <v>4.87</v>
      </c>
    </row>
    <row r="60" spans="1:36" x14ac:dyDescent="0.3">
      <c r="A60" s="44"/>
      <c r="B60" s="44"/>
      <c r="C60" s="22">
        <v>2</v>
      </c>
      <c r="D60" s="86">
        <v>22.199999999999996</v>
      </c>
      <c r="E60" s="86">
        <v>1.328828828828829</v>
      </c>
      <c r="F60" s="86">
        <v>2.8153153153153156</v>
      </c>
      <c r="G60" s="86">
        <v>1.0810810810810814</v>
      </c>
      <c r="H60" s="86">
        <v>2.7477477477477481</v>
      </c>
      <c r="I60" s="86">
        <v>248</v>
      </c>
      <c r="J60" s="87">
        <v>4.7300000000000004</v>
      </c>
      <c r="L60" s="74"/>
      <c r="M60" s="44"/>
      <c r="N60" s="22">
        <v>2</v>
      </c>
      <c r="O60" s="86">
        <v>20.3</v>
      </c>
      <c r="P60" s="86">
        <v>1.7487684729064039</v>
      </c>
      <c r="Q60" s="86">
        <v>4.3842364532019706</v>
      </c>
      <c r="R60" s="86">
        <v>1.6502463054187191</v>
      </c>
      <c r="S60" s="86">
        <v>3.4729064039408866</v>
      </c>
      <c r="T60" s="86">
        <v>312</v>
      </c>
      <c r="U60" s="87">
        <v>4.8600000000000003</v>
      </c>
    </row>
    <row r="61" spans="1:36" ht="15" thickBot="1" x14ac:dyDescent="0.35">
      <c r="A61" s="48"/>
      <c r="B61" s="48"/>
      <c r="C61" s="93">
        <v>3</v>
      </c>
      <c r="D61" s="88">
        <v>21.899999999999995</v>
      </c>
      <c r="E61" s="88">
        <v>1.3242009132420094</v>
      </c>
      <c r="F61" s="88">
        <v>2.7625570776255715</v>
      </c>
      <c r="G61" s="88">
        <v>1.1415525114155254</v>
      </c>
      <c r="H61" s="88">
        <v>2.8310502283105028</v>
      </c>
      <c r="I61" s="88">
        <v>245</v>
      </c>
      <c r="J61" s="89">
        <v>4.51</v>
      </c>
      <c r="L61" s="81"/>
      <c r="M61" s="48"/>
      <c r="N61" s="93">
        <v>3</v>
      </c>
      <c r="O61" s="88">
        <v>20.900000000000002</v>
      </c>
      <c r="P61" s="88">
        <v>1.6507177033492821</v>
      </c>
      <c r="Q61" s="88">
        <v>4.0909090909090908</v>
      </c>
      <c r="R61" s="88">
        <v>1.4593301435406698</v>
      </c>
      <c r="S61" s="88">
        <v>3.205741626794258</v>
      </c>
      <c r="T61" s="88">
        <v>293</v>
      </c>
      <c r="U61" s="89">
        <v>4.53</v>
      </c>
    </row>
    <row r="62" spans="1:36" ht="15" thickBot="1" x14ac:dyDescent="0.35">
      <c r="S62"/>
    </row>
    <row r="63" spans="1:36" ht="15" thickBot="1" x14ac:dyDescent="0.35">
      <c r="A63" s="28" t="s">
        <v>103</v>
      </c>
      <c r="B63" s="29"/>
      <c r="C63" s="29"/>
      <c r="D63" s="29"/>
      <c r="E63" s="29"/>
      <c r="F63" s="29"/>
      <c r="G63" s="29"/>
      <c r="H63" s="29"/>
      <c r="I63" s="29"/>
      <c r="J63" s="30"/>
      <c r="L63" s="28" t="s">
        <v>103</v>
      </c>
      <c r="M63" s="29"/>
      <c r="N63" s="29"/>
      <c r="O63" s="29"/>
      <c r="P63" s="29"/>
      <c r="Q63" s="29"/>
      <c r="R63" s="29"/>
      <c r="S63" s="29"/>
      <c r="T63" s="29"/>
      <c r="U63" s="30"/>
    </row>
    <row r="64" spans="1:36" x14ac:dyDescent="0.3">
      <c r="A64" s="37" t="s">
        <v>104</v>
      </c>
      <c r="B64" s="37" t="s">
        <v>87</v>
      </c>
      <c r="C64" s="38" t="s">
        <v>88</v>
      </c>
      <c r="D64" s="38" t="s">
        <v>93</v>
      </c>
      <c r="E64" s="38" t="s">
        <v>116</v>
      </c>
      <c r="F64" s="38"/>
      <c r="G64" s="38" t="s">
        <v>117</v>
      </c>
      <c r="H64" s="38"/>
      <c r="I64" s="38" t="s">
        <v>96</v>
      </c>
      <c r="J64" s="42" t="s">
        <v>97</v>
      </c>
      <c r="L64" s="71" t="s">
        <v>105</v>
      </c>
      <c r="M64" s="45" t="s">
        <v>87</v>
      </c>
      <c r="N64" s="45" t="s">
        <v>88</v>
      </c>
      <c r="O64" s="45" t="s">
        <v>93</v>
      </c>
      <c r="P64" s="45" t="s">
        <v>116</v>
      </c>
      <c r="Q64" s="45"/>
      <c r="R64" s="45" t="s">
        <v>117</v>
      </c>
      <c r="S64" s="45"/>
      <c r="T64" s="45" t="s">
        <v>96</v>
      </c>
      <c r="U64" s="75" t="s">
        <v>97</v>
      </c>
    </row>
    <row r="65" spans="1:21" ht="15" thickBot="1" x14ac:dyDescent="0.35">
      <c r="A65" s="44"/>
      <c r="B65" s="48"/>
      <c r="C65" s="49"/>
      <c r="D65" s="49"/>
      <c r="E65" s="93" t="s">
        <v>99</v>
      </c>
      <c r="F65" s="93" t="s">
        <v>100</v>
      </c>
      <c r="G65" s="93" t="s">
        <v>99</v>
      </c>
      <c r="H65" s="93" t="s">
        <v>100</v>
      </c>
      <c r="I65" s="49"/>
      <c r="J65" s="53"/>
      <c r="L65" s="74"/>
      <c r="M65" s="49"/>
      <c r="N65" s="49"/>
      <c r="O65" s="49"/>
      <c r="P65" s="93" t="s">
        <v>99</v>
      </c>
      <c r="Q65" s="93" t="s">
        <v>100</v>
      </c>
      <c r="R65" s="93" t="s">
        <v>99</v>
      </c>
      <c r="S65" s="93" t="s">
        <v>100</v>
      </c>
      <c r="T65" s="49"/>
      <c r="U65" s="53"/>
    </row>
    <row r="66" spans="1:21" x14ac:dyDescent="0.3">
      <c r="A66" s="44"/>
      <c r="B66" s="37" t="s">
        <v>101</v>
      </c>
      <c r="C66" s="54">
        <v>1</v>
      </c>
      <c r="D66" s="55">
        <v>31.5</v>
      </c>
      <c r="E66" s="55">
        <v>0.58730158730158732</v>
      </c>
      <c r="F66" s="55">
        <v>1.0317460317460319</v>
      </c>
      <c r="G66" s="55">
        <v>0.50793650793650791</v>
      </c>
      <c r="H66" s="55">
        <v>0.93650793650793651</v>
      </c>
      <c r="I66" s="55">
        <v>361</v>
      </c>
      <c r="J66" s="79">
        <v>2.23</v>
      </c>
      <c r="L66" s="74"/>
      <c r="M66" s="37" t="s">
        <v>101</v>
      </c>
      <c r="N66" s="54">
        <v>1</v>
      </c>
      <c r="O66" s="55">
        <v>30.65</v>
      </c>
      <c r="P66" s="55">
        <v>1.4192495921696573</v>
      </c>
      <c r="Q66" s="55">
        <v>3.3605220228384995</v>
      </c>
      <c r="R66" s="55">
        <v>1.2887438825448614</v>
      </c>
      <c r="S66" s="55">
        <v>3.0016313213703096</v>
      </c>
      <c r="T66" s="55">
        <v>494</v>
      </c>
      <c r="U66" s="79">
        <v>2.09</v>
      </c>
    </row>
    <row r="67" spans="1:21" x14ac:dyDescent="0.3">
      <c r="A67" s="44"/>
      <c r="B67" s="44"/>
      <c r="C67" s="60">
        <v>2</v>
      </c>
      <c r="D67" s="56">
        <v>31.15</v>
      </c>
      <c r="E67" s="56">
        <v>0.5617977528089888</v>
      </c>
      <c r="F67" s="56">
        <v>0.9791332263242376</v>
      </c>
      <c r="G67" s="56">
        <v>0.48154093097913325</v>
      </c>
      <c r="H67" s="56">
        <v>0.91492776886035321</v>
      </c>
      <c r="I67" s="56">
        <v>358</v>
      </c>
      <c r="J67" s="80">
        <v>2.21</v>
      </c>
      <c r="L67" s="74"/>
      <c r="M67" s="44"/>
      <c r="N67" s="60">
        <v>2</v>
      </c>
      <c r="O67" s="56">
        <v>30.049999999999997</v>
      </c>
      <c r="P67" s="56">
        <v>1.3976705490848587</v>
      </c>
      <c r="Q67" s="56">
        <v>3.1780366056572382</v>
      </c>
      <c r="R67" s="56">
        <v>1.2978369384359403</v>
      </c>
      <c r="S67" s="56">
        <v>2.712146422628952</v>
      </c>
      <c r="T67" s="56">
        <v>491</v>
      </c>
      <c r="U67" s="80">
        <v>2.1</v>
      </c>
    </row>
    <row r="68" spans="1:21" x14ac:dyDescent="0.3">
      <c r="A68" s="44"/>
      <c r="B68" s="44"/>
      <c r="C68" s="60">
        <v>3</v>
      </c>
      <c r="D68" s="56">
        <v>31.55</v>
      </c>
      <c r="E68" s="56">
        <v>0.6022187004754358</v>
      </c>
      <c r="F68" s="56">
        <v>1.0301109350237718</v>
      </c>
      <c r="G68" s="56">
        <v>0.50713153724247229</v>
      </c>
      <c r="H68" s="56">
        <v>0.9667194928684627</v>
      </c>
      <c r="I68" s="56">
        <v>350</v>
      </c>
      <c r="J68" s="80">
        <v>2.21</v>
      </c>
      <c r="L68" s="74"/>
      <c r="M68" s="44"/>
      <c r="N68" s="60">
        <v>3</v>
      </c>
      <c r="O68" s="56">
        <v>30.7</v>
      </c>
      <c r="P68" s="56">
        <v>1.3192182410423452</v>
      </c>
      <c r="Q68" s="56">
        <v>3.0944625407166124</v>
      </c>
      <c r="R68" s="56">
        <v>1.2377850162866451</v>
      </c>
      <c r="S68" s="56">
        <v>2.785016286644951</v>
      </c>
      <c r="T68" s="56">
        <v>503</v>
      </c>
      <c r="U68" s="80">
        <v>2.06</v>
      </c>
    </row>
    <row r="69" spans="1:21" x14ac:dyDescent="0.3">
      <c r="A69" s="44"/>
      <c r="B69" s="44" t="s">
        <v>102</v>
      </c>
      <c r="C69" s="60">
        <v>1</v>
      </c>
      <c r="D69" s="56">
        <v>23</v>
      </c>
      <c r="E69" s="56">
        <v>1.2826086956521738</v>
      </c>
      <c r="F69" s="56">
        <v>3.152173913043478</v>
      </c>
      <c r="G69" s="56">
        <v>1.1956521739130435</v>
      </c>
      <c r="H69" s="56">
        <v>2.9782608695652173</v>
      </c>
      <c r="I69" s="56">
        <v>380</v>
      </c>
      <c r="J69" s="80">
        <v>1.78</v>
      </c>
      <c r="L69" s="74"/>
      <c r="M69" s="44" t="s">
        <v>102</v>
      </c>
      <c r="N69" s="60">
        <v>1</v>
      </c>
      <c r="O69" s="56">
        <v>10.100000000000001</v>
      </c>
      <c r="P69" s="56">
        <v>5.4950495049504946</v>
      </c>
      <c r="Q69" s="56">
        <v>15.297029702970296</v>
      </c>
      <c r="R69" s="56">
        <v>4.6039603960396036</v>
      </c>
      <c r="S69" s="56">
        <v>10.742574257425741</v>
      </c>
      <c r="T69" s="56">
        <v>550</v>
      </c>
      <c r="U69" s="80">
        <v>2.5299999999999998</v>
      </c>
    </row>
    <row r="70" spans="1:21" x14ac:dyDescent="0.3">
      <c r="A70" s="44"/>
      <c r="B70" s="44"/>
      <c r="C70" s="60">
        <v>2</v>
      </c>
      <c r="D70" s="56">
        <v>22.65</v>
      </c>
      <c r="E70" s="56">
        <v>1.3465783664459161</v>
      </c>
      <c r="F70" s="56">
        <v>3.3774834437086096</v>
      </c>
      <c r="G70" s="56">
        <v>1.2362030905077264</v>
      </c>
      <c r="H70" s="56">
        <v>3.0684326710816778</v>
      </c>
      <c r="I70" s="56">
        <v>393</v>
      </c>
      <c r="J70" s="80">
        <v>1.81</v>
      </c>
      <c r="L70" s="74"/>
      <c r="M70" s="44"/>
      <c r="N70" s="60">
        <v>2</v>
      </c>
      <c r="O70" s="56">
        <v>11.05</v>
      </c>
      <c r="P70" s="56">
        <v>4.6606334841628954</v>
      </c>
      <c r="Q70" s="56">
        <v>12.126696832579185</v>
      </c>
      <c r="R70" s="56">
        <v>4.3438914027149318</v>
      </c>
      <c r="S70" s="56">
        <v>10.497737556561086</v>
      </c>
      <c r="T70" s="56">
        <v>571</v>
      </c>
      <c r="U70" s="80">
        <v>2.4900000000000002</v>
      </c>
    </row>
    <row r="71" spans="1:21" ht="15" thickBot="1" x14ac:dyDescent="0.35">
      <c r="A71" s="48"/>
      <c r="B71" s="48"/>
      <c r="C71" s="65">
        <v>3</v>
      </c>
      <c r="D71" s="66">
        <v>22.899999999999995</v>
      </c>
      <c r="E71" s="66">
        <v>1.2663755458515287</v>
      </c>
      <c r="F71" s="66">
        <v>3.0786026200873371</v>
      </c>
      <c r="G71" s="66">
        <v>1.2008733624454151</v>
      </c>
      <c r="H71" s="66">
        <v>2.9475982532751099</v>
      </c>
      <c r="I71" s="66">
        <v>389</v>
      </c>
      <c r="J71" s="83">
        <v>1.77</v>
      </c>
      <c r="L71" s="81"/>
      <c r="M71" s="48"/>
      <c r="N71" s="65">
        <v>3</v>
      </c>
      <c r="O71" s="66">
        <v>10.899999999999999</v>
      </c>
      <c r="P71" s="66">
        <v>4.954128440366973</v>
      </c>
      <c r="Q71" s="66">
        <v>12.477064220183488</v>
      </c>
      <c r="R71" s="66">
        <v>4.1743119266055055</v>
      </c>
      <c r="S71" s="66">
        <v>10.504587155963304</v>
      </c>
      <c r="T71" s="66">
        <v>563</v>
      </c>
      <c r="U71" s="83">
        <v>2.5099999999999998</v>
      </c>
    </row>
    <row r="72" spans="1:21" ht="15" thickBot="1" x14ac:dyDescent="0.35">
      <c r="S72"/>
    </row>
    <row r="73" spans="1:21" ht="15" thickBot="1" x14ac:dyDescent="0.35">
      <c r="A73" s="28" t="s">
        <v>106</v>
      </c>
      <c r="B73" s="29"/>
      <c r="C73" s="29"/>
      <c r="D73" s="29"/>
      <c r="E73" s="29"/>
      <c r="F73" s="29"/>
      <c r="G73" s="29"/>
      <c r="H73" s="29"/>
      <c r="I73" s="29"/>
      <c r="J73" s="30"/>
      <c r="L73" s="28" t="s">
        <v>106</v>
      </c>
      <c r="M73" s="29"/>
      <c r="N73" s="29"/>
      <c r="O73" s="29"/>
      <c r="P73" s="29"/>
      <c r="Q73" s="29"/>
      <c r="R73" s="29"/>
      <c r="S73" s="29"/>
      <c r="T73" s="29"/>
      <c r="U73" s="30"/>
    </row>
    <row r="74" spans="1:21" x14ac:dyDescent="0.3">
      <c r="A74" s="37" t="s">
        <v>107</v>
      </c>
      <c r="B74" s="37" t="s">
        <v>87</v>
      </c>
      <c r="C74" s="38" t="s">
        <v>88</v>
      </c>
      <c r="D74" s="38" t="s">
        <v>93</v>
      </c>
      <c r="E74" s="38" t="s">
        <v>116</v>
      </c>
      <c r="F74" s="38"/>
      <c r="G74" s="38" t="s">
        <v>117</v>
      </c>
      <c r="H74" s="38"/>
      <c r="I74" s="38" t="s">
        <v>96</v>
      </c>
      <c r="J74" s="42" t="s">
        <v>97</v>
      </c>
      <c r="L74" s="71" t="s">
        <v>108</v>
      </c>
      <c r="M74" s="38" t="s">
        <v>87</v>
      </c>
      <c r="N74" s="38" t="s">
        <v>88</v>
      </c>
      <c r="O74" s="38" t="s">
        <v>93</v>
      </c>
      <c r="P74" s="38" t="s">
        <v>116</v>
      </c>
      <c r="Q74" s="38"/>
      <c r="R74" s="38" t="s">
        <v>117</v>
      </c>
      <c r="S74" s="38"/>
      <c r="T74" s="38" t="s">
        <v>96</v>
      </c>
      <c r="U74" s="42" t="s">
        <v>97</v>
      </c>
    </row>
    <row r="75" spans="1:21" ht="15" thickBot="1" x14ac:dyDescent="0.35">
      <c r="A75" s="44"/>
      <c r="B75" s="48"/>
      <c r="C75" s="49"/>
      <c r="D75" s="49"/>
      <c r="E75" s="93" t="s">
        <v>99</v>
      </c>
      <c r="F75" s="93" t="s">
        <v>100</v>
      </c>
      <c r="G75" s="93" t="s">
        <v>99</v>
      </c>
      <c r="H75" s="93" t="s">
        <v>100</v>
      </c>
      <c r="I75" s="49"/>
      <c r="J75" s="53"/>
      <c r="L75" s="74"/>
      <c r="M75" s="49"/>
      <c r="N75" s="49"/>
      <c r="O75" s="49"/>
      <c r="P75" s="93" t="s">
        <v>99</v>
      </c>
      <c r="Q75" s="93" t="s">
        <v>100</v>
      </c>
      <c r="R75" s="93" t="s">
        <v>99</v>
      </c>
      <c r="S75" s="93" t="s">
        <v>100</v>
      </c>
      <c r="T75" s="49"/>
      <c r="U75" s="53"/>
    </row>
    <row r="76" spans="1:21" x14ac:dyDescent="0.3">
      <c r="A76" s="44"/>
      <c r="B76" s="37" t="s">
        <v>101</v>
      </c>
      <c r="C76" s="55">
        <v>1</v>
      </c>
      <c r="D76" s="55">
        <v>38.150000000000006</v>
      </c>
      <c r="E76" s="55">
        <v>0.78636959370904314</v>
      </c>
      <c r="F76" s="55">
        <v>1.9266055045871557</v>
      </c>
      <c r="G76" s="55">
        <v>0.61598951507208377</v>
      </c>
      <c r="H76" s="55">
        <v>1.8086500655307991</v>
      </c>
      <c r="I76" s="55">
        <v>379</v>
      </c>
      <c r="J76" s="79">
        <v>1.82</v>
      </c>
      <c r="L76" s="74"/>
      <c r="M76" s="37" t="s">
        <v>101</v>
      </c>
      <c r="N76" s="54">
        <v>1</v>
      </c>
      <c r="O76" s="55">
        <v>43.45</v>
      </c>
      <c r="P76" s="55">
        <v>2.1288837744533944</v>
      </c>
      <c r="Q76" s="55">
        <v>7.4913693901035652</v>
      </c>
      <c r="R76" s="55">
        <v>1.6455696202531644</v>
      </c>
      <c r="S76" s="55">
        <v>6.1219792865362486</v>
      </c>
      <c r="T76" s="55">
        <v>601</v>
      </c>
      <c r="U76" s="79">
        <v>1.61</v>
      </c>
    </row>
    <row r="77" spans="1:21" x14ac:dyDescent="0.3">
      <c r="A77" s="44"/>
      <c r="B77" s="44"/>
      <c r="C77" s="56">
        <v>2</v>
      </c>
      <c r="D77" s="56">
        <v>37.049999999999997</v>
      </c>
      <c r="E77" s="56">
        <v>0.79622132253711209</v>
      </c>
      <c r="F77" s="56">
        <v>1.8353576248313093</v>
      </c>
      <c r="G77" s="56">
        <v>0.62078272604588391</v>
      </c>
      <c r="H77" s="56">
        <v>1.9028340080971662</v>
      </c>
      <c r="I77" s="56">
        <v>364</v>
      </c>
      <c r="J77" s="80">
        <v>1.79</v>
      </c>
      <c r="L77" s="74"/>
      <c r="M77" s="44"/>
      <c r="N77" s="60">
        <v>2</v>
      </c>
      <c r="O77" s="56">
        <v>40.150000000000006</v>
      </c>
      <c r="P77" s="56">
        <v>2.4034869240348691</v>
      </c>
      <c r="Q77" s="56">
        <v>8.6301369863013679</v>
      </c>
      <c r="R77" s="56">
        <v>1.955168119551681</v>
      </c>
      <c r="S77" s="56">
        <v>7.1980074719800733</v>
      </c>
      <c r="T77" s="56">
        <v>617</v>
      </c>
      <c r="U77" s="80">
        <v>1.53</v>
      </c>
    </row>
    <row r="78" spans="1:21" x14ac:dyDescent="0.3">
      <c r="A78" s="44"/>
      <c r="B78" s="44"/>
      <c r="C78" s="56">
        <v>3</v>
      </c>
      <c r="D78" s="56">
        <v>37.75</v>
      </c>
      <c r="E78" s="56">
        <v>0.82119205298013243</v>
      </c>
      <c r="F78" s="56">
        <v>1.9205298013245033</v>
      </c>
      <c r="G78" s="56">
        <v>0.64900662251655628</v>
      </c>
      <c r="H78" s="56">
        <v>2.0397350993377485</v>
      </c>
      <c r="I78" s="56">
        <v>381</v>
      </c>
      <c r="J78" s="80">
        <v>1.83</v>
      </c>
      <c r="L78" s="74"/>
      <c r="M78" s="44"/>
      <c r="N78" s="60">
        <v>3</v>
      </c>
      <c r="O78" s="56">
        <v>41.95</v>
      </c>
      <c r="P78" s="56">
        <v>2.2526817640047669</v>
      </c>
      <c r="Q78" s="56">
        <v>7.9499404052443383</v>
      </c>
      <c r="R78" s="56">
        <v>1.6567342073897495</v>
      </c>
      <c r="S78" s="56">
        <v>5.9117997616209772</v>
      </c>
      <c r="T78" s="56">
        <v>612</v>
      </c>
      <c r="U78" s="80">
        <v>1.57</v>
      </c>
    </row>
    <row r="79" spans="1:21" x14ac:dyDescent="0.3">
      <c r="A79" s="44"/>
      <c r="B79" s="44" t="s">
        <v>102</v>
      </c>
      <c r="C79" s="56">
        <v>1</v>
      </c>
      <c r="D79" s="56">
        <v>11.149999999999997</v>
      </c>
      <c r="E79" s="56">
        <v>6.2780269058295985</v>
      </c>
      <c r="F79" s="56">
        <v>26.278026905829606</v>
      </c>
      <c r="G79" s="56">
        <v>5.605381165919284</v>
      </c>
      <c r="H79" s="56">
        <v>18.206278026905835</v>
      </c>
      <c r="I79" s="56">
        <v>554</v>
      </c>
      <c r="J79" s="80">
        <v>2.16</v>
      </c>
      <c r="L79" s="74"/>
      <c r="M79" s="44" t="s">
        <v>102</v>
      </c>
      <c r="N79" s="60">
        <v>1</v>
      </c>
      <c r="O79" s="56">
        <v>25.149999999999995</v>
      </c>
      <c r="P79" s="56">
        <v>4.0159045725646134</v>
      </c>
      <c r="Q79" s="56">
        <v>13.061630218687876</v>
      </c>
      <c r="R79" s="56">
        <v>3.4592445328031811</v>
      </c>
      <c r="S79" s="56">
        <v>12.007952286282309</v>
      </c>
      <c r="T79" s="56">
        <v>597</v>
      </c>
      <c r="U79" s="80">
        <v>1.98</v>
      </c>
    </row>
    <row r="80" spans="1:21" x14ac:dyDescent="0.3">
      <c r="A80" s="44"/>
      <c r="B80" s="44"/>
      <c r="C80" s="56">
        <v>2</v>
      </c>
      <c r="D80" s="56">
        <v>9.5</v>
      </c>
      <c r="E80" s="56">
        <v>7.1578947368421053</v>
      </c>
      <c r="F80" s="56">
        <v>29.157894736842106</v>
      </c>
      <c r="G80" s="56">
        <v>6.8947368421052628</v>
      </c>
      <c r="H80" s="56">
        <v>23.05263157894737</v>
      </c>
      <c r="I80" s="56">
        <v>563</v>
      </c>
      <c r="J80" s="80">
        <v>2.19</v>
      </c>
      <c r="L80" s="74"/>
      <c r="M80" s="44"/>
      <c r="N80" s="60">
        <v>2</v>
      </c>
      <c r="O80" s="56">
        <v>24.2</v>
      </c>
      <c r="P80" s="56">
        <v>4.7727272727272725</v>
      </c>
      <c r="Q80" s="56">
        <v>14.504132231404959</v>
      </c>
      <c r="R80" s="56">
        <v>3.7396694214876036</v>
      </c>
      <c r="S80" s="56">
        <v>12.727272727272728</v>
      </c>
      <c r="T80" s="56">
        <v>603</v>
      </c>
      <c r="U80" s="80">
        <v>2.0099999999999998</v>
      </c>
    </row>
    <row r="81" spans="1:21" ht="15" thickBot="1" x14ac:dyDescent="0.35">
      <c r="A81" s="48"/>
      <c r="B81" s="48"/>
      <c r="C81" s="66">
        <v>3</v>
      </c>
      <c r="D81" s="66">
        <v>10.799999999999999</v>
      </c>
      <c r="E81" s="66">
        <v>6.6203703703703711</v>
      </c>
      <c r="F81" s="66">
        <v>27.407407407407412</v>
      </c>
      <c r="G81" s="66">
        <v>5.9722222222222232</v>
      </c>
      <c r="H81" s="66">
        <v>19.629629629629633</v>
      </c>
      <c r="I81" s="66">
        <v>572</v>
      </c>
      <c r="J81" s="83">
        <v>2.15</v>
      </c>
      <c r="L81" s="81"/>
      <c r="M81" s="48"/>
      <c r="N81" s="65">
        <v>3</v>
      </c>
      <c r="O81" s="66">
        <v>24.6</v>
      </c>
      <c r="P81" s="66">
        <v>4.4105691056910565</v>
      </c>
      <c r="Q81" s="66">
        <v>12.520325203252032</v>
      </c>
      <c r="R81" s="66">
        <v>3.5772357723577235</v>
      </c>
      <c r="S81" s="66">
        <v>12.398373983739837</v>
      </c>
      <c r="T81" s="66">
        <v>607</v>
      </c>
      <c r="U81" s="83">
        <v>2.0299999999999998</v>
      </c>
    </row>
    <row r="82" spans="1:21" ht="15" thickBot="1" x14ac:dyDescent="0.35">
      <c r="S82"/>
    </row>
    <row r="83" spans="1:21" ht="15" thickBot="1" x14ac:dyDescent="0.35">
      <c r="A83" s="28" t="s">
        <v>109</v>
      </c>
      <c r="B83" s="29"/>
      <c r="C83" s="29"/>
      <c r="D83" s="29"/>
      <c r="E83" s="29"/>
      <c r="F83" s="29"/>
      <c r="G83" s="29"/>
      <c r="H83" s="29"/>
      <c r="I83" s="29"/>
      <c r="J83" s="30"/>
      <c r="L83" s="28" t="s">
        <v>109</v>
      </c>
      <c r="M83" s="29"/>
      <c r="N83" s="29"/>
      <c r="O83" s="29"/>
      <c r="P83" s="29"/>
      <c r="Q83" s="29"/>
      <c r="R83" s="29"/>
      <c r="S83" s="29"/>
      <c r="T83" s="29"/>
      <c r="U83" s="30"/>
    </row>
    <row r="84" spans="1:21" x14ac:dyDescent="0.3">
      <c r="A84" s="37" t="s">
        <v>110</v>
      </c>
      <c r="B84" s="37" t="s">
        <v>87</v>
      </c>
      <c r="C84" s="38" t="s">
        <v>88</v>
      </c>
      <c r="D84" s="38" t="s">
        <v>93</v>
      </c>
      <c r="E84" s="38" t="s">
        <v>116</v>
      </c>
      <c r="F84" s="38"/>
      <c r="G84" s="38" t="s">
        <v>117</v>
      </c>
      <c r="H84" s="38"/>
      <c r="I84" s="38" t="s">
        <v>96</v>
      </c>
      <c r="J84" s="42" t="s">
        <v>97</v>
      </c>
      <c r="L84" s="71" t="s">
        <v>111</v>
      </c>
      <c r="M84" s="38" t="s">
        <v>87</v>
      </c>
      <c r="N84" s="38" t="s">
        <v>88</v>
      </c>
      <c r="O84" s="38" t="s">
        <v>93</v>
      </c>
      <c r="P84" s="38" t="s">
        <v>116</v>
      </c>
      <c r="Q84" s="38"/>
      <c r="R84" s="38" t="s">
        <v>117</v>
      </c>
      <c r="S84" s="38"/>
      <c r="T84" s="38" t="s">
        <v>96</v>
      </c>
      <c r="U84" s="42" t="s">
        <v>97</v>
      </c>
    </row>
    <row r="85" spans="1:21" ht="15" thickBot="1" x14ac:dyDescent="0.35">
      <c r="A85" s="44"/>
      <c r="B85" s="48"/>
      <c r="C85" s="49"/>
      <c r="D85" s="49"/>
      <c r="E85" s="93" t="s">
        <v>99</v>
      </c>
      <c r="F85" s="93" t="s">
        <v>100</v>
      </c>
      <c r="G85" s="93" t="s">
        <v>99</v>
      </c>
      <c r="H85" s="93" t="s">
        <v>100</v>
      </c>
      <c r="I85" s="49"/>
      <c r="J85" s="53"/>
      <c r="L85" s="74"/>
      <c r="M85" s="49"/>
      <c r="N85" s="49"/>
      <c r="O85" s="49"/>
      <c r="P85" s="93" t="s">
        <v>99</v>
      </c>
      <c r="Q85" s="93" t="s">
        <v>100</v>
      </c>
      <c r="R85" s="93" t="s">
        <v>99</v>
      </c>
      <c r="S85" s="93" t="s">
        <v>100</v>
      </c>
      <c r="T85" s="49"/>
      <c r="U85" s="53"/>
    </row>
    <row r="86" spans="1:21" x14ac:dyDescent="0.3">
      <c r="A86" s="44"/>
      <c r="B86" s="37" t="s">
        <v>101</v>
      </c>
      <c r="C86" s="54">
        <v>1</v>
      </c>
      <c r="D86" s="55">
        <v>36.85</v>
      </c>
      <c r="E86" s="55">
        <v>0.27137042062415195</v>
      </c>
      <c r="F86" s="55">
        <v>0.40705563093622793</v>
      </c>
      <c r="G86" s="55">
        <v>0.23066485753052918</v>
      </c>
      <c r="H86" s="55">
        <v>0.39348710990502034</v>
      </c>
      <c r="I86" s="55">
        <v>218</v>
      </c>
      <c r="J86" s="79">
        <v>2.4500000000000002</v>
      </c>
      <c r="L86" s="74"/>
      <c r="M86" s="37" t="s">
        <v>101</v>
      </c>
      <c r="N86" s="84">
        <v>1</v>
      </c>
      <c r="O86" s="84">
        <v>34.249999999999993</v>
      </c>
      <c r="P86" s="84">
        <v>0.64233576642335777</v>
      </c>
      <c r="Q86" s="84">
        <v>1.6058394160583944</v>
      </c>
      <c r="R86" s="84">
        <v>0.56934306569343074</v>
      </c>
      <c r="S86" s="84">
        <v>1.5620437956204383</v>
      </c>
      <c r="T86" s="84">
        <v>284</v>
      </c>
      <c r="U86" s="85">
        <v>2.74</v>
      </c>
    </row>
    <row r="87" spans="1:21" x14ac:dyDescent="0.3">
      <c r="A87" s="44"/>
      <c r="B87" s="44"/>
      <c r="C87" s="60">
        <v>2</v>
      </c>
      <c r="D87" s="56">
        <v>37.200000000000003</v>
      </c>
      <c r="E87" s="56">
        <v>0.2553763440860215</v>
      </c>
      <c r="F87" s="56">
        <v>0.37634408602150538</v>
      </c>
      <c r="G87" s="56">
        <v>0.20161290322580644</v>
      </c>
      <c r="H87" s="56">
        <v>0.32258064516129031</v>
      </c>
      <c r="I87" s="56">
        <v>220</v>
      </c>
      <c r="J87" s="80">
        <v>3.07</v>
      </c>
      <c r="L87" s="74"/>
      <c r="M87" s="44"/>
      <c r="N87" s="86">
        <v>2</v>
      </c>
      <c r="O87" s="86">
        <v>36.35</v>
      </c>
      <c r="P87" s="86">
        <v>0.56396148555708381</v>
      </c>
      <c r="Q87" s="86">
        <v>1.6368638239339752</v>
      </c>
      <c r="R87" s="86">
        <v>0.50894085281980739</v>
      </c>
      <c r="S87" s="86">
        <v>1.513067400275103</v>
      </c>
      <c r="T87" s="86">
        <v>279</v>
      </c>
      <c r="U87" s="87">
        <v>2.97</v>
      </c>
    </row>
    <row r="88" spans="1:21" x14ac:dyDescent="0.3">
      <c r="A88" s="44"/>
      <c r="B88" s="44"/>
      <c r="C88" s="60">
        <v>3</v>
      </c>
      <c r="D88" s="56">
        <v>37.5</v>
      </c>
      <c r="E88" s="56">
        <v>0.25333333333333335</v>
      </c>
      <c r="F88" s="56">
        <v>0.37333333333333335</v>
      </c>
      <c r="G88" s="56">
        <v>0.2</v>
      </c>
      <c r="H88" s="56">
        <v>0.30666666666666664</v>
      </c>
      <c r="I88" s="56">
        <v>216</v>
      </c>
      <c r="J88" s="80">
        <v>2.65</v>
      </c>
      <c r="L88" s="74"/>
      <c r="M88" s="44"/>
      <c r="N88" s="86">
        <v>3</v>
      </c>
      <c r="O88" s="86">
        <v>34.199999999999996</v>
      </c>
      <c r="P88" s="86">
        <v>0.62865497076023402</v>
      </c>
      <c r="Q88" s="86">
        <v>1.7543859649122808</v>
      </c>
      <c r="R88" s="86">
        <v>0.57017543859649134</v>
      </c>
      <c r="S88" s="86">
        <v>1.5935672514619885</v>
      </c>
      <c r="T88" s="86">
        <v>282</v>
      </c>
      <c r="U88" s="87">
        <v>2.8</v>
      </c>
    </row>
    <row r="89" spans="1:21" x14ac:dyDescent="0.3">
      <c r="A89" s="44"/>
      <c r="B89" s="44" t="s">
        <v>102</v>
      </c>
      <c r="C89" s="60">
        <v>1</v>
      </c>
      <c r="D89" s="56">
        <v>12.950000000000001</v>
      </c>
      <c r="E89" s="56">
        <v>1.7760617760617756</v>
      </c>
      <c r="F89" s="56">
        <v>4.1698841698841695</v>
      </c>
      <c r="G89" s="56">
        <v>1.5830115830115825</v>
      </c>
      <c r="H89" s="56">
        <v>3.2046332046332044</v>
      </c>
      <c r="I89" s="56">
        <v>275</v>
      </c>
      <c r="J89" s="80">
        <v>3.08</v>
      </c>
      <c r="L89" s="74"/>
      <c r="M89" s="44" t="s">
        <v>102</v>
      </c>
      <c r="N89" s="86">
        <v>1</v>
      </c>
      <c r="O89" s="86">
        <v>10</v>
      </c>
      <c r="P89" s="86">
        <v>4.25</v>
      </c>
      <c r="Q89" s="86">
        <v>11.15</v>
      </c>
      <c r="R89" s="86">
        <v>3.8</v>
      </c>
      <c r="S89" s="86">
        <v>9.1</v>
      </c>
      <c r="T89" s="86">
        <v>291</v>
      </c>
      <c r="U89" s="87">
        <v>2.42</v>
      </c>
    </row>
    <row r="90" spans="1:21" x14ac:dyDescent="0.3">
      <c r="A90" s="44"/>
      <c r="B90" s="44"/>
      <c r="C90" s="60">
        <v>2</v>
      </c>
      <c r="D90" s="56">
        <v>13.05</v>
      </c>
      <c r="E90" s="56">
        <v>1.6475095785440612</v>
      </c>
      <c r="F90" s="56">
        <v>3.71647509578544</v>
      </c>
      <c r="G90" s="56">
        <v>1.4559386973180075</v>
      </c>
      <c r="H90" s="56">
        <v>2.8352490421455938</v>
      </c>
      <c r="I90" s="56">
        <v>269</v>
      </c>
      <c r="J90" s="80">
        <v>3.14</v>
      </c>
      <c r="L90" s="74"/>
      <c r="M90" s="44"/>
      <c r="N90" s="86">
        <v>2</v>
      </c>
      <c r="O90" s="86">
        <v>10.899999999999999</v>
      </c>
      <c r="P90" s="86">
        <v>3.6238532110091746</v>
      </c>
      <c r="Q90" s="86">
        <v>9.5871559633027541</v>
      </c>
      <c r="R90" s="86">
        <v>3.3944954128440372</v>
      </c>
      <c r="S90" s="86">
        <v>7.9357798165137625</v>
      </c>
      <c r="T90" s="86">
        <v>294</v>
      </c>
      <c r="U90" s="87">
        <v>2.52</v>
      </c>
    </row>
    <row r="91" spans="1:21" ht="15" thickBot="1" x14ac:dyDescent="0.35">
      <c r="A91" s="48"/>
      <c r="B91" s="48"/>
      <c r="C91" s="65">
        <v>3</v>
      </c>
      <c r="D91" s="66">
        <v>13.899999999999999</v>
      </c>
      <c r="E91" s="66">
        <v>1.6187050359712232</v>
      </c>
      <c r="F91" s="66">
        <v>3.6690647482014387</v>
      </c>
      <c r="G91" s="66">
        <v>1.474820143884892</v>
      </c>
      <c r="H91" s="66">
        <v>2.9136690647482015</v>
      </c>
      <c r="I91" s="66">
        <v>268</v>
      </c>
      <c r="J91" s="83">
        <v>3.18</v>
      </c>
      <c r="L91" s="81"/>
      <c r="M91" s="48"/>
      <c r="N91" s="88">
        <v>3</v>
      </c>
      <c r="O91" s="88">
        <v>8.85</v>
      </c>
      <c r="P91" s="88">
        <v>4.6892655367231644</v>
      </c>
      <c r="Q91" s="88">
        <v>12.259887005649718</v>
      </c>
      <c r="R91" s="88">
        <v>4.2937853107344637</v>
      </c>
      <c r="S91" s="88">
        <v>10.169491525423728</v>
      </c>
      <c r="T91" s="88">
        <v>287</v>
      </c>
      <c r="U91" s="89">
        <v>2.12</v>
      </c>
    </row>
    <row r="92" spans="1:21" ht="15" thickBot="1" x14ac:dyDescent="0.35">
      <c r="S92"/>
    </row>
    <row r="93" spans="1:21" ht="15" thickBot="1" x14ac:dyDescent="0.35">
      <c r="A93" s="32" t="s">
        <v>112</v>
      </c>
      <c r="B93" s="32"/>
      <c r="C93" s="32"/>
      <c r="D93" s="32"/>
      <c r="E93" s="32"/>
      <c r="F93" s="32"/>
      <c r="G93" s="32"/>
      <c r="H93" s="32"/>
      <c r="I93" s="32"/>
      <c r="J93" s="32"/>
      <c r="L93" s="28" t="s">
        <v>113</v>
      </c>
      <c r="M93" s="29"/>
      <c r="N93" s="29"/>
      <c r="O93" s="29"/>
      <c r="P93" s="29"/>
      <c r="Q93" s="29"/>
      <c r="R93" s="29"/>
      <c r="S93" s="29"/>
      <c r="T93" s="29"/>
      <c r="U93" s="30"/>
    </row>
    <row r="94" spans="1:21" x14ac:dyDescent="0.3">
      <c r="A94" s="37" t="s">
        <v>114</v>
      </c>
      <c r="B94" s="37" t="s">
        <v>87</v>
      </c>
      <c r="C94" s="38" t="s">
        <v>88</v>
      </c>
      <c r="D94" s="38" t="s">
        <v>93</v>
      </c>
      <c r="E94" s="38" t="s">
        <v>116</v>
      </c>
      <c r="F94" s="38"/>
      <c r="G94" s="38" t="s">
        <v>117</v>
      </c>
      <c r="H94" s="38"/>
      <c r="I94" s="38" t="s">
        <v>96</v>
      </c>
      <c r="J94" s="42" t="s">
        <v>97</v>
      </c>
      <c r="L94" s="71" t="s">
        <v>115</v>
      </c>
      <c r="M94" s="45" t="s">
        <v>87</v>
      </c>
      <c r="N94" s="45" t="s">
        <v>88</v>
      </c>
      <c r="O94" s="45" t="s">
        <v>93</v>
      </c>
      <c r="P94" s="45" t="s">
        <v>116</v>
      </c>
      <c r="Q94" s="45"/>
      <c r="R94" s="45" t="s">
        <v>117</v>
      </c>
      <c r="S94" s="45"/>
      <c r="T94" s="45" t="s">
        <v>96</v>
      </c>
      <c r="U94" s="75" t="s">
        <v>97</v>
      </c>
    </row>
    <row r="95" spans="1:21" ht="15" thickBot="1" x14ac:dyDescent="0.35">
      <c r="A95" s="44"/>
      <c r="B95" s="48"/>
      <c r="C95" s="49"/>
      <c r="D95" s="49"/>
      <c r="E95" s="93" t="s">
        <v>99</v>
      </c>
      <c r="F95" s="93" t="s">
        <v>100</v>
      </c>
      <c r="G95" s="93" t="s">
        <v>99</v>
      </c>
      <c r="H95" s="93" t="s">
        <v>100</v>
      </c>
      <c r="I95" s="49"/>
      <c r="J95" s="53"/>
      <c r="L95" s="74"/>
      <c r="M95" s="49"/>
      <c r="N95" s="49"/>
      <c r="O95" s="49"/>
      <c r="P95" s="93" t="s">
        <v>99</v>
      </c>
      <c r="Q95" s="93" t="s">
        <v>100</v>
      </c>
      <c r="R95" s="93" t="s">
        <v>99</v>
      </c>
      <c r="S95" s="93" t="s">
        <v>100</v>
      </c>
      <c r="T95" s="49"/>
      <c r="U95" s="53"/>
    </row>
    <row r="96" spans="1:21" x14ac:dyDescent="0.3">
      <c r="A96" s="44"/>
      <c r="B96" s="37" t="s">
        <v>101</v>
      </c>
      <c r="C96" s="94">
        <v>1</v>
      </c>
      <c r="D96" s="55">
        <v>32.9</v>
      </c>
      <c r="E96" s="55">
        <v>0.28875379939209728</v>
      </c>
      <c r="F96" s="55">
        <v>0.48632218844984804</v>
      </c>
      <c r="G96" s="55">
        <v>0.22796352583586627</v>
      </c>
      <c r="H96" s="55">
        <v>0.33434650455927051</v>
      </c>
      <c r="I96" s="55">
        <v>234</v>
      </c>
      <c r="J96" s="79">
        <v>2.2400000000000002</v>
      </c>
      <c r="L96" s="74"/>
      <c r="M96" s="37" t="s">
        <v>101</v>
      </c>
      <c r="N96" s="72">
        <v>1</v>
      </c>
      <c r="O96" s="84">
        <v>37.449999999999996</v>
      </c>
      <c r="P96" s="84">
        <v>0.46728971962616828</v>
      </c>
      <c r="Q96" s="84">
        <v>0.74766355140186924</v>
      </c>
      <c r="R96" s="84">
        <v>0.38718291054739656</v>
      </c>
      <c r="S96" s="84">
        <v>0.57409879839786393</v>
      </c>
      <c r="T96" s="84">
        <v>313</v>
      </c>
      <c r="U96" s="85">
        <v>2.42</v>
      </c>
    </row>
    <row r="97" spans="1:21" x14ac:dyDescent="0.3">
      <c r="A97" s="44"/>
      <c r="B97" s="44"/>
      <c r="C97" s="95">
        <v>2</v>
      </c>
      <c r="D97" s="56">
        <v>33.100000000000009</v>
      </c>
      <c r="E97" s="56">
        <v>0.24169184290030205</v>
      </c>
      <c r="F97" s="56">
        <v>0.37764350453172196</v>
      </c>
      <c r="G97" s="56">
        <v>0.19637462235649542</v>
      </c>
      <c r="H97" s="56">
        <v>0.2870090634441087</v>
      </c>
      <c r="I97" s="56">
        <v>229</v>
      </c>
      <c r="J97" s="80">
        <v>2.21</v>
      </c>
      <c r="L97" s="74"/>
      <c r="M97" s="44"/>
      <c r="N97" s="22">
        <v>2</v>
      </c>
      <c r="O97" s="86">
        <v>35.65</v>
      </c>
      <c r="P97" s="86">
        <v>0.5189340813464236</v>
      </c>
      <c r="Q97" s="86">
        <v>0.78541374474053294</v>
      </c>
      <c r="R97" s="86">
        <v>0.4067321178120617</v>
      </c>
      <c r="S97" s="86">
        <v>0.60308555399719499</v>
      </c>
      <c r="T97" s="86">
        <v>291</v>
      </c>
      <c r="U97" s="87">
        <v>2.37</v>
      </c>
    </row>
    <row r="98" spans="1:21" x14ac:dyDescent="0.3">
      <c r="A98" s="44"/>
      <c r="B98" s="44"/>
      <c r="C98" s="95">
        <v>3</v>
      </c>
      <c r="D98" s="56">
        <v>32.800000000000004</v>
      </c>
      <c r="E98" s="56">
        <v>0.24390243902439021</v>
      </c>
      <c r="F98" s="56">
        <v>0.3658536585365853</v>
      </c>
      <c r="G98" s="56">
        <v>0.19817073170731705</v>
      </c>
      <c r="H98" s="56">
        <v>0.28963414634146339</v>
      </c>
      <c r="I98" s="56">
        <v>233</v>
      </c>
      <c r="J98" s="80">
        <v>2.21</v>
      </c>
      <c r="L98" s="74"/>
      <c r="M98" s="44"/>
      <c r="N98" s="22">
        <v>3</v>
      </c>
      <c r="O98" s="86">
        <v>36.6</v>
      </c>
      <c r="P98" s="86">
        <v>0.46448087431693985</v>
      </c>
      <c r="Q98" s="86">
        <v>0.6693989071038251</v>
      </c>
      <c r="R98" s="86">
        <v>0.38251366120218577</v>
      </c>
      <c r="S98" s="86">
        <v>0.54644808743169393</v>
      </c>
      <c r="T98" s="86">
        <v>308</v>
      </c>
      <c r="U98" s="87">
        <v>2.36</v>
      </c>
    </row>
    <row r="99" spans="1:21" x14ac:dyDescent="0.3">
      <c r="A99" s="44"/>
      <c r="B99" s="44" t="s">
        <v>102</v>
      </c>
      <c r="C99" s="95">
        <v>1</v>
      </c>
      <c r="D99" s="56">
        <v>22.049999999999997</v>
      </c>
      <c r="E99" s="56">
        <v>0.81632653061224503</v>
      </c>
      <c r="F99" s="56">
        <v>1.9047619047619051</v>
      </c>
      <c r="G99" s="56">
        <v>0.7029478458049887</v>
      </c>
      <c r="H99" s="56">
        <v>1.360544217687075</v>
      </c>
      <c r="I99" s="56">
        <v>275</v>
      </c>
      <c r="J99" s="80">
        <v>2.2999999999999998</v>
      </c>
      <c r="L99" s="74"/>
      <c r="M99" s="44" t="s">
        <v>102</v>
      </c>
      <c r="N99" s="22">
        <v>1</v>
      </c>
      <c r="O99" s="86">
        <v>19.650000000000002</v>
      </c>
      <c r="P99" s="86">
        <v>1.8829516539440201</v>
      </c>
      <c r="Q99" s="86">
        <v>2.9007633587786255</v>
      </c>
      <c r="R99" s="86">
        <v>1.501272264631043</v>
      </c>
      <c r="S99" s="86">
        <v>2.620865139949109</v>
      </c>
      <c r="T99" s="86">
        <v>439</v>
      </c>
      <c r="U99" s="87">
        <v>2.9</v>
      </c>
    </row>
    <row r="100" spans="1:21" x14ac:dyDescent="0.3">
      <c r="A100" s="44"/>
      <c r="B100" s="44"/>
      <c r="C100" s="95">
        <v>2</v>
      </c>
      <c r="D100" s="56">
        <v>21.749999999999996</v>
      </c>
      <c r="E100" s="56">
        <v>0.73563218390804608</v>
      </c>
      <c r="F100" s="56">
        <v>1.8160919540229887</v>
      </c>
      <c r="G100" s="56">
        <v>0.62068965517241392</v>
      </c>
      <c r="H100" s="56">
        <v>1.2643678160919543</v>
      </c>
      <c r="I100" s="56">
        <v>267</v>
      </c>
      <c r="J100" s="80">
        <v>2.41</v>
      </c>
      <c r="L100" s="74"/>
      <c r="M100" s="44"/>
      <c r="N100" s="22">
        <v>2</v>
      </c>
      <c r="O100" s="86">
        <v>21.450000000000006</v>
      </c>
      <c r="P100" s="86">
        <v>1.6083916083916079</v>
      </c>
      <c r="Q100" s="86">
        <v>2.5641025641025634</v>
      </c>
      <c r="R100" s="86">
        <v>1.2820512820512817</v>
      </c>
      <c r="S100" s="86">
        <v>2.2843822843822839</v>
      </c>
      <c r="T100" s="86">
        <v>431</v>
      </c>
      <c r="U100" s="87">
        <v>2.93</v>
      </c>
    </row>
    <row r="101" spans="1:21" ht="15" thickBot="1" x14ac:dyDescent="0.35">
      <c r="A101" s="48"/>
      <c r="B101" s="48"/>
      <c r="C101" s="96">
        <v>3</v>
      </c>
      <c r="D101" s="66">
        <v>21.849999999999998</v>
      </c>
      <c r="E101" s="66">
        <v>0.75514874141876442</v>
      </c>
      <c r="F101" s="66">
        <v>1.8764302059496567</v>
      </c>
      <c r="G101" s="66">
        <v>0.6407322654462243</v>
      </c>
      <c r="H101" s="66">
        <v>1.2814645308924486</v>
      </c>
      <c r="I101" s="66">
        <v>277</v>
      </c>
      <c r="J101" s="83">
        <v>2.4300000000000002</v>
      </c>
      <c r="L101" s="81"/>
      <c r="M101" s="48"/>
      <c r="N101" s="93">
        <v>3</v>
      </c>
      <c r="O101" s="88">
        <v>21.550000000000004</v>
      </c>
      <c r="P101" s="88">
        <v>1.6937354988399069</v>
      </c>
      <c r="Q101" s="88">
        <v>2.6218097447795818</v>
      </c>
      <c r="R101" s="88">
        <v>1.2761020881670531</v>
      </c>
      <c r="S101" s="88">
        <v>2.2273781902552199</v>
      </c>
      <c r="T101" s="88">
        <v>436</v>
      </c>
      <c r="U101" s="89">
        <v>2.89</v>
      </c>
    </row>
    <row r="103" spans="1:21" x14ac:dyDescent="0.3">
      <c r="A103" s="60" t="s">
        <v>118</v>
      </c>
      <c r="B103" s="60" t="s">
        <v>119</v>
      </c>
      <c r="C103" s="60" t="s">
        <v>120</v>
      </c>
      <c r="D103" s="60" t="s">
        <v>121</v>
      </c>
    </row>
    <row r="104" spans="1:21" x14ac:dyDescent="0.3">
      <c r="A104" t="s">
        <v>122</v>
      </c>
      <c r="B104">
        <v>0.4</v>
      </c>
      <c r="C104">
        <v>1.1000000000000001</v>
      </c>
      <c r="D104">
        <v>0.24500000000000011</v>
      </c>
    </row>
    <row r="105" spans="1:21" x14ac:dyDescent="0.3">
      <c r="A105" t="s">
        <v>123</v>
      </c>
      <c r="B105">
        <v>0.9</v>
      </c>
      <c r="C105">
        <v>1.6</v>
      </c>
      <c r="D105">
        <v>0.24500000000000055</v>
      </c>
    </row>
    <row r="106" spans="1:21" x14ac:dyDescent="0.3">
      <c r="A106" t="s">
        <v>124</v>
      </c>
      <c r="B106">
        <v>0.5</v>
      </c>
      <c r="C106">
        <v>1.2</v>
      </c>
      <c r="D106">
        <v>0.24500000000000011</v>
      </c>
    </row>
    <row r="107" spans="1:21" x14ac:dyDescent="0.3">
      <c r="A107" t="s">
        <v>125</v>
      </c>
      <c r="B107">
        <v>1.3</v>
      </c>
      <c r="C107">
        <v>4.4000000000000004</v>
      </c>
      <c r="D107">
        <v>4.8050000000000033</v>
      </c>
    </row>
    <row r="108" spans="1:21" x14ac:dyDescent="0.3">
      <c r="A108" t="s">
        <v>126</v>
      </c>
      <c r="B108">
        <v>0.6</v>
      </c>
      <c r="C108">
        <v>1.8</v>
      </c>
      <c r="D108">
        <v>0.7200000000000002</v>
      </c>
    </row>
    <row r="109" spans="1:21" x14ac:dyDescent="0.3">
      <c r="A109" t="s">
        <v>127</v>
      </c>
      <c r="B109">
        <v>3.6</v>
      </c>
      <c r="C109">
        <v>6.2</v>
      </c>
      <c r="D109">
        <v>3.3799999999999955</v>
      </c>
    </row>
    <row r="110" spans="1:21" x14ac:dyDescent="0.3">
      <c r="A110" t="s">
        <v>128</v>
      </c>
      <c r="B110">
        <v>0.2</v>
      </c>
      <c r="C110">
        <v>0.4</v>
      </c>
      <c r="D110">
        <v>1.999999999999999E-2</v>
      </c>
    </row>
    <row r="111" spans="1:21" x14ac:dyDescent="0.3">
      <c r="A111" t="s">
        <v>129</v>
      </c>
      <c r="B111">
        <v>0.7</v>
      </c>
      <c r="C111">
        <v>1.4</v>
      </c>
      <c r="D111">
        <v>0.24500000000000055</v>
      </c>
    </row>
    <row r="112" spans="1:21" x14ac:dyDescent="0.3">
      <c r="A112" t="s">
        <v>130</v>
      </c>
      <c r="B112">
        <v>0.2</v>
      </c>
      <c r="C112">
        <v>0.5</v>
      </c>
      <c r="D112">
        <v>4.5000000000000068E-2</v>
      </c>
    </row>
    <row r="113" spans="1:11" ht="15" thickBot="1" x14ac:dyDescent="0.35">
      <c r="A113" t="s">
        <v>131</v>
      </c>
      <c r="B113">
        <v>1.5</v>
      </c>
      <c r="C113">
        <v>3.8</v>
      </c>
      <c r="D113" s="69">
        <v>2.6449999999999978</v>
      </c>
    </row>
    <row r="121" spans="1:11" x14ac:dyDescent="0.3">
      <c r="A121" t="s">
        <v>118</v>
      </c>
      <c r="B121" t="s">
        <v>132</v>
      </c>
      <c r="C121" t="s">
        <v>133</v>
      </c>
      <c r="D121" t="s">
        <v>134</v>
      </c>
      <c r="E121" t="s">
        <v>135</v>
      </c>
      <c r="F121" t="s">
        <v>136</v>
      </c>
      <c r="G121" t="s">
        <v>137</v>
      </c>
      <c r="H121" t="s">
        <v>138</v>
      </c>
      <c r="I121" t="s">
        <v>139</v>
      </c>
      <c r="J121" t="s">
        <v>140</v>
      </c>
      <c r="K121" t="s">
        <v>141</v>
      </c>
    </row>
    <row r="122" spans="1:11" x14ac:dyDescent="0.3">
      <c r="A122" t="s">
        <v>142</v>
      </c>
      <c r="B122">
        <v>0.4</v>
      </c>
      <c r="C122">
        <v>0.9</v>
      </c>
      <c r="D122">
        <v>0.5</v>
      </c>
      <c r="E122">
        <v>1.3</v>
      </c>
      <c r="F122">
        <v>0.6</v>
      </c>
      <c r="G122">
        <v>3.6</v>
      </c>
      <c r="H122">
        <v>0.2</v>
      </c>
      <c r="I122">
        <v>0.7</v>
      </c>
      <c r="J122">
        <v>0.2</v>
      </c>
      <c r="K122">
        <v>1.5</v>
      </c>
    </row>
    <row r="123" spans="1:11" x14ac:dyDescent="0.3">
      <c r="A123" t="s">
        <v>143</v>
      </c>
      <c r="B123">
        <v>1.1000000000000001</v>
      </c>
      <c r="C123">
        <v>1.6</v>
      </c>
      <c r="D123">
        <v>1.2</v>
      </c>
      <c r="E123">
        <v>4.4000000000000004</v>
      </c>
      <c r="F123">
        <v>1.8</v>
      </c>
      <c r="G123">
        <v>6.2</v>
      </c>
      <c r="H123">
        <v>0.4</v>
      </c>
      <c r="I123">
        <v>1.4</v>
      </c>
      <c r="J123">
        <v>0.5</v>
      </c>
      <c r="K123">
        <v>3.8</v>
      </c>
    </row>
    <row r="126" spans="1:11" x14ac:dyDescent="0.3">
      <c r="A126" t="s">
        <v>118</v>
      </c>
      <c r="B126" t="s">
        <v>142</v>
      </c>
      <c r="C126" t="s">
        <v>143</v>
      </c>
    </row>
    <row r="127" spans="1:11" x14ac:dyDescent="0.3">
      <c r="A127" t="s">
        <v>144</v>
      </c>
      <c r="B127">
        <v>0.4</v>
      </c>
      <c r="C127">
        <v>1.1000000000000001</v>
      </c>
    </row>
    <row r="128" spans="1:11" x14ac:dyDescent="0.3">
      <c r="A128" t="s">
        <v>145</v>
      </c>
      <c r="B128">
        <v>0.9</v>
      </c>
      <c r="C128">
        <v>1.6</v>
      </c>
    </row>
    <row r="129" spans="1:3" x14ac:dyDescent="0.3">
      <c r="A129" t="s">
        <v>124</v>
      </c>
      <c r="B129">
        <v>0.5</v>
      </c>
      <c r="C129">
        <v>1.2</v>
      </c>
    </row>
    <row r="130" spans="1:3" x14ac:dyDescent="0.3">
      <c r="A130" t="s">
        <v>125</v>
      </c>
      <c r="B130">
        <v>1.3</v>
      </c>
      <c r="C130">
        <v>4.4000000000000004</v>
      </c>
    </row>
    <row r="131" spans="1:3" x14ac:dyDescent="0.3">
      <c r="A131" t="s">
        <v>126</v>
      </c>
      <c r="B131">
        <v>0.6</v>
      </c>
      <c r="C131">
        <v>1.8</v>
      </c>
    </row>
    <row r="132" spans="1:3" x14ac:dyDescent="0.3">
      <c r="A132" t="s">
        <v>127</v>
      </c>
      <c r="B132">
        <v>3.6</v>
      </c>
      <c r="C132">
        <v>6.2</v>
      </c>
    </row>
    <row r="133" spans="1:3" x14ac:dyDescent="0.3">
      <c r="A133" t="s">
        <v>128</v>
      </c>
      <c r="B133">
        <v>0.2</v>
      </c>
      <c r="C133">
        <v>0.4</v>
      </c>
    </row>
    <row r="134" spans="1:3" x14ac:dyDescent="0.3">
      <c r="A134" t="s">
        <v>129</v>
      </c>
      <c r="B134">
        <v>0.7</v>
      </c>
      <c r="C134">
        <v>1.4</v>
      </c>
    </row>
    <row r="135" spans="1:3" x14ac:dyDescent="0.3">
      <c r="A135" t="s">
        <v>130</v>
      </c>
      <c r="B135">
        <v>0.2</v>
      </c>
      <c r="C135">
        <v>0.5</v>
      </c>
    </row>
    <row r="136" spans="1:3" x14ac:dyDescent="0.3">
      <c r="A136" t="s">
        <v>131</v>
      </c>
      <c r="B136">
        <v>1.5</v>
      </c>
      <c r="C136">
        <v>3.8</v>
      </c>
    </row>
    <row r="153" spans="1:4" x14ac:dyDescent="0.3">
      <c r="A153" s="60" t="s">
        <v>118</v>
      </c>
      <c r="B153" s="60" t="s">
        <v>119</v>
      </c>
      <c r="C153" s="60" t="s">
        <v>146</v>
      </c>
      <c r="D153" s="60"/>
    </row>
    <row r="154" spans="1:4" x14ac:dyDescent="0.3">
      <c r="A154" t="s">
        <v>145</v>
      </c>
      <c r="B154">
        <v>0.9</v>
      </c>
      <c r="C154">
        <v>1.6</v>
      </c>
    </row>
    <row r="155" spans="1:4" x14ac:dyDescent="0.3">
      <c r="A155" t="s">
        <v>144</v>
      </c>
      <c r="B155">
        <v>0.4</v>
      </c>
      <c r="C155">
        <v>1.1000000000000001</v>
      </c>
    </row>
    <row r="156" spans="1:4" x14ac:dyDescent="0.3">
      <c r="A156" t="s">
        <v>124</v>
      </c>
      <c r="B156">
        <v>0.5</v>
      </c>
      <c r="C156">
        <v>1.2</v>
      </c>
    </row>
    <row r="157" spans="1:4" x14ac:dyDescent="0.3">
      <c r="A157" t="s">
        <v>126</v>
      </c>
      <c r="B157">
        <v>0.6</v>
      </c>
      <c r="C157">
        <v>1.8</v>
      </c>
    </row>
    <row r="158" spans="1:4" x14ac:dyDescent="0.3">
      <c r="A158" t="s">
        <v>128</v>
      </c>
      <c r="B158">
        <v>0.2</v>
      </c>
      <c r="C158">
        <v>0.4</v>
      </c>
    </row>
    <row r="159" spans="1:4" x14ac:dyDescent="0.3">
      <c r="A159" t="s">
        <v>130</v>
      </c>
      <c r="B159">
        <v>0.2</v>
      </c>
      <c r="C159">
        <v>0.5</v>
      </c>
    </row>
  </sheetData>
  <mergeCells count="258">
    <mergeCell ref="B99:B101"/>
    <mergeCell ref="M99:M101"/>
    <mergeCell ref="P94:Q94"/>
    <mergeCell ref="R94:S94"/>
    <mergeCell ref="T94:T95"/>
    <mergeCell ref="U94:U95"/>
    <mergeCell ref="B96:B98"/>
    <mergeCell ref="M96:M98"/>
    <mergeCell ref="I94:I95"/>
    <mergeCell ref="J94:J95"/>
    <mergeCell ref="L94:L101"/>
    <mergeCell ref="M94:M95"/>
    <mergeCell ref="N94:N95"/>
    <mergeCell ref="O94:O95"/>
    <mergeCell ref="B89:B91"/>
    <mergeCell ref="M89:M91"/>
    <mergeCell ref="A93:J93"/>
    <mergeCell ref="L93:U93"/>
    <mergeCell ref="A94:A101"/>
    <mergeCell ref="B94:B95"/>
    <mergeCell ref="C94:C95"/>
    <mergeCell ref="D94:D95"/>
    <mergeCell ref="E94:F94"/>
    <mergeCell ref="G94:H94"/>
    <mergeCell ref="P84:Q84"/>
    <mergeCell ref="R84:S84"/>
    <mergeCell ref="T84:T85"/>
    <mergeCell ref="U84:U85"/>
    <mergeCell ref="B86:B88"/>
    <mergeCell ref="M86:M88"/>
    <mergeCell ref="I84:I85"/>
    <mergeCell ref="J84:J85"/>
    <mergeCell ref="L84:L91"/>
    <mergeCell ref="M84:M85"/>
    <mergeCell ref="N84:N85"/>
    <mergeCell ref="O84:O85"/>
    <mergeCell ref="B79:B81"/>
    <mergeCell ref="M79:M81"/>
    <mergeCell ref="A83:J83"/>
    <mergeCell ref="L83:U83"/>
    <mergeCell ref="A84:A91"/>
    <mergeCell ref="B84:B85"/>
    <mergeCell ref="C84:C85"/>
    <mergeCell ref="D84:D85"/>
    <mergeCell ref="E84:F84"/>
    <mergeCell ref="G84:H84"/>
    <mergeCell ref="P74:Q74"/>
    <mergeCell ref="R74:S74"/>
    <mergeCell ref="T74:T75"/>
    <mergeCell ref="U74:U75"/>
    <mergeCell ref="B76:B78"/>
    <mergeCell ref="M76:M78"/>
    <mergeCell ref="I74:I75"/>
    <mergeCell ref="J74:J75"/>
    <mergeCell ref="L74:L81"/>
    <mergeCell ref="M74:M75"/>
    <mergeCell ref="N74:N75"/>
    <mergeCell ref="O74:O75"/>
    <mergeCell ref="B69:B71"/>
    <mergeCell ref="M69:M71"/>
    <mergeCell ref="A73:J73"/>
    <mergeCell ref="L73:U73"/>
    <mergeCell ref="A74:A81"/>
    <mergeCell ref="B74:B75"/>
    <mergeCell ref="C74:C75"/>
    <mergeCell ref="D74:D75"/>
    <mergeCell ref="E74:F74"/>
    <mergeCell ref="G74:H74"/>
    <mergeCell ref="P64:Q64"/>
    <mergeCell ref="R64:S64"/>
    <mergeCell ref="T64:T65"/>
    <mergeCell ref="U64:U65"/>
    <mergeCell ref="B66:B68"/>
    <mergeCell ref="M66:M68"/>
    <mergeCell ref="I64:I65"/>
    <mergeCell ref="J64:J65"/>
    <mergeCell ref="L64:L71"/>
    <mergeCell ref="M64:M65"/>
    <mergeCell ref="N64:N65"/>
    <mergeCell ref="O64:O65"/>
    <mergeCell ref="B59:B61"/>
    <mergeCell ref="M59:M61"/>
    <mergeCell ref="A63:J63"/>
    <mergeCell ref="L63:U63"/>
    <mergeCell ref="A64:A71"/>
    <mergeCell ref="B64:B65"/>
    <mergeCell ref="C64:C65"/>
    <mergeCell ref="D64:D65"/>
    <mergeCell ref="E64:F64"/>
    <mergeCell ref="G64:H64"/>
    <mergeCell ref="P54:Q54"/>
    <mergeCell ref="R54:S54"/>
    <mergeCell ref="T54:T55"/>
    <mergeCell ref="U54:U55"/>
    <mergeCell ref="B56:B58"/>
    <mergeCell ref="M56:M58"/>
    <mergeCell ref="I54:I55"/>
    <mergeCell ref="J54:J55"/>
    <mergeCell ref="L54:L61"/>
    <mergeCell ref="M54:M55"/>
    <mergeCell ref="N54:N55"/>
    <mergeCell ref="O54:O55"/>
    <mergeCell ref="A52:J52"/>
    <mergeCell ref="L52:U52"/>
    <mergeCell ref="A53:J53"/>
    <mergeCell ref="L53:U53"/>
    <mergeCell ref="A54:A61"/>
    <mergeCell ref="B54:B55"/>
    <mergeCell ref="C54:C55"/>
    <mergeCell ref="D54:D55"/>
    <mergeCell ref="E54:F54"/>
    <mergeCell ref="G54:H54"/>
    <mergeCell ref="AE43:AE44"/>
    <mergeCell ref="AF43:AF44"/>
    <mergeCell ref="B45:B47"/>
    <mergeCell ref="T45:T47"/>
    <mergeCell ref="B48:B50"/>
    <mergeCell ref="T48:T50"/>
    <mergeCell ref="V43:V44"/>
    <mergeCell ref="W43:W44"/>
    <mergeCell ref="X43:X44"/>
    <mergeCell ref="Z43:Z44"/>
    <mergeCell ref="AA43:AB43"/>
    <mergeCell ref="AC43:AD43"/>
    <mergeCell ref="K43:L43"/>
    <mergeCell ref="M43:M44"/>
    <mergeCell ref="N43:N44"/>
    <mergeCell ref="S43:S50"/>
    <mergeCell ref="T43:T44"/>
    <mergeCell ref="U43:U44"/>
    <mergeCell ref="B42:N42"/>
    <mergeCell ref="T42:AF42"/>
    <mergeCell ref="A43:A50"/>
    <mergeCell ref="B43:B44"/>
    <mergeCell ref="C43:C44"/>
    <mergeCell ref="D43:D44"/>
    <mergeCell ref="E43:E44"/>
    <mergeCell ref="F43:F44"/>
    <mergeCell ref="G43:G44"/>
    <mergeCell ref="I43:J43"/>
    <mergeCell ref="AE33:AE34"/>
    <mergeCell ref="AF33:AF34"/>
    <mergeCell ref="B35:B37"/>
    <mergeCell ref="T35:T37"/>
    <mergeCell ref="B38:B40"/>
    <mergeCell ref="T38:T40"/>
    <mergeCell ref="V33:V34"/>
    <mergeCell ref="W33:W34"/>
    <mergeCell ref="X33:X34"/>
    <mergeCell ref="Z33:Z34"/>
    <mergeCell ref="AA33:AB33"/>
    <mergeCell ref="AC33:AD33"/>
    <mergeCell ref="K33:L33"/>
    <mergeCell ref="M33:M34"/>
    <mergeCell ref="N33:N34"/>
    <mergeCell ref="S33:S40"/>
    <mergeCell ref="T33:T34"/>
    <mergeCell ref="U33:U34"/>
    <mergeCell ref="B32:N32"/>
    <mergeCell ref="T32:AF32"/>
    <mergeCell ref="A33:A40"/>
    <mergeCell ref="B33:B34"/>
    <mergeCell ref="C33:C34"/>
    <mergeCell ref="D33:D34"/>
    <mergeCell ref="E33:E34"/>
    <mergeCell ref="F33:F34"/>
    <mergeCell ref="G33:G34"/>
    <mergeCell ref="I33:J33"/>
    <mergeCell ref="AE23:AE24"/>
    <mergeCell ref="AF23:AF24"/>
    <mergeCell ref="B25:B27"/>
    <mergeCell ref="T25:T27"/>
    <mergeCell ref="B28:B30"/>
    <mergeCell ref="T28:T30"/>
    <mergeCell ref="V23:V24"/>
    <mergeCell ref="W23:W24"/>
    <mergeCell ref="X23:X24"/>
    <mergeCell ref="Z23:Z24"/>
    <mergeCell ref="AA23:AB23"/>
    <mergeCell ref="AC23:AD23"/>
    <mergeCell ref="K23:L23"/>
    <mergeCell ref="M23:M24"/>
    <mergeCell ref="N23:N24"/>
    <mergeCell ref="S23:S30"/>
    <mergeCell ref="T23:T24"/>
    <mergeCell ref="U23:U24"/>
    <mergeCell ref="B22:N22"/>
    <mergeCell ref="T22:AF22"/>
    <mergeCell ref="A23:A30"/>
    <mergeCell ref="B23:B24"/>
    <mergeCell ref="C23:C24"/>
    <mergeCell ref="D23:D24"/>
    <mergeCell ref="E23:E24"/>
    <mergeCell ref="F23:F24"/>
    <mergeCell ref="G23:G24"/>
    <mergeCell ref="I23:J23"/>
    <mergeCell ref="AE13:AE14"/>
    <mergeCell ref="AF13:AF14"/>
    <mergeCell ref="B15:B17"/>
    <mergeCell ref="T15:T17"/>
    <mergeCell ref="B18:B20"/>
    <mergeCell ref="T18:T20"/>
    <mergeCell ref="V13:V14"/>
    <mergeCell ref="W13:W14"/>
    <mergeCell ref="X13:X14"/>
    <mergeCell ref="Z13:Z14"/>
    <mergeCell ref="AA13:AB13"/>
    <mergeCell ref="AC13:AD13"/>
    <mergeCell ref="K13:L13"/>
    <mergeCell ref="M13:M14"/>
    <mergeCell ref="N13:N14"/>
    <mergeCell ref="S13:S20"/>
    <mergeCell ref="T13:T14"/>
    <mergeCell ref="U13:U14"/>
    <mergeCell ref="B12:N12"/>
    <mergeCell ref="T12:AF12"/>
    <mergeCell ref="A13:A20"/>
    <mergeCell ref="B13:B14"/>
    <mergeCell ref="C13:C14"/>
    <mergeCell ref="D13:D14"/>
    <mergeCell ref="E13:E14"/>
    <mergeCell ref="F13:F14"/>
    <mergeCell ref="G13:G14"/>
    <mergeCell ref="I13:J13"/>
    <mergeCell ref="AE3:AE4"/>
    <mergeCell ref="AF3:AF4"/>
    <mergeCell ref="B5:B7"/>
    <mergeCell ref="T5:T7"/>
    <mergeCell ref="B8:B10"/>
    <mergeCell ref="T8:T10"/>
    <mergeCell ref="V3:V4"/>
    <mergeCell ref="W3:W4"/>
    <mergeCell ref="X3:X4"/>
    <mergeCell ref="Z3:Z4"/>
    <mergeCell ref="AA3:AB3"/>
    <mergeCell ref="AC3:AD3"/>
    <mergeCell ref="N3:N4"/>
    <mergeCell ref="O3:P3"/>
    <mergeCell ref="Q3:R3"/>
    <mergeCell ref="S3:S10"/>
    <mergeCell ref="T3:T4"/>
    <mergeCell ref="U3:U4"/>
    <mergeCell ref="F3:F4"/>
    <mergeCell ref="G3:G4"/>
    <mergeCell ref="H3:H4"/>
    <mergeCell ref="I3:J3"/>
    <mergeCell ref="K3:L3"/>
    <mergeCell ref="M3:M4"/>
    <mergeCell ref="B1:N1"/>
    <mergeCell ref="O1:R2"/>
    <mergeCell ref="T1:AF1"/>
    <mergeCell ref="B2:N2"/>
    <mergeCell ref="T2:AF2"/>
    <mergeCell ref="A3:A10"/>
    <mergeCell ref="B3:B4"/>
    <mergeCell ref="C3:C4"/>
    <mergeCell ref="D3:D4"/>
    <mergeCell ref="E3:E4"/>
  </mergeCells>
  <hyperlinks>
    <hyperlink ref="F3" r:id="rId1" xr:uid="{AC8A9E85-2F86-4964-92B6-4FECD4D69B82}"/>
    <hyperlink ref="F13" r:id="rId2" xr:uid="{B0C87D93-34C0-4BF3-8AB5-015730966907}"/>
    <hyperlink ref="F23" r:id="rId3" xr:uid="{EFF7D336-287D-470E-9B2F-9B0AAC6776BB}"/>
    <hyperlink ref="F33" r:id="rId4" xr:uid="{7A26A5B8-424E-43A3-A4ED-08CEEA54203D}"/>
    <hyperlink ref="X3" r:id="rId5" xr:uid="{A83AA253-26D2-4A6D-B149-41E41767596E}"/>
    <hyperlink ref="X13" r:id="rId6" xr:uid="{E487CB3E-169F-4A33-BCE8-0702EB64BD8F}"/>
    <hyperlink ref="X23" r:id="rId7" xr:uid="{6A9CC11D-D732-43E8-8A3F-ED492723EFC6}"/>
    <hyperlink ref="X33" r:id="rId8" xr:uid="{2427FC19-B919-4F77-99A5-F91B9B955EBF}"/>
    <hyperlink ref="F43" r:id="rId9" xr:uid="{EFB52D01-A722-4461-8C6B-26147DFD7F32}"/>
    <hyperlink ref="X43" r:id="rId10" xr:uid="{A4A3F5E7-3D78-4AEB-8DEE-D20DD1CE377A}"/>
  </hyperlink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8E6B-6431-44CA-B9FE-993836181842}">
  <dimension ref="A1:E84"/>
  <sheetViews>
    <sheetView topLeftCell="A67" workbookViewId="0">
      <selection activeCell="B32" sqref="B32"/>
    </sheetView>
  </sheetViews>
  <sheetFormatPr defaultRowHeight="14.4" x14ac:dyDescent="0.3"/>
  <cols>
    <col min="1" max="1" width="13.33203125" customWidth="1"/>
    <col min="2" max="2" width="32.5546875" customWidth="1"/>
    <col min="3" max="3" width="21.44140625" customWidth="1"/>
    <col min="4" max="4" width="15.5546875" customWidth="1"/>
    <col min="5" max="5" width="18.5546875" customWidth="1"/>
  </cols>
  <sheetData>
    <row r="1" spans="1:5" s="24" customFormat="1" ht="15.6" x14ac:dyDescent="0.3">
      <c r="A1" s="23" t="s">
        <v>72</v>
      </c>
    </row>
    <row r="2" spans="1:5" ht="15" x14ac:dyDescent="0.3">
      <c r="A2" s="5"/>
    </row>
    <row r="3" spans="1:5" ht="16.2" thickBot="1" x14ac:dyDescent="0.35">
      <c r="A3" s="3" t="s">
        <v>4</v>
      </c>
    </row>
    <row r="4" spans="1:5" ht="78.599999999999994" thickBot="1" x14ac:dyDescent="0.35">
      <c r="A4" s="6" t="s">
        <v>5</v>
      </c>
      <c r="B4" s="7" t="s">
        <v>6</v>
      </c>
      <c r="C4" s="7" t="s">
        <v>7</v>
      </c>
      <c r="D4" s="7" t="s">
        <v>8</v>
      </c>
      <c r="E4" s="7" t="s">
        <v>9</v>
      </c>
    </row>
    <row r="5" spans="1:5" ht="33" x14ac:dyDescent="0.3">
      <c r="A5" s="16" t="s">
        <v>10</v>
      </c>
      <c r="B5" s="18" t="s">
        <v>11</v>
      </c>
      <c r="C5" s="18" t="s">
        <v>12</v>
      </c>
      <c r="D5" s="10" t="s">
        <v>13</v>
      </c>
      <c r="E5" s="18" t="s">
        <v>15</v>
      </c>
    </row>
    <row r="6" spans="1:5" ht="15" x14ac:dyDescent="0.3">
      <c r="A6" s="15"/>
      <c r="B6" s="17"/>
      <c r="C6" s="17"/>
      <c r="D6" s="9" t="s">
        <v>14</v>
      </c>
      <c r="E6" s="17"/>
    </row>
    <row r="7" spans="1:5" ht="30" x14ac:dyDescent="0.3">
      <c r="A7" s="11" t="s">
        <v>16</v>
      </c>
      <c r="B7" s="9" t="s">
        <v>11</v>
      </c>
      <c r="C7" s="9" t="s">
        <v>12</v>
      </c>
      <c r="D7" s="9" t="s">
        <v>17</v>
      </c>
      <c r="E7" s="9" t="s">
        <v>15</v>
      </c>
    </row>
    <row r="8" spans="1:5" ht="30" x14ac:dyDescent="0.3">
      <c r="A8" s="11" t="s">
        <v>18</v>
      </c>
      <c r="B8" s="9" t="s">
        <v>11</v>
      </c>
      <c r="C8" s="9" t="s">
        <v>12</v>
      </c>
      <c r="D8" s="9" t="s">
        <v>19</v>
      </c>
      <c r="E8" s="9" t="s">
        <v>15</v>
      </c>
    </row>
    <row r="9" spans="1:5" ht="30.6" thickBot="1" x14ac:dyDescent="0.35">
      <c r="A9" s="12" t="s">
        <v>20</v>
      </c>
      <c r="B9" s="14" t="s">
        <v>11</v>
      </c>
      <c r="C9" s="14" t="s">
        <v>12</v>
      </c>
      <c r="D9" s="14" t="s">
        <v>21</v>
      </c>
      <c r="E9" s="14" t="s">
        <v>15</v>
      </c>
    </row>
    <row r="10" spans="1:5" ht="15" x14ac:dyDescent="0.3">
      <c r="A10" s="5"/>
    </row>
    <row r="11" spans="1:5" ht="15.6" x14ac:dyDescent="0.3">
      <c r="A11" s="3" t="s">
        <v>22</v>
      </c>
    </row>
    <row r="12" spans="1:5" ht="18" x14ac:dyDescent="0.3">
      <c r="A12" s="20" t="s">
        <v>23</v>
      </c>
    </row>
    <row r="13" spans="1:5" ht="18" x14ac:dyDescent="0.3">
      <c r="A13" s="20" t="s">
        <v>24</v>
      </c>
    </row>
    <row r="14" spans="1:5" ht="18" x14ac:dyDescent="0.3">
      <c r="A14" s="20"/>
    </row>
    <row r="15" spans="1:5" s="24" customFormat="1" ht="15.6" x14ac:dyDescent="0.3">
      <c r="A15" s="23" t="s">
        <v>73</v>
      </c>
    </row>
    <row r="16" spans="1:5" ht="15" x14ac:dyDescent="0.3">
      <c r="A16" s="5"/>
    </row>
    <row r="17" spans="1:5" ht="16.2" thickBot="1" x14ac:dyDescent="0.35">
      <c r="A17" s="3" t="s">
        <v>25</v>
      </c>
    </row>
    <row r="18" spans="1:5" ht="78.599999999999994" thickBot="1" x14ac:dyDescent="0.35">
      <c r="A18" s="6" t="s">
        <v>5</v>
      </c>
      <c r="B18" s="7" t="s">
        <v>6</v>
      </c>
      <c r="C18" s="7" t="s">
        <v>7</v>
      </c>
      <c r="D18" s="7" t="s">
        <v>8</v>
      </c>
      <c r="E18" s="7" t="s">
        <v>9</v>
      </c>
    </row>
    <row r="19" spans="1:5" ht="30" x14ac:dyDescent="0.3">
      <c r="A19" s="11" t="s">
        <v>16</v>
      </c>
      <c r="B19" s="9" t="s">
        <v>11</v>
      </c>
      <c r="C19" s="9" t="s">
        <v>12</v>
      </c>
      <c r="D19" s="9" t="s">
        <v>17</v>
      </c>
      <c r="E19" s="9" t="s">
        <v>15</v>
      </c>
    </row>
    <row r="20" spans="1:5" ht="30" x14ac:dyDescent="0.3">
      <c r="A20" s="11" t="s">
        <v>26</v>
      </c>
      <c r="B20" s="9" t="s">
        <v>11</v>
      </c>
      <c r="C20" s="9" t="s">
        <v>12</v>
      </c>
      <c r="D20" s="9" t="s">
        <v>17</v>
      </c>
      <c r="E20" s="9" t="s">
        <v>27</v>
      </c>
    </row>
    <row r="21" spans="1:5" ht="30.6" thickBot="1" x14ac:dyDescent="0.35">
      <c r="A21" s="12" t="s">
        <v>28</v>
      </c>
      <c r="B21" s="14" t="s">
        <v>11</v>
      </c>
      <c r="C21" s="14" t="s">
        <v>12</v>
      </c>
      <c r="D21" s="14" t="s">
        <v>17</v>
      </c>
      <c r="E21" s="14" t="s">
        <v>29</v>
      </c>
    </row>
    <row r="22" spans="1:5" ht="15" x14ac:dyDescent="0.3">
      <c r="A22" s="5"/>
    </row>
    <row r="23" spans="1:5" ht="15.6" x14ac:dyDescent="0.3">
      <c r="A23" s="23" t="s">
        <v>74</v>
      </c>
    </row>
    <row r="24" spans="1:5" ht="15" x14ac:dyDescent="0.3">
      <c r="A24" s="5"/>
    </row>
    <row r="25" spans="1:5" ht="16.2" thickBot="1" x14ac:dyDescent="0.35">
      <c r="A25" s="3" t="s">
        <v>30</v>
      </c>
    </row>
    <row r="26" spans="1:5" ht="78.599999999999994" thickBot="1" x14ac:dyDescent="0.35">
      <c r="A26" s="6" t="s">
        <v>5</v>
      </c>
      <c r="B26" s="7" t="s">
        <v>6</v>
      </c>
      <c r="C26" s="7" t="s">
        <v>7</v>
      </c>
      <c r="D26" s="7" t="s">
        <v>8</v>
      </c>
      <c r="E26" s="7" t="s">
        <v>9</v>
      </c>
    </row>
    <row r="27" spans="1:5" ht="53.4" customHeight="1" x14ac:dyDescent="0.3">
      <c r="A27" s="11" t="s">
        <v>31</v>
      </c>
      <c r="B27" s="9" t="s">
        <v>32</v>
      </c>
      <c r="C27" s="9" t="s">
        <v>12</v>
      </c>
      <c r="D27" s="9" t="s">
        <v>17</v>
      </c>
      <c r="E27" s="9" t="s">
        <v>29</v>
      </c>
    </row>
    <row r="28" spans="1:5" ht="53.4" customHeight="1" thickBot="1" x14ac:dyDescent="0.35">
      <c r="A28" s="12" t="s">
        <v>33</v>
      </c>
      <c r="B28" s="14" t="s">
        <v>11</v>
      </c>
      <c r="C28" s="14" t="s">
        <v>34</v>
      </c>
      <c r="D28" s="14" t="s">
        <v>17</v>
      </c>
      <c r="E28" s="14" t="s">
        <v>29</v>
      </c>
    </row>
    <row r="29" spans="1:5" ht="15.6" x14ac:dyDescent="0.3">
      <c r="A29" s="3"/>
    </row>
    <row r="30" spans="1:5" ht="15.6" x14ac:dyDescent="0.3">
      <c r="A30" s="3"/>
    </row>
    <row r="31" spans="1:5" s="24" customFormat="1" ht="15.6" x14ac:dyDescent="0.3">
      <c r="A31" s="23" t="s">
        <v>75</v>
      </c>
    </row>
    <row r="32" spans="1:5" ht="15" x14ac:dyDescent="0.3">
      <c r="A32" s="5"/>
    </row>
    <row r="33" spans="1:5" ht="16.2" thickBot="1" x14ac:dyDescent="0.35">
      <c r="A33" s="3" t="s">
        <v>35</v>
      </c>
    </row>
    <row r="34" spans="1:5" ht="78.599999999999994" thickBot="1" x14ac:dyDescent="0.35">
      <c r="A34" s="6" t="s">
        <v>5</v>
      </c>
      <c r="B34" s="7" t="s">
        <v>6</v>
      </c>
      <c r="C34" s="7" t="s">
        <v>7</v>
      </c>
      <c r="D34" s="7" t="s">
        <v>8</v>
      </c>
      <c r="E34" s="7" t="s">
        <v>9</v>
      </c>
    </row>
    <row r="35" spans="1:5" ht="45" x14ac:dyDescent="0.3">
      <c r="A35" s="11" t="s">
        <v>36</v>
      </c>
      <c r="B35" s="9" t="s">
        <v>37</v>
      </c>
      <c r="C35" s="9" t="s">
        <v>38</v>
      </c>
      <c r="D35" s="9" t="s">
        <v>39</v>
      </c>
      <c r="E35" s="9" t="s">
        <v>29</v>
      </c>
    </row>
    <row r="36" spans="1:5" ht="45" x14ac:dyDescent="0.3">
      <c r="A36" s="11" t="s">
        <v>40</v>
      </c>
      <c r="B36" s="9" t="s">
        <v>37</v>
      </c>
      <c r="C36" s="9" t="s">
        <v>41</v>
      </c>
      <c r="D36" s="9" t="s">
        <v>39</v>
      </c>
      <c r="E36" s="9" t="s">
        <v>29</v>
      </c>
    </row>
    <row r="37" spans="1:5" ht="45" x14ac:dyDescent="0.3">
      <c r="A37" s="11" t="s">
        <v>42</v>
      </c>
      <c r="B37" s="9" t="s">
        <v>37</v>
      </c>
      <c r="C37" s="9" t="s">
        <v>43</v>
      </c>
      <c r="D37" s="9" t="s">
        <v>39</v>
      </c>
      <c r="E37" s="9" t="s">
        <v>29</v>
      </c>
    </row>
    <row r="38" spans="1:5" ht="45.6" thickBot="1" x14ac:dyDescent="0.35">
      <c r="A38" s="12" t="s">
        <v>44</v>
      </c>
      <c r="B38" s="14" t="s">
        <v>37</v>
      </c>
      <c r="C38" s="14" t="s">
        <v>12</v>
      </c>
      <c r="D38" s="14" t="s">
        <v>39</v>
      </c>
      <c r="E38" s="14" t="s">
        <v>29</v>
      </c>
    </row>
    <row r="39" spans="1:5" ht="15" x14ac:dyDescent="0.3">
      <c r="A39" s="5"/>
    </row>
    <row r="40" spans="1:5" s="24" customFormat="1" ht="15.6" x14ac:dyDescent="0.3">
      <c r="A40" s="23" t="s">
        <v>76</v>
      </c>
    </row>
    <row r="41" spans="1:5" ht="15" x14ac:dyDescent="0.3">
      <c r="A41" s="5"/>
    </row>
    <row r="42" spans="1:5" ht="16.2" thickBot="1" x14ac:dyDescent="0.35">
      <c r="A42" s="3" t="s">
        <v>45</v>
      </c>
    </row>
    <row r="43" spans="1:5" ht="78.599999999999994" thickBot="1" x14ac:dyDescent="0.35">
      <c r="A43" s="6" t="s">
        <v>46</v>
      </c>
      <c r="B43" s="7" t="s">
        <v>6</v>
      </c>
      <c r="C43" s="7" t="s">
        <v>7</v>
      </c>
      <c r="D43" s="7" t="s">
        <v>8</v>
      </c>
      <c r="E43" s="7" t="s">
        <v>9</v>
      </c>
    </row>
    <row r="44" spans="1:5" ht="32.4" customHeight="1" thickBot="1" x14ac:dyDescent="0.35">
      <c r="A44" s="12" t="s">
        <v>47</v>
      </c>
      <c r="B44" s="14" t="s">
        <v>48</v>
      </c>
      <c r="C44" s="14" t="s">
        <v>12</v>
      </c>
      <c r="D44" s="14" t="s">
        <v>17</v>
      </c>
      <c r="E44" s="14" t="s">
        <v>29</v>
      </c>
    </row>
    <row r="45" spans="1:5" ht="15" x14ac:dyDescent="0.3">
      <c r="A45" s="5"/>
    </row>
    <row r="46" spans="1:5" s="24" customFormat="1" ht="15.6" x14ac:dyDescent="0.3">
      <c r="A46" s="23" t="s">
        <v>77</v>
      </c>
    </row>
    <row r="47" spans="1:5" ht="15.6" x14ac:dyDescent="0.3">
      <c r="A47" s="3"/>
    </row>
    <row r="48" spans="1:5" ht="16.2" thickBot="1" x14ac:dyDescent="0.35">
      <c r="A48" s="3" t="s">
        <v>49</v>
      </c>
    </row>
    <row r="49" spans="1:5" ht="78.599999999999994" thickBot="1" x14ac:dyDescent="0.35">
      <c r="A49" s="6" t="s">
        <v>5</v>
      </c>
      <c r="B49" s="7" t="s">
        <v>6</v>
      </c>
      <c r="C49" s="7" t="s">
        <v>7</v>
      </c>
      <c r="D49" s="7" t="s">
        <v>8</v>
      </c>
      <c r="E49" s="7" t="s">
        <v>9</v>
      </c>
    </row>
    <row r="50" spans="1:5" ht="30" x14ac:dyDescent="0.3">
      <c r="A50" s="11" t="s">
        <v>50</v>
      </c>
      <c r="B50" s="9" t="s">
        <v>51</v>
      </c>
      <c r="C50" s="9" t="s">
        <v>12</v>
      </c>
      <c r="D50" s="9" t="s">
        <v>17</v>
      </c>
      <c r="E50" s="9" t="s">
        <v>29</v>
      </c>
    </row>
    <row r="51" spans="1:5" ht="30" x14ac:dyDescent="0.3">
      <c r="A51" s="11" t="s">
        <v>52</v>
      </c>
      <c r="B51" s="9" t="s">
        <v>51</v>
      </c>
      <c r="C51" s="9" t="s">
        <v>12</v>
      </c>
      <c r="D51" s="9" t="s">
        <v>19</v>
      </c>
      <c r="E51" s="9" t="s">
        <v>29</v>
      </c>
    </row>
    <row r="52" spans="1:5" ht="30.6" thickBot="1" x14ac:dyDescent="0.35">
      <c r="A52" s="12" t="s">
        <v>53</v>
      </c>
      <c r="B52" s="14" t="s">
        <v>51</v>
      </c>
      <c r="C52" s="14" t="s">
        <v>12</v>
      </c>
      <c r="D52" s="14" t="s">
        <v>21</v>
      </c>
      <c r="E52" s="14" t="s">
        <v>29</v>
      </c>
    </row>
    <row r="53" spans="1:5" ht="15" x14ac:dyDescent="0.3">
      <c r="A53" s="5"/>
    </row>
    <row r="54" spans="1:5" s="24" customFormat="1" ht="15.6" x14ac:dyDescent="0.3">
      <c r="A54" s="23" t="s">
        <v>78</v>
      </c>
    </row>
    <row r="55" spans="1:5" s="24" customFormat="1" ht="15.6" x14ac:dyDescent="0.3">
      <c r="A55" s="25" t="s">
        <v>79</v>
      </c>
    </row>
    <row r="56" spans="1:5" ht="15" x14ac:dyDescent="0.3">
      <c r="A56" s="5"/>
    </row>
    <row r="57" spans="1:5" s="24" customFormat="1" ht="15.6" x14ac:dyDescent="0.3">
      <c r="A57" s="23" t="s">
        <v>80</v>
      </c>
    </row>
    <row r="58" spans="1:5" s="24" customFormat="1" ht="15" x14ac:dyDescent="0.3">
      <c r="A58" s="25" t="s">
        <v>54</v>
      </c>
    </row>
    <row r="59" spans="1:5" ht="15" x14ac:dyDescent="0.3">
      <c r="A59" s="5"/>
    </row>
    <row r="60" spans="1:5" ht="15" x14ac:dyDescent="0.3">
      <c r="A60" s="5"/>
    </row>
    <row r="61" spans="1:5" ht="15" x14ac:dyDescent="0.3">
      <c r="A61" s="5"/>
    </row>
    <row r="62" spans="1:5" ht="16.2" thickBot="1" x14ac:dyDescent="0.35">
      <c r="A62" s="3" t="s">
        <v>55</v>
      </c>
    </row>
    <row r="63" spans="1:5" ht="78.599999999999994" thickBot="1" x14ac:dyDescent="0.35">
      <c r="A63" s="6" t="s">
        <v>46</v>
      </c>
      <c r="B63" s="7" t="s">
        <v>6</v>
      </c>
      <c r="C63" s="7" t="s">
        <v>7</v>
      </c>
      <c r="D63" s="7" t="s">
        <v>8</v>
      </c>
      <c r="E63" s="7" t="s">
        <v>9</v>
      </c>
    </row>
    <row r="64" spans="1:5" ht="24" customHeight="1" x14ac:dyDescent="0.3">
      <c r="A64" s="11" t="s">
        <v>53</v>
      </c>
      <c r="B64" s="9" t="s">
        <v>51</v>
      </c>
      <c r="C64" s="9" t="s">
        <v>12</v>
      </c>
      <c r="D64" s="9" t="s">
        <v>21</v>
      </c>
      <c r="E64" s="9" t="s">
        <v>29</v>
      </c>
    </row>
    <row r="65" spans="1:5" ht="24" customHeight="1" thickBot="1" x14ac:dyDescent="0.35">
      <c r="A65" s="12" t="s">
        <v>56</v>
      </c>
      <c r="B65" s="14" t="s">
        <v>51</v>
      </c>
      <c r="C65" s="14" t="s">
        <v>12</v>
      </c>
      <c r="D65" s="14" t="s">
        <v>57</v>
      </c>
      <c r="E65" s="14" t="s">
        <v>29</v>
      </c>
    </row>
    <row r="66" spans="1:5" ht="15" x14ac:dyDescent="0.3">
      <c r="A66" s="26"/>
      <c r="B66" s="27"/>
      <c r="C66" s="27"/>
      <c r="D66" s="27"/>
      <c r="E66" s="27"/>
    </row>
    <row r="67" spans="1:5" s="24" customFormat="1" ht="15.6" x14ac:dyDescent="0.3">
      <c r="A67" s="23" t="s">
        <v>81</v>
      </c>
    </row>
    <row r="68" spans="1:5" s="24" customFormat="1" ht="15" x14ac:dyDescent="0.3">
      <c r="A68" s="25" t="s">
        <v>58</v>
      </c>
    </row>
    <row r="70" spans="1:5" ht="15.6" x14ac:dyDescent="0.3">
      <c r="A70" s="4"/>
    </row>
    <row r="71" spans="1:5" ht="15" x14ac:dyDescent="0.3">
      <c r="A71" s="5" t="s">
        <v>59</v>
      </c>
    </row>
    <row r="72" spans="1:5" ht="15" x14ac:dyDescent="0.3">
      <c r="A72" s="5"/>
    </row>
    <row r="73" spans="1:5" ht="16.2" thickBot="1" x14ac:dyDescent="0.35">
      <c r="A73" s="3" t="s">
        <v>60</v>
      </c>
    </row>
    <row r="74" spans="1:5" ht="47.4" thickBot="1" x14ac:dyDescent="0.35">
      <c r="A74" s="6" t="s">
        <v>61</v>
      </c>
      <c r="B74" s="6" t="s">
        <v>62</v>
      </c>
    </row>
    <row r="75" spans="1:5" ht="36" customHeight="1" x14ac:dyDescent="0.3">
      <c r="A75" s="11">
        <v>1</v>
      </c>
      <c r="B75" s="11" t="s">
        <v>63</v>
      </c>
    </row>
    <row r="76" spans="1:5" ht="36" customHeight="1" x14ac:dyDescent="0.3">
      <c r="A76" s="11">
        <v>2</v>
      </c>
      <c r="B76" s="11" t="s">
        <v>64</v>
      </c>
    </row>
    <row r="77" spans="1:5" ht="36" customHeight="1" x14ac:dyDescent="0.3">
      <c r="A77" s="11">
        <v>3</v>
      </c>
      <c r="B77" s="11" t="s">
        <v>65</v>
      </c>
    </row>
    <row r="78" spans="1:5" ht="36" customHeight="1" x14ac:dyDescent="0.3">
      <c r="A78" s="11">
        <v>4</v>
      </c>
      <c r="B78" s="11" t="s">
        <v>66</v>
      </c>
    </row>
    <row r="79" spans="1:5" ht="36" customHeight="1" x14ac:dyDescent="0.3">
      <c r="A79" s="11">
        <v>5</v>
      </c>
      <c r="B79" s="11" t="s">
        <v>67</v>
      </c>
    </row>
    <row r="80" spans="1:5" ht="36" customHeight="1" x14ac:dyDescent="0.3">
      <c r="A80" s="11">
        <v>6</v>
      </c>
      <c r="B80" s="11" t="s">
        <v>68</v>
      </c>
    </row>
    <row r="81" spans="1:2" ht="36" customHeight="1" x14ac:dyDescent="0.3">
      <c r="A81" s="11">
        <v>7</v>
      </c>
      <c r="B81" s="11" t="s">
        <v>69</v>
      </c>
    </row>
    <row r="82" spans="1:2" ht="36" customHeight="1" x14ac:dyDescent="0.3">
      <c r="A82" s="11">
        <v>8</v>
      </c>
      <c r="B82" s="11" t="s">
        <v>70</v>
      </c>
    </row>
    <row r="83" spans="1:2" ht="36" customHeight="1" thickBot="1" x14ac:dyDescent="0.35">
      <c r="A83" s="12">
        <v>9</v>
      </c>
      <c r="B83" s="12" t="s">
        <v>71</v>
      </c>
    </row>
    <row r="84" spans="1:2" ht="15" x14ac:dyDescent="0.3">
      <c r="A84" s="5"/>
    </row>
  </sheetData>
  <mergeCells count="4">
    <mergeCell ref="A5:A6"/>
    <mergeCell ref="B5:B6"/>
    <mergeCell ref="C5:C6"/>
    <mergeCell ref="E5: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BCE7-AC35-471F-A581-10000821802C}">
  <dimension ref="A1:T80"/>
  <sheetViews>
    <sheetView topLeftCell="A85" workbookViewId="0">
      <selection activeCell="F7" sqref="F7"/>
    </sheetView>
  </sheetViews>
  <sheetFormatPr defaultRowHeight="14.4" x14ac:dyDescent="0.3"/>
  <cols>
    <col min="1" max="1" width="22.6640625" customWidth="1"/>
    <col min="2" max="2" width="8.5546875" customWidth="1"/>
    <col min="3" max="3" width="9.44140625" customWidth="1"/>
    <col min="4" max="4" width="9.5546875" customWidth="1"/>
    <col min="5" max="5" width="11" customWidth="1"/>
    <col min="6" max="6" width="10.109375" customWidth="1"/>
    <col min="7" max="7" width="8.44140625" customWidth="1"/>
    <col min="8" max="8" width="9.109375" customWidth="1"/>
    <col min="9" max="9" width="14" customWidth="1"/>
    <col min="10" max="10" width="12.109375" customWidth="1"/>
    <col min="11" max="11" width="13.109375" customWidth="1"/>
    <col min="12" max="12" width="16.88671875" customWidth="1"/>
    <col min="14" max="14" width="38.88671875" customWidth="1"/>
    <col min="15" max="15" width="20.109375" customWidth="1"/>
    <col min="16" max="16" width="21" customWidth="1"/>
  </cols>
  <sheetData>
    <row r="1" spans="2:20" x14ac:dyDescent="0.3">
      <c r="B1" t="s">
        <v>184</v>
      </c>
    </row>
    <row r="2" spans="2:20" x14ac:dyDescent="0.3">
      <c r="B2" t="s">
        <v>185</v>
      </c>
    </row>
    <row r="3" spans="2:20" ht="15" thickBot="1" x14ac:dyDescent="0.35"/>
    <row r="4" spans="2:20" ht="33.75" customHeight="1" thickBot="1" x14ac:dyDescent="0.35">
      <c r="B4" s="132" t="s">
        <v>186</v>
      </c>
      <c r="C4" s="133"/>
      <c r="D4" s="133"/>
      <c r="E4" s="133"/>
      <c r="F4" s="133"/>
      <c r="G4" s="133"/>
      <c r="H4" s="133"/>
      <c r="I4" s="133"/>
      <c r="J4" s="133"/>
      <c r="K4" s="133"/>
      <c r="L4" s="134"/>
      <c r="N4" s="135" t="s">
        <v>187</v>
      </c>
      <c r="O4" s="136"/>
      <c r="P4" s="136"/>
      <c r="Q4" s="136"/>
      <c r="R4" s="136"/>
      <c r="S4" s="136"/>
      <c r="T4" s="137"/>
    </row>
    <row r="5" spans="2:20" ht="15" thickBot="1" x14ac:dyDescent="0.35">
      <c r="B5" s="138" t="s">
        <v>188</v>
      </c>
      <c r="C5" s="139"/>
      <c r="D5" s="139"/>
      <c r="E5" s="139"/>
      <c r="F5" s="140"/>
      <c r="H5" s="138" t="s">
        <v>189</v>
      </c>
      <c r="I5" s="139"/>
      <c r="J5" s="139"/>
      <c r="K5" s="139"/>
      <c r="L5" s="140"/>
      <c r="N5" s="139" t="s">
        <v>188</v>
      </c>
      <c r="O5" s="139"/>
      <c r="P5" s="139"/>
      <c r="Q5" s="139"/>
      <c r="R5" s="139"/>
      <c r="S5" s="139"/>
      <c r="T5" s="139"/>
    </row>
    <row r="6" spans="2:20" ht="58.2" thickBot="1" x14ac:dyDescent="0.35">
      <c r="B6" s="141" t="s">
        <v>190</v>
      </c>
      <c r="C6" s="142" t="s">
        <v>191</v>
      </c>
      <c r="D6" s="142" t="s">
        <v>192</v>
      </c>
      <c r="E6" s="142" t="s">
        <v>193</v>
      </c>
      <c r="F6" s="143" t="s">
        <v>194</v>
      </c>
      <c r="G6" s="100"/>
      <c r="H6" s="141" t="s">
        <v>190</v>
      </c>
      <c r="I6" s="142" t="s">
        <v>191</v>
      </c>
      <c r="J6" s="142" t="s">
        <v>192</v>
      </c>
      <c r="K6" s="142" t="s">
        <v>193</v>
      </c>
      <c r="L6" s="143" t="s">
        <v>194</v>
      </c>
      <c r="N6" s="141" t="s">
        <v>190</v>
      </c>
      <c r="O6" s="142" t="s">
        <v>195</v>
      </c>
      <c r="P6" s="144" t="s">
        <v>196</v>
      </c>
      <c r="Q6" s="144" t="s">
        <v>197</v>
      </c>
      <c r="R6" s="144" t="s">
        <v>198</v>
      </c>
      <c r="S6" s="142" t="s">
        <v>199</v>
      </c>
      <c r="T6" s="145" t="s">
        <v>194</v>
      </c>
    </row>
    <row r="7" spans="2:20" x14ac:dyDescent="0.3">
      <c r="B7" s="95" t="s">
        <v>200</v>
      </c>
      <c r="C7" s="61">
        <v>31.87</v>
      </c>
      <c r="D7" s="61"/>
      <c r="E7" s="61">
        <f>(D7/C7)*100</f>
        <v>0</v>
      </c>
      <c r="F7" s="146">
        <f>100-E7</f>
        <v>100</v>
      </c>
      <c r="G7" s="60"/>
      <c r="H7" s="95" t="s">
        <v>200</v>
      </c>
      <c r="I7" s="61">
        <v>31.87</v>
      </c>
      <c r="J7" s="61">
        <v>19.63</v>
      </c>
      <c r="K7" s="61">
        <f>(J7/I7)*100</f>
        <v>61.593975525572631</v>
      </c>
      <c r="L7" s="146">
        <f>100-K7</f>
        <v>38.406024474427369</v>
      </c>
      <c r="N7" s="95" t="s">
        <v>200</v>
      </c>
      <c r="O7" s="61">
        <v>67.319999999999993</v>
      </c>
      <c r="P7" s="61">
        <v>28.88</v>
      </c>
      <c r="Q7" s="61">
        <v>84.04</v>
      </c>
      <c r="R7" s="61">
        <f>Q7-O7</f>
        <v>16.720000000000013</v>
      </c>
      <c r="S7" s="61">
        <f>(R7/P7)*100</f>
        <v>57.89473684210531</v>
      </c>
      <c r="T7" s="146">
        <f>100-S7</f>
        <v>42.10526315789469</v>
      </c>
    </row>
    <row r="8" spans="2:20" x14ac:dyDescent="0.3">
      <c r="B8" s="95" t="s">
        <v>201</v>
      </c>
      <c r="C8" s="61">
        <v>57.7</v>
      </c>
      <c r="D8" s="61"/>
      <c r="E8" s="61">
        <f t="shared" ref="E8:E27" si="0">(D8/C8)*100</f>
        <v>0</v>
      </c>
      <c r="F8" s="146">
        <f t="shared" ref="F8:F27" si="1">100-E8</f>
        <v>100</v>
      </c>
      <c r="G8" s="60"/>
      <c r="H8" s="95" t="s">
        <v>201</v>
      </c>
      <c r="I8" s="61">
        <v>57.7</v>
      </c>
      <c r="J8" s="61">
        <v>34.270000000000003</v>
      </c>
      <c r="K8" s="61">
        <f t="shared" ref="K8:K27" si="2">(J8/I8)*100</f>
        <v>59.393414211438476</v>
      </c>
      <c r="L8" s="146">
        <f t="shared" ref="L8:L27" si="3">100-K8</f>
        <v>40.606585788561524</v>
      </c>
      <c r="N8" s="95" t="s">
        <v>201</v>
      </c>
      <c r="O8" s="61">
        <v>72.239999999999995</v>
      </c>
      <c r="P8" s="61">
        <v>72.760000000000005</v>
      </c>
      <c r="Q8" s="61">
        <v>116.05</v>
      </c>
      <c r="R8" s="61">
        <f t="shared" ref="R8:R27" si="4">Q8-O8</f>
        <v>43.81</v>
      </c>
      <c r="S8" s="61">
        <f t="shared" ref="S8:S27" si="5">(R8/P8)*100</f>
        <v>60.211654755360087</v>
      </c>
      <c r="T8" s="146">
        <f t="shared" ref="T8:T27" si="6">100-S8</f>
        <v>39.788345244639913</v>
      </c>
    </row>
    <row r="9" spans="2:20" x14ac:dyDescent="0.3">
      <c r="B9" s="95" t="s">
        <v>202</v>
      </c>
      <c r="C9" s="61">
        <v>95.71</v>
      </c>
      <c r="D9" s="61"/>
      <c r="E9" s="61">
        <f t="shared" si="0"/>
        <v>0</v>
      </c>
      <c r="F9" s="146">
        <f t="shared" si="1"/>
        <v>100</v>
      </c>
      <c r="G9" s="60"/>
      <c r="H9" s="95" t="s">
        <v>202</v>
      </c>
      <c r="I9" s="61">
        <v>95.71</v>
      </c>
      <c r="J9" s="61">
        <v>52.24</v>
      </c>
      <c r="K9" s="61">
        <f t="shared" si="2"/>
        <v>54.581548427541534</v>
      </c>
      <c r="L9" s="146">
        <f t="shared" si="3"/>
        <v>45.418451572458466</v>
      </c>
      <c r="N9" s="95" t="s">
        <v>202</v>
      </c>
      <c r="O9" s="61">
        <v>107.5</v>
      </c>
      <c r="P9" s="61">
        <v>117.4</v>
      </c>
      <c r="Q9" s="61">
        <v>170.78</v>
      </c>
      <c r="R9" s="61">
        <f t="shared" si="4"/>
        <v>63.28</v>
      </c>
      <c r="S9" s="61">
        <f t="shared" si="5"/>
        <v>53.901192504258944</v>
      </c>
      <c r="T9" s="146">
        <f t="shared" si="6"/>
        <v>46.098807495741056</v>
      </c>
    </row>
    <row r="10" spans="2:20" x14ac:dyDescent="0.3">
      <c r="B10" s="95" t="s">
        <v>203</v>
      </c>
      <c r="C10" s="61">
        <v>39.700000000000003</v>
      </c>
      <c r="D10" s="61">
        <v>22.97</v>
      </c>
      <c r="E10" s="61">
        <f t="shared" si="0"/>
        <v>57.858942065491178</v>
      </c>
      <c r="F10" s="146">
        <f t="shared" si="1"/>
        <v>42.141057934508822</v>
      </c>
      <c r="G10" s="60"/>
      <c r="H10" s="95" t="s">
        <v>203</v>
      </c>
      <c r="I10" s="61">
        <v>39.700000000000003</v>
      </c>
      <c r="J10" s="61">
        <v>22.4</v>
      </c>
      <c r="K10" s="61">
        <f t="shared" si="2"/>
        <v>56.423173803526439</v>
      </c>
      <c r="L10" s="146">
        <f t="shared" si="3"/>
        <v>43.576826196473561</v>
      </c>
      <c r="N10" s="95" t="s">
        <v>203</v>
      </c>
      <c r="O10" s="61">
        <v>65.97</v>
      </c>
      <c r="P10" s="61">
        <v>38.869999999999997</v>
      </c>
      <c r="Q10" s="61">
        <v>87.15</v>
      </c>
      <c r="R10" s="61">
        <f t="shared" si="4"/>
        <v>21.180000000000007</v>
      </c>
      <c r="S10" s="61">
        <f t="shared" si="5"/>
        <v>54.489323385644475</v>
      </c>
      <c r="T10" s="146">
        <f t="shared" si="6"/>
        <v>45.510676614355525</v>
      </c>
    </row>
    <row r="11" spans="2:20" x14ac:dyDescent="0.3">
      <c r="B11" s="95" t="s">
        <v>204</v>
      </c>
      <c r="C11" s="61">
        <v>77.95</v>
      </c>
      <c r="D11" s="61"/>
      <c r="E11" s="61">
        <f t="shared" si="0"/>
        <v>0</v>
      </c>
      <c r="F11" s="146">
        <f t="shared" si="1"/>
        <v>100</v>
      </c>
      <c r="G11" s="60"/>
      <c r="H11" s="95" t="s">
        <v>204</v>
      </c>
      <c r="I11" s="61">
        <v>77.95</v>
      </c>
      <c r="J11" s="61">
        <v>46.17</v>
      </c>
      <c r="K11" s="61">
        <f t="shared" si="2"/>
        <v>59.230275817831945</v>
      </c>
      <c r="L11" s="146">
        <f t="shared" si="3"/>
        <v>40.769724182168055</v>
      </c>
      <c r="N11" s="95" t="s">
        <v>204</v>
      </c>
      <c r="O11" s="61">
        <v>106.24</v>
      </c>
      <c r="P11" s="61">
        <v>73.239999999999995</v>
      </c>
      <c r="Q11" s="61">
        <v>145.53</v>
      </c>
      <c r="R11" s="61">
        <f t="shared" si="4"/>
        <v>39.290000000000006</v>
      </c>
      <c r="S11" s="61">
        <f t="shared" si="5"/>
        <v>53.645548880393235</v>
      </c>
      <c r="T11" s="146">
        <f t="shared" si="6"/>
        <v>46.354451119606765</v>
      </c>
    </row>
    <row r="12" spans="2:20" x14ac:dyDescent="0.3">
      <c r="B12" s="95" t="s">
        <v>205</v>
      </c>
      <c r="C12" s="61">
        <v>69.819999999999993</v>
      </c>
      <c r="D12" s="61"/>
      <c r="E12" s="61">
        <f t="shared" si="0"/>
        <v>0</v>
      </c>
      <c r="F12" s="146">
        <f t="shared" si="1"/>
        <v>100</v>
      </c>
      <c r="G12" s="60"/>
      <c r="H12" s="95" t="s">
        <v>205</v>
      </c>
      <c r="I12" s="61">
        <v>69.819999999999993</v>
      </c>
      <c r="J12" s="61">
        <v>42.97</v>
      </c>
      <c r="K12" s="61">
        <f t="shared" si="2"/>
        <v>61.543970209109148</v>
      </c>
      <c r="L12" s="146">
        <f t="shared" si="3"/>
        <v>38.456029790890852</v>
      </c>
      <c r="N12" s="95" t="s">
        <v>205</v>
      </c>
      <c r="O12" s="61">
        <v>80.64</v>
      </c>
      <c r="P12" s="61">
        <v>48.91</v>
      </c>
      <c r="Q12" s="61">
        <v>108</v>
      </c>
      <c r="R12" s="61">
        <f t="shared" si="4"/>
        <v>27.36</v>
      </c>
      <c r="S12" s="61">
        <f t="shared" si="5"/>
        <v>55.939480678797793</v>
      </c>
      <c r="T12" s="146">
        <f t="shared" si="6"/>
        <v>44.060519321202207</v>
      </c>
    </row>
    <row r="13" spans="2:20" x14ac:dyDescent="0.3">
      <c r="B13" s="95" t="s">
        <v>206</v>
      </c>
      <c r="C13" s="61">
        <v>82.61</v>
      </c>
      <c r="D13" s="61">
        <v>46.67</v>
      </c>
      <c r="E13" s="61">
        <f t="shared" si="0"/>
        <v>56.494371141508296</v>
      </c>
      <c r="F13" s="146">
        <f t="shared" si="1"/>
        <v>43.505628858491704</v>
      </c>
      <c r="G13" s="60"/>
      <c r="H13" s="95" t="s">
        <v>206</v>
      </c>
      <c r="I13" s="61">
        <v>82.61</v>
      </c>
      <c r="J13" s="61">
        <v>44.13</v>
      </c>
      <c r="K13" s="61">
        <f t="shared" si="2"/>
        <v>53.419682847112945</v>
      </c>
      <c r="L13" s="146">
        <f t="shared" si="3"/>
        <v>46.580317152887055</v>
      </c>
      <c r="N13" s="95" t="s">
        <v>206</v>
      </c>
      <c r="O13" s="61">
        <v>105.94</v>
      </c>
      <c r="P13" s="61">
        <v>107.04</v>
      </c>
      <c r="Q13" s="61">
        <v>168.38</v>
      </c>
      <c r="R13" s="61">
        <f t="shared" si="4"/>
        <v>62.44</v>
      </c>
      <c r="S13" s="61">
        <f t="shared" si="5"/>
        <v>58.333333333333329</v>
      </c>
      <c r="T13" s="146">
        <f t="shared" si="6"/>
        <v>41.666666666666671</v>
      </c>
    </row>
    <row r="14" spans="2:20" x14ac:dyDescent="0.3">
      <c r="B14" s="95" t="s">
        <v>207</v>
      </c>
      <c r="C14" s="61">
        <v>42.39</v>
      </c>
      <c r="D14" s="61"/>
      <c r="E14" s="61">
        <f t="shared" si="0"/>
        <v>0</v>
      </c>
      <c r="F14" s="146">
        <f t="shared" si="1"/>
        <v>100</v>
      </c>
      <c r="G14" s="60"/>
      <c r="H14" s="95" t="s">
        <v>207</v>
      </c>
      <c r="I14" s="61">
        <v>42.39</v>
      </c>
      <c r="J14" s="61">
        <v>20.7</v>
      </c>
      <c r="K14" s="61">
        <f t="shared" si="2"/>
        <v>48.832271762208066</v>
      </c>
      <c r="L14" s="146">
        <f t="shared" si="3"/>
        <v>51.167728237791934</v>
      </c>
      <c r="N14" s="95" t="s">
        <v>207</v>
      </c>
      <c r="O14" s="61">
        <v>73.930000000000007</v>
      </c>
      <c r="P14" s="61">
        <v>21.09</v>
      </c>
      <c r="Q14" s="61">
        <v>85.49</v>
      </c>
      <c r="R14" s="61">
        <f t="shared" si="4"/>
        <v>11.559999999999988</v>
      </c>
      <c r="S14" s="61">
        <f t="shared" si="5"/>
        <v>54.812707444286332</v>
      </c>
      <c r="T14" s="146">
        <f t="shared" si="6"/>
        <v>45.187292555713668</v>
      </c>
    </row>
    <row r="15" spans="2:20" x14ac:dyDescent="0.3">
      <c r="B15" s="95" t="s">
        <v>208</v>
      </c>
      <c r="C15" s="61">
        <v>52.1</v>
      </c>
      <c r="D15" s="61"/>
      <c r="E15" s="61">
        <f t="shared" si="0"/>
        <v>0</v>
      </c>
      <c r="F15" s="146">
        <f t="shared" si="1"/>
        <v>100</v>
      </c>
      <c r="G15" s="60"/>
      <c r="H15" s="95" t="s">
        <v>208</v>
      </c>
      <c r="I15" s="61">
        <v>52.1</v>
      </c>
      <c r="J15" s="61">
        <v>29.85</v>
      </c>
      <c r="K15" s="61">
        <f t="shared" si="2"/>
        <v>57.293666026871406</v>
      </c>
      <c r="L15" s="146">
        <f t="shared" si="3"/>
        <v>42.706333973128594</v>
      </c>
      <c r="N15" s="95" t="s">
        <v>208</v>
      </c>
      <c r="O15" s="61">
        <v>107.24</v>
      </c>
      <c r="P15" s="61">
        <v>54.62</v>
      </c>
      <c r="Q15" s="61">
        <v>139.13</v>
      </c>
      <c r="R15" s="61">
        <f t="shared" si="4"/>
        <v>31.89</v>
      </c>
      <c r="S15" s="61">
        <f t="shared" si="5"/>
        <v>58.385206883925314</v>
      </c>
      <c r="T15" s="146">
        <f t="shared" si="6"/>
        <v>41.614793116074686</v>
      </c>
    </row>
    <row r="16" spans="2:20" x14ac:dyDescent="0.3">
      <c r="B16" s="95" t="s">
        <v>209</v>
      </c>
      <c r="C16" s="61">
        <v>69.89</v>
      </c>
      <c r="D16" s="61"/>
      <c r="E16" s="61">
        <f t="shared" si="0"/>
        <v>0</v>
      </c>
      <c r="F16" s="146">
        <f t="shared" si="1"/>
        <v>100</v>
      </c>
      <c r="G16" s="60"/>
      <c r="H16" s="95" t="s">
        <v>209</v>
      </c>
      <c r="I16" s="61">
        <v>69.89</v>
      </c>
      <c r="J16" s="61">
        <v>40.630000000000003</v>
      </c>
      <c r="K16" s="61">
        <f t="shared" si="2"/>
        <v>58.134210902847336</v>
      </c>
      <c r="L16" s="146">
        <f t="shared" si="3"/>
        <v>41.865789097152664</v>
      </c>
      <c r="N16" s="95" t="s">
        <v>209</v>
      </c>
      <c r="O16" s="61">
        <v>189.37</v>
      </c>
      <c r="P16" s="61">
        <v>159.09</v>
      </c>
      <c r="Q16" s="61">
        <v>277.20999999999998</v>
      </c>
      <c r="R16" s="61">
        <f t="shared" si="4"/>
        <v>87.839999999999975</v>
      </c>
      <c r="S16" s="61">
        <f t="shared" si="5"/>
        <v>55.214029794455953</v>
      </c>
      <c r="T16" s="146">
        <f t="shared" si="6"/>
        <v>44.785970205544047</v>
      </c>
    </row>
    <row r="17" spans="2:20" x14ac:dyDescent="0.3">
      <c r="B17" s="95" t="s">
        <v>210</v>
      </c>
      <c r="C17" s="61">
        <v>27.73</v>
      </c>
      <c r="D17" s="61">
        <v>16.84</v>
      </c>
      <c r="E17" s="61">
        <f t="shared" si="0"/>
        <v>60.728452939055174</v>
      </c>
      <c r="F17" s="146">
        <f t="shared" si="1"/>
        <v>39.271547060944826</v>
      </c>
      <c r="G17" s="60"/>
      <c r="H17" s="95" t="s">
        <v>210</v>
      </c>
      <c r="I17" s="61">
        <v>27.73</v>
      </c>
      <c r="J17" s="61">
        <v>16.420000000000002</v>
      </c>
      <c r="K17" s="61">
        <f t="shared" si="2"/>
        <v>59.213847818247388</v>
      </c>
      <c r="L17" s="146">
        <f t="shared" si="3"/>
        <v>40.786152181752612</v>
      </c>
      <c r="N17" s="95" t="s">
        <v>210</v>
      </c>
      <c r="O17" s="61">
        <v>105.76</v>
      </c>
      <c r="P17" s="61">
        <v>39.130000000000003</v>
      </c>
      <c r="Q17" s="61">
        <v>128.69</v>
      </c>
      <c r="R17" s="61">
        <f t="shared" si="4"/>
        <v>22.929999999999993</v>
      </c>
      <c r="S17" s="61">
        <f t="shared" si="5"/>
        <v>58.599539994888808</v>
      </c>
      <c r="T17" s="146">
        <f t="shared" si="6"/>
        <v>41.400460005111192</v>
      </c>
    </row>
    <row r="18" spans="2:20" x14ac:dyDescent="0.3">
      <c r="B18" s="95" t="s">
        <v>211</v>
      </c>
      <c r="C18" s="61">
        <v>40.65</v>
      </c>
      <c r="D18" s="61"/>
      <c r="E18" s="61">
        <f t="shared" si="0"/>
        <v>0</v>
      </c>
      <c r="F18" s="146">
        <f t="shared" si="1"/>
        <v>100</v>
      </c>
      <c r="G18" s="60"/>
      <c r="H18" s="95" t="s">
        <v>211</v>
      </c>
      <c r="I18" s="61">
        <v>40.65</v>
      </c>
      <c r="J18" s="61">
        <v>25.44</v>
      </c>
      <c r="K18" s="61">
        <f t="shared" si="2"/>
        <v>62.583025830258308</v>
      </c>
      <c r="L18" s="146">
        <f t="shared" si="3"/>
        <v>37.416974169741692</v>
      </c>
      <c r="N18" s="95" t="s">
        <v>211</v>
      </c>
      <c r="O18" s="61">
        <v>74.709999999999994</v>
      </c>
      <c r="P18" s="61">
        <v>50.26</v>
      </c>
      <c r="Q18" s="61">
        <v>106.05</v>
      </c>
      <c r="R18" s="61">
        <f t="shared" si="4"/>
        <v>31.340000000000003</v>
      </c>
      <c r="S18" s="61">
        <f t="shared" si="5"/>
        <v>62.355750099482698</v>
      </c>
      <c r="T18" s="146">
        <f t="shared" si="6"/>
        <v>37.644249900517302</v>
      </c>
    </row>
    <row r="19" spans="2:20" x14ac:dyDescent="0.3">
      <c r="B19" s="95" t="s">
        <v>212</v>
      </c>
      <c r="C19" s="61">
        <v>79.64</v>
      </c>
      <c r="D19" s="61"/>
      <c r="E19" s="61">
        <f t="shared" si="0"/>
        <v>0</v>
      </c>
      <c r="F19" s="146">
        <f t="shared" si="1"/>
        <v>100</v>
      </c>
      <c r="G19" s="60"/>
      <c r="H19" s="95" t="s">
        <v>212</v>
      </c>
      <c r="I19" s="61">
        <v>79.64</v>
      </c>
      <c r="J19" s="61">
        <v>49.14</v>
      </c>
      <c r="K19" s="61">
        <f t="shared" si="2"/>
        <v>61.70266197890507</v>
      </c>
      <c r="L19" s="146">
        <f t="shared" si="3"/>
        <v>38.29733802109493</v>
      </c>
      <c r="N19" s="95" t="s">
        <v>212</v>
      </c>
      <c r="O19" s="61">
        <v>99.29</v>
      </c>
      <c r="P19" s="61">
        <v>102.28</v>
      </c>
      <c r="Q19" s="61">
        <v>159.33000000000001</v>
      </c>
      <c r="R19" s="61">
        <f t="shared" si="4"/>
        <v>60.040000000000006</v>
      </c>
      <c r="S19" s="61">
        <f t="shared" si="5"/>
        <v>58.701603441533059</v>
      </c>
      <c r="T19" s="146">
        <f t="shared" si="6"/>
        <v>41.298396558466941</v>
      </c>
    </row>
    <row r="20" spans="2:20" x14ac:dyDescent="0.3">
      <c r="B20" s="95" t="s">
        <v>213</v>
      </c>
      <c r="C20" s="61">
        <v>32.11</v>
      </c>
      <c r="D20" s="61"/>
      <c r="E20" s="61">
        <f t="shared" si="0"/>
        <v>0</v>
      </c>
      <c r="F20" s="146">
        <f t="shared" si="1"/>
        <v>100</v>
      </c>
      <c r="G20" s="60"/>
      <c r="H20" s="95" t="s">
        <v>213</v>
      </c>
      <c r="I20" s="61">
        <v>32.11</v>
      </c>
      <c r="J20" s="61">
        <v>20.2</v>
      </c>
      <c r="K20" s="61">
        <f t="shared" si="2"/>
        <v>62.90875116786048</v>
      </c>
      <c r="L20" s="146">
        <f t="shared" si="3"/>
        <v>37.09124883213952</v>
      </c>
      <c r="N20" s="95" t="s">
        <v>213</v>
      </c>
      <c r="O20" s="61">
        <v>72.55</v>
      </c>
      <c r="P20" s="61">
        <v>24.89</v>
      </c>
      <c r="Q20" s="61">
        <v>86.92</v>
      </c>
      <c r="R20" s="61">
        <f t="shared" si="4"/>
        <v>14.370000000000005</v>
      </c>
      <c r="S20" s="61">
        <f t="shared" si="5"/>
        <v>57.734029730815607</v>
      </c>
      <c r="T20" s="146">
        <f t="shared" si="6"/>
        <v>42.265970269184393</v>
      </c>
    </row>
    <row r="21" spans="2:20" x14ac:dyDescent="0.3">
      <c r="B21" s="95" t="s">
        <v>214</v>
      </c>
      <c r="C21" s="61">
        <v>38.04</v>
      </c>
      <c r="D21" s="61">
        <v>21.54</v>
      </c>
      <c r="E21" s="61">
        <f t="shared" si="0"/>
        <v>56.624605678233443</v>
      </c>
      <c r="F21" s="146">
        <f t="shared" si="1"/>
        <v>43.375394321766557</v>
      </c>
      <c r="G21" s="60"/>
      <c r="H21" s="95" t="s">
        <v>214</v>
      </c>
      <c r="I21" s="61">
        <v>38.04</v>
      </c>
      <c r="J21" s="61">
        <v>20.85</v>
      </c>
      <c r="K21" s="61">
        <f t="shared" si="2"/>
        <v>54.810725552050478</v>
      </c>
      <c r="L21" s="146">
        <f t="shared" si="3"/>
        <v>45.189274447949522</v>
      </c>
      <c r="N21" s="95" t="s">
        <v>214</v>
      </c>
      <c r="O21" s="61">
        <v>98.91</v>
      </c>
      <c r="P21" s="61">
        <v>60.55</v>
      </c>
      <c r="Q21" s="61">
        <v>135.80000000000001</v>
      </c>
      <c r="R21" s="61">
        <f t="shared" si="4"/>
        <v>36.890000000000015</v>
      </c>
      <c r="S21" s="61">
        <f t="shared" si="5"/>
        <v>60.92485549132951</v>
      </c>
      <c r="T21" s="146">
        <f t="shared" si="6"/>
        <v>39.07514450867049</v>
      </c>
    </row>
    <row r="22" spans="2:20" x14ac:dyDescent="0.3">
      <c r="B22" s="95" t="s">
        <v>215</v>
      </c>
      <c r="C22" s="61">
        <v>78.930000000000007</v>
      </c>
      <c r="D22" s="61"/>
      <c r="E22" s="61">
        <f t="shared" si="0"/>
        <v>0</v>
      </c>
      <c r="F22" s="146">
        <f t="shared" si="1"/>
        <v>100</v>
      </c>
      <c r="G22" s="60"/>
      <c r="H22" s="95" t="s">
        <v>215</v>
      </c>
      <c r="I22" s="61">
        <v>78.930000000000007</v>
      </c>
      <c r="J22" s="61">
        <v>44.65</v>
      </c>
      <c r="K22" s="61">
        <f t="shared" si="2"/>
        <v>56.569111871278345</v>
      </c>
      <c r="L22" s="146">
        <f t="shared" si="3"/>
        <v>43.430888128721655</v>
      </c>
      <c r="N22" s="95" t="s">
        <v>215</v>
      </c>
      <c r="O22" s="61">
        <v>106.06</v>
      </c>
      <c r="P22" s="61">
        <v>76.19</v>
      </c>
      <c r="Q22" s="61">
        <v>151.03</v>
      </c>
      <c r="R22" s="61">
        <f t="shared" si="4"/>
        <v>44.97</v>
      </c>
      <c r="S22" s="61">
        <f t="shared" si="5"/>
        <v>59.023493896836854</v>
      </c>
      <c r="T22" s="146">
        <f t="shared" si="6"/>
        <v>40.976506103163146</v>
      </c>
    </row>
    <row r="23" spans="2:20" x14ac:dyDescent="0.3">
      <c r="B23" s="95" t="s">
        <v>216</v>
      </c>
      <c r="C23" s="61">
        <v>34.39</v>
      </c>
      <c r="D23" s="61"/>
      <c r="E23" s="61">
        <f t="shared" si="0"/>
        <v>0</v>
      </c>
      <c r="F23" s="146">
        <f t="shared" si="1"/>
        <v>100</v>
      </c>
      <c r="G23" s="60"/>
      <c r="H23" s="95" t="s">
        <v>216</v>
      </c>
      <c r="I23" s="61">
        <v>34.39</v>
      </c>
      <c r="J23" s="61">
        <v>21.13</v>
      </c>
      <c r="K23" s="61">
        <f t="shared" si="2"/>
        <v>61.442279732480365</v>
      </c>
      <c r="L23" s="146">
        <f t="shared" si="3"/>
        <v>38.557720267519635</v>
      </c>
      <c r="N23" s="95" t="s">
        <v>216</v>
      </c>
      <c r="O23" s="61">
        <v>67.319999999999993</v>
      </c>
      <c r="P23" s="61">
        <v>32.71</v>
      </c>
      <c r="Q23" s="61">
        <v>86.69</v>
      </c>
      <c r="R23" s="61">
        <f t="shared" si="4"/>
        <v>19.370000000000005</v>
      </c>
      <c r="S23" s="61">
        <f t="shared" si="5"/>
        <v>59.217364720269039</v>
      </c>
      <c r="T23" s="146">
        <f t="shared" si="6"/>
        <v>40.782635279730961</v>
      </c>
    </row>
    <row r="24" spans="2:20" x14ac:dyDescent="0.3">
      <c r="B24" s="95" t="s">
        <v>217</v>
      </c>
      <c r="C24" s="61">
        <v>46.57</v>
      </c>
      <c r="D24" s="61"/>
      <c r="E24" s="61">
        <f t="shared" si="0"/>
        <v>0</v>
      </c>
      <c r="F24" s="146">
        <f t="shared" si="1"/>
        <v>100</v>
      </c>
      <c r="G24" s="60"/>
      <c r="H24" s="95" t="s">
        <v>217</v>
      </c>
      <c r="I24" s="61">
        <v>46.57</v>
      </c>
      <c r="J24" s="61">
        <v>28.63</v>
      </c>
      <c r="K24" s="61">
        <f t="shared" si="2"/>
        <v>61.477345930856778</v>
      </c>
      <c r="L24" s="146">
        <f t="shared" si="3"/>
        <v>38.522654069143222</v>
      </c>
      <c r="N24" s="95" t="s">
        <v>217</v>
      </c>
      <c r="O24" s="61">
        <v>66.39</v>
      </c>
      <c r="P24" s="61">
        <v>38.36</v>
      </c>
      <c r="Q24" s="61">
        <v>88.11</v>
      </c>
      <c r="R24" s="61">
        <f t="shared" si="4"/>
        <v>21.72</v>
      </c>
      <c r="S24" s="61">
        <f t="shared" si="5"/>
        <v>56.621480709071946</v>
      </c>
      <c r="T24" s="146">
        <f t="shared" si="6"/>
        <v>43.378519290928054</v>
      </c>
    </row>
    <row r="25" spans="2:20" x14ac:dyDescent="0.3">
      <c r="B25" s="95" t="s">
        <v>218</v>
      </c>
      <c r="C25" s="61">
        <v>45.19</v>
      </c>
      <c r="D25" s="61"/>
      <c r="E25" s="61">
        <f t="shared" si="0"/>
        <v>0</v>
      </c>
      <c r="F25" s="146">
        <f t="shared" si="1"/>
        <v>100</v>
      </c>
      <c r="G25" s="60"/>
      <c r="H25" s="95" t="s">
        <v>218</v>
      </c>
      <c r="I25" s="61">
        <v>45.19</v>
      </c>
      <c r="J25" s="61">
        <v>27.11</v>
      </c>
      <c r="K25" s="61">
        <f t="shared" si="2"/>
        <v>59.991148484177913</v>
      </c>
      <c r="L25" s="146">
        <f t="shared" si="3"/>
        <v>40.008851515822087</v>
      </c>
      <c r="N25" s="95" t="s">
        <v>218</v>
      </c>
      <c r="O25" s="61">
        <v>107.1</v>
      </c>
      <c r="P25" s="61">
        <v>53.42</v>
      </c>
      <c r="Q25" s="61">
        <v>138</v>
      </c>
      <c r="R25" s="61">
        <f t="shared" si="4"/>
        <v>30.900000000000006</v>
      </c>
      <c r="S25" s="61">
        <f t="shared" si="5"/>
        <v>57.843504305503565</v>
      </c>
      <c r="T25" s="146">
        <f t="shared" si="6"/>
        <v>42.156495694496435</v>
      </c>
    </row>
    <row r="26" spans="2:20" x14ac:dyDescent="0.3">
      <c r="B26" s="95" t="s">
        <v>219</v>
      </c>
      <c r="C26" s="61">
        <v>87.06</v>
      </c>
      <c r="D26" s="61"/>
      <c r="E26" s="61">
        <f t="shared" si="0"/>
        <v>0</v>
      </c>
      <c r="F26" s="146">
        <f t="shared" si="1"/>
        <v>100</v>
      </c>
      <c r="G26" s="60"/>
      <c r="H26" s="95" t="s">
        <v>219</v>
      </c>
      <c r="I26" s="61">
        <v>87.06</v>
      </c>
      <c r="J26" s="61">
        <v>49.63</v>
      </c>
      <c r="K26" s="61">
        <f t="shared" si="2"/>
        <v>57.006662072134162</v>
      </c>
      <c r="L26" s="146">
        <f t="shared" si="3"/>
        <v>42.993337927865838</v>
      </c>
      <c r="N26" s="95" t="s">
        <v>219</v>
      </c>
      <c r="O26" s="61">
        <v>102.15</v>
      </c>
      <c r="P26" s="61">
        <v>104.96</v>
      </c>
      <c r="Q26" s="61">
        <v>161.43</v>
      </c>
      <c r="R26" s="61">
        <f t="shared" si="4"/>
        <v>59.28</v>
      </c>
      <c r="S26" s="61">
        <f t="shared" si="5"/>
        <v>56.478658536585371</v>
      </c>
      <c r="T26" s="146">
        <f t="shared" si="6"/>
        <v>43.521341463414629</v>
      </c>
    </row>
    <row r="27" spans="2:20" ht="15" thickBot="1" x14ac:dyDescent="0.35">
      <c r="B27" s="96" t="s">
        <v>220</v>
      </c>
      <c r="C27" s="68">
        <v>45.12</v>
      </c>
      <c r="D27" s="68"/>
      <c r="E27" s="68">
        <f t="shared" si="0"/>
        <v>0</v>
      </c>
      <c r="F27" s="147">
        <f t="shared" si="1"/>
        <v>100</v>
      </c>
      <c r="G27" s="60"/>
      <c r="H27" s="96" t="s">
        <v>220</v>
      </c>
      <c r="I27" s="68">
        <v>45.12</v>
      </c>
      <c r="J27" s="68">
        <v>24.24</v>
      </c>
      <c r="K27" s="68">
        <f t="shared" si="2"/>
        <v>53.723404255319153</v>
      </c>
      <c r="L27" s="147">
        <f t="shared" si="3"/>
        <v>46.276595744680847</v>
      </c>
      <c r="N27" s="96" t="s">
        <v>220</v>
      </c>
      <c r="O27" s="68">
        <v>68.22</v>
      </c>
      <c r="P27" s="68">
        <v>48.26</v>
      </c>
      <c r="Q27" s="68">
        <v>94.63</v>
      </c>
      <c r="R27" s="68">
        <f t="shared" si="4"/>
        <v>26.409999999999997</v>
      </c>
      <c r="S27" s="68">
        <f t="shared" si="5"/>
        <v>54.724409448818889</v>
      </c>
      <c r="T27" s="147">
        <f t="shared" si="6"/>
        <v>45.275590551181111</v>
      </c>
    </row>
    <row r="28" spans="2:20" ht="15" thickBot="1" x14ac:dyDescent="0.35"/>
    <row r="29" spans="2:20" ht="15" thickBot="1" x14ac:dyDescent="0.35">
      <c r="B29" s="28" t="s">
        <v>221</v>
      </c>
      <c r="C29" s="29"/>
      <c r="D29" s="30"/>
    </row>
    <row r="30" spans="2:20" ht="15" thickBot="1" x14ac:dyDescent="0.35">
      <c r="B30" s="148" t="s">
        <v>190</v>
      </c>
      <c r="C30" s="149" t="s">
        <v>222</v>
      </c>
      <c r="D30" s="150" t="s">
        <v>223</v>
      </c>
    </row>
    <row r="31" spans="2:20" x14ac:dyDescent="0.3">
      <c r="B31" s="95" t="s">
        <v>200</v>
      </c>
      <c r="C31" s="61">
        <v>38.406024474427369</v>
      </c>
      <c r="D31" s="146">
        <v>42.10526315789469</v>
      </c>
      <c r="E31" s="61">
        <v>38.406024474427369</v>
      </c>
    </row>
    <row r="32" spans="2:20" x14ac:dyDescent="0.3">
      <c r="B32" s="95" t="s">
        <v>201</v>
      </c>
      <c r="C32" s="61">
        <v>40.606585788561524</v>
      </c>
      <c r="D32" s="146">
        <v>39.788345244639913</v>
      </c>
      <c r="E32" s="61">
        <v>40.606585788561524</v>
      </c>
      <c r="N32" t="s">
        <v>224</v>
      </c>
    </row>
    <row r="33" spans="2:16" ht="15" thickBot="1" x14ac:dyDescent="0.35">
      <c r="B33" s="95" t="s">
        <v>202</v>
      </c>
      <c r="C33" s="61">
        <v>45.418451572458466</v>
      </c>
      <c r="D33" s="146">
        <v>46.098807495741056</v>
      </c>
      <c r="E33" s="61">
        <v>45.418451572458466</v>
      </c>
    </row>
    <row r="34" spans="2:16" ht="16.2" thickBot="1" x14ac:dyDescent="0.35">
      <c r="B34" s="95" t="s">
        <v>203</v>
      </c>
      <c r="C34" s="61">
        <v>43.576826196473561</v>
      </c>
      <c r="D34" s="146">
        <v>45.510676614355525</v>
      </c>
      <c r="E34" s="61">
        <v>43.576826196473561</v>
      </c>
      <c r="N34" s="151"/>
      <c r="O34" s="152" t="s">
        <v>222</v>
      </c>
      <c r="P34" s="152" t="s">
        <v>223</v>
      </c>
    </row>
    <row r="35" spans="2:16" ht="15.6" x14ac:dyDescent="0.3">
      <c r="B35" s="95" t="s">
        <v>204</v>
      </c>
      <c r="C35" s="61">
        <v>40.769724182168055</v>
      </c>
      <c r="D35" s="146">
        <v>46.354451119606765</v>
      </c>
      <c r="E35" s="61">
        <v>40.769724182168055</v>
      </c>
      <c r="N35" s="153" t="s">
        <v>225</v>
      </c>
      <c r="O35" s="154">
        <v>41.955608222814817</v>
      </c>
      <c r="P35" s="154">
        <v>43.717278549743924</v>
      </c>
    </row>
    <row r="36" spans="2:16" ht="15.6" x14ac:dyDescent="0.3">
      <c r="B36" s="95" t="s">
        <v>205</v>
      </c>
      <c r="C36" s="61">
        <v>38.456029790890852</v>
      </c>
      <c r="D36" s="146">
        <v>44.060519321202207</v>
      </c>
      <c r="E36" s="61">
        <v>38.456029790890852</v>
      </c>
      <c r="N36" s="153" t="s">
        <v>121</v>
      </c>
      <c r="O36" s="154">
        <v>7.2521308723812785</v>
      </c>
      <c r="P36" s="154">
        <v>5.1026730883833835</v>
      </c>
    </row>
    <row r="37" spans="2:16" ht="15.6" x14ac:dyDescent="0.3">
      <c r="B37" s="95" t="s">
        <v>206</v>
      </c>
      <c r="C37" s="61">
        <v>46.580317152887055</v>
      </c>
      <c r="D37" s="146">
        <v>41.666666666666671</v>
      </c>
      <c r="E37" s="61">
        <v>46.580317152887055</v>
      </c>
      <c r="N37" s="153" t="s">
        <v>226</v>
      </c>
      <c r="O37" s="155">
        <v>10</v>
      </c>
      <c r="P37" s="155"/>
    </row>
    <row r="38" spans="2:16" ht="15.6" x14ac:dyDescent="0.3">
      <c r="B38" s="95" t="s">
        <v>207</v>
      </c>
      <c r="C38" s="61">
        <v>41.17</v>
      </c>
      <c r="D38" s="146">
        <v>45.187292555713668</v>
      </c>
      <c r="E38" s="61">
        <v>51.167728237791934</v>
      </c>
      <c r="N38" s="153" t="s">
        <v>227</v>
      </c>
      <c r="O38" s="155">
        <v>0.10110290793340995</v>
      </c>
      <c r="P38" s="155"/>
    </row>
    <row r="39" spans="2:16" ht="15.6" x14ac:dyDescent="0.3">
      <c r="B39" s="95" t="s">
        <v>208</v>
      </c>
      <c r="C39" s="61">
        <v>42.706333973128594</v>
      </c>
      <c r="D39" s="146">
        <v>41.614793116074686</v>
      </c>
      <c r="E39" s="61">
        <v>42.706333973128594</v>
      </c>
      <c r="N39" s="153" t="s">
        <v>228</v>
      </c>
      <c r="O39" s="155">
        <v>0</v>
      </c>
      <c r="P39" s="155"/>
    </row>
    <row r="40" spans="2:16" ht="15.6" x14ac:dyDescent="0.3">
      <c r="B40" s="95" t="s">
        <v>209</v>
      </c>
      <c r="C40" s="61">
        <v>41.865789097152664</v>
      </c>
      <c r="D40" s="146">
        <v>44.785970205544047</v>
      </c>
      <c r="E40" s="61">
        <v>41.865789097152664</v>
      </c>
      <c r="N40" s="153" t="s">
        <v>229</v>
      </c>
      <c r="O40" s="155">
        <v>9</v>
      </c>
      <c r="P40" s="155"/>
    </row>
    <row r="41" spans="2:16" ht="15.6" x14ac:dyDescent="0.3">
      <c r="N41" s="153" t="s">
        <v>230</v>
      </c>
      <c r="O41" s="155">
        <v>-1.6702426672705577</v>
      </c>
      <c r="P41" s="155"/>
    </row>
    <row r="42" spans="2:16" ht="16.2" thickBot="1" x14ac:dyDescent="0.35">
      <c r="N42" s="153" t="s">
        <v>231</v>
      </c>
      <c r="O42" s="155">
        <v>6.460480120785847E-2</v>
      </c>
      <c r="P42" s="155"/>
    </row>
    <row r="43" spans="2:16" ht="16.2" thickBot="1" x14ac:dyDescent="0.35">
      <c r="B43" s="28" t="s">
        <v>232</v>
      </c>
      <c r="C43" s="29"/>
      <c r="D43" s="30"/>
      <c r="N43" s="153" t="s">
        <v>233</v>
      </c>
      <c r="O43" s="155">
        <v>1.8331129326562374</v>
      </c>
      <c r="P43" s="155"/>
    </row>
    <row r="44" spans="2:16" ht="16.2" thickBot="1" x14ac:dyDescent="0.35">
      <c r="B44" s="148" t="s">
        <v>190</v>
      </c>
      <c r="C44" s="149" t="s">
        <v>222</v>
      </c>
      <c r="D44" s="150" t="s">
        <v>223</v>
      </c>
      <c r="N44" s="153" t="s">
        <v>234</v>
      </c>
      <c r="O44" s="155">
        <v>0.12920960241571694</v>
      </c>
      <c r="P44" s="155"/>
    </row>
    <row r="45" spans="2:16" ht="16.2" thickBot="1" x14ac:dyDescent="0.35">
      <c r="B45" s="95" t="s">
        <v>200</v>
      </c>
      <c r="C45" s="146">
        <v>1.5</v>
      </c>
      <c r="D45" s="146">
        <v>1</v>
      </c>
      <c r="N45" s="156" t="s">
        <v>235</v>
      </c>
      <c r="O45" s="157">
        <v>2.2621571627982053</v>
      </c>
      <c r="P45" s="157"/>
    </row>
    <row r="46" spans="2:16" x14ac:dyDescent="0.3">
      <c r="B46" s="95" t="s">
        <v>201</v>
      </c>
      <c r="C46" s="146">
        <v>1.4</v>
      </c>
      <c r="D46" s="146">
        <v>1</v>
      </c>
    </row>
    <row r="47" spans="2:16" x14ac:dyDescent="0.3">
      <c r="B47" s="95" t="s">
        <v>202</v>
      </c>
      <c r="C47" s="146">
        <v>1.5</v>
      </c>
      <c r="D47" s="146">
        <v>1</v>
      </c>
    </row>
    <row r="48" spans="2:16" x14ac:dyDescent="0.3">
      <c r="B48" s="95" t="s">
        <v>203</v>
      </c>
      <c r="C48" s="146">
        <v>1.5</v>
      </c>
      <c r="D48" s="146">
        <v>1.1000000000000001</v>
      </c>
      <c r="N48" t="s">
        <v>224</v>
      </c>
    </row>
    <row r="49" spans="1:16" ht="15" thickBot="1" x14ac:dyDescent="0.35">
      <c r="B49" s="95" t="s">
        <v>204</v>
      </c>
      <c r="C49" s="146">
        <v>1.3</v>
      </c>
      <c r="D49" s="146">
        <v>1.1000000000000001</v>
      </c>
    </row>
    <row r="50" spans="1:16" ht="16.2" thickBot="1" x14ac:dyDescent="0.35">
      <c r="B50" s="95" t="s">
        <v>205</v>
      </c>
      <c r="C50" s="146">
        <v>1.41</v>
      </c>
      <c r="D50" s="146">
        <v>1</v>
      </c>
      <c r="N50" s="158"/>
      <c r="O50" s="152" t="s">
        <v>222</v>
      </c>
      <c r="P50" s="152" t="s">
        <v>223</v>
      </c>
    </row>
    <row r="51" spans="1:16" ht="15.6" x14ac:dyDescent="0.3">
      <c r="B51" s="95" t="s">
        <v>206</v>
      </c>
      <c r="C51" s="146">
        <v>1.4</v>
      </c>
      <c r="D51" s="146">
        <v>1.2</v>
      </c>
      <c r="N51" s="21" t="s">
        <v>225</v>
      </c>
      <c r="O51" s="154">
        <v>1.411</v>
      </c>
      <c r="P51" s="154">
        <v>1.0699999999999998</v>
      </c>
    </row>
    <row r="52" spans="1:16" ht="15.6" x14ac:dyDescent="0.3">
      <c r="B52" s="95" t="s">
        <v>207</v>
      </c>
      <c r="C52" s="146">
        <v>1.3</v>
      </c>
      <c r="D52" s="146">
        <v>1.1000000000000001</v>
      </c>
      <c r="N52" s="21" t="s">
        <v>121</v>
      </c>
      <c r="O52" s="154">
        <v>5.4322222222222211E-3</v>
      </c>
      <c r="P52" s="154">
        <v>0.01</v>
      </c>
    </row>
    <row r="53" spans="1:16" ht="15.6" x14ac:dyDescent="0.3">
      <c r="B53" s="95" t="s">
        <v>208</v>
      </c>
      <c r="C53" s="146">
        <v>1.4</v>
      </c>
      <c r="D53" s="146">
        <v>1.1000000000000001</v>
      </c>
      <c r="N53" s="21" t="s">
        <v>226</v>
      </c>
      <c r="O53" s="155">
        <v>10</v>
      </c>
      <c r="P53" s="155"/>
    </row>
    <row r="54" spans="1:16" ht="15.6" x14ac:dyDescent="0.3">
      <c r="B54" s="95" t="s">
        <v>209</v>
      </c>
      <c r="C54" s="146">
        <v>1.4</v>
      </c>
      <c r="D54" s="146">
        <v>1.1000000000000001</v>
      </c>
      <c r="N54" s="21" t="s">
        <v>227</v>
      </c>
      <c r="O54" s="155">
        <v>-0.39534051108034823</v>
      </c>
      <c r="P54" s="155"/>
    </row>
    <row r="55" spans="1:16" ht="15.6" x14ac:dyDescent="0.3">
      <c r="N55" s="21" t="s">
        <v>228</v>
      </c>
      <c r="O55" s="155">
        <v>0</v>
      </c>
      <c r="P55" s="155"/>
    </row>
    <row r="56" spans="1:16" ht="15.6" x14ac:dyDescent="0.3">
      <c r="N56" s="21" t="s">
        <v>229</v>
      </c>
      <c r="O56" s="155">
        <v>9</v>
      </c>
      <c r="P56" s="155"/>
    </row>
    <row r="57" spans="1:16" ht="15.6" x14ac:dyDescent="0.3">
      <c r="N57" s="21" t="s">
        <v>230</v>
      </c>
      <c r="O57" s="155">
        <v>9.1393946080459951</v>
      </c>
      <c r="P57" s="155"/>
    </row>
    <row r="58" spans="1:16" ht="15.6" x14ac:dyDescent="0.3">
      <c r="N58" s="21" t="s">
        <v>231</v>
      </c>
      <c r="O58" s="159">
        <v>3.76E-6</v>
      </c>
      <c r="P58" s="159"/>
    </row>
    <row r="59" spans="1:16" ht="15.6" x14ac:dyDescent="0.3">
      <c r="N59" s="21" t="s">
        <v>233</v>
      </c>
      <c r="O59" s="155">
        <v>1.8331129326562374</v>
      </c>
      <c r="P59" s="155"/>
    </row>
    <row r="60" spans="1:16" ht="15.6" x14ac:dyDescent="0.3">
      <c r="N60" s="21" t="s">
        <v>234</v>
      </c>
      <c r="O60" s="159">
        <v>7.5390000000000002E-6</v>
      </c>
      <c r="P60" s="159"/>
    </row>
    <row r="61" spans="1:16" ht="16.2" thickBot="1" x14ac:dyDescent="0.35">
      <c r="N61" s="160" t="s">
        <v>235</v>
      </c>
      <c r="O61" s="157">
        <v>2.2621571627982053</v>
      </c>
      <c r="P61" s="157"/>
    </row>
    <row r="62" spans="1:16" ht="15" thickBot="1" x14ac:dyDescent="0.35">
      <c r="A62" s="35" t="s">
        <v>236</v>
      </c>
      <c r="B62" s="35"/>
      <c r="C62" s="35"/>
      <c r="D62" s="35"/>
      <c r="E62" s="35"/>
    </row>
    <row r="63" spans="1:16" ht="15.6" x14ac:dyDescent="0.3">
      <c r="A63" s="161" t="s">
        <v>237</v>
      </c>
      <c r="B63" s="161" t="s">
        <v>238</v>
      </c>
      <c r="C63" s="161" t="s">
        <v>239</v>
      </c>
      <c r="D63" s="161" t="s">
        <v>240</v>
      </c>
      <c r="E63" s="161" t="s">
        <v>121</v>
      </c>
      <c r="F63" s="21"/>
      <c r="G63" s="21"/>
    </row>
    <row r="64" spans="1:16" ht="15.6" x14ac:dyDescent="0.3">
      <c r="A64" s="21" t="s">
        <v>222</v>
      </c>
      <c r="B64" s="154">
        <v>10</v>
      </c>
      <c r="C64" s="154">
        <v>14.110000000000001</v>
      </c>
      <c r="D64" s="154">
        <v>1.411</v>
      </c>
      <c r="E64" s="154">
        <v>5.4322222222222211E-3</v>
      </c>
      <c r="F64" s="21"/>
      <c r="G64" s="21"/>
    </row>
    <row r="65" spans="1:7" ht="16.2" thickBot="1" x14ac:dyDescent="0.35">
      <c r="A65" s="160" t="s">
        <v>223</v>
      </c>
      <c r="B65" s="162">
        <v>10</v>
      </c>
      <c r="C65" s="162">
        <v>10.7</v>
      </c>
      <c r="D65" s="162">
        <v>1.0699999999999998</v>
      </c>
      <c r="E65" s="162">
        <v>4.5555555555555566E-3</v>
      </c>
      <c r="F65" s="21"/>
      <c r="G65" s="21"/>
    </row>
    <row r="66" spans="1:7" ht="16.2" thickBot="1" x14ac:dyDescent="0.35">
      <c r="A66" s="21"/>
      <c r="B66" s="21"/>
      <c r="C66" s="154"/>
      <c r="D66" s="154"/>
      <c r="E66" s="154"/>
      <c r="F66" s="21"/>
      <c r="G66" s="21"/>
    </row>
    <row r="67" spans="1:7" ht="15.6" x14ac:dyDescent="0.3">
      <c r="A67" s="161" t="s">
        <v>241</v>
      </c>
      <c r="B67" s="161" t="s">
        <v>242</v>
      </c>
      <c r="C67" s="161" t="s">
        <v>229</v>
      </c>
      <c r="D67" s="161" t="s">
        <v>243</v>
      </c>
      <c r="E67" s="161" t="s">
        <v>244</v>
      </c>
      <c r="F67" s="161" t="s">
        <v>245</v>
      </c>
      <c r="G67" s="161" t="s">
        <v>246</v>
      </c>
    </row>
    <row r="68" spans="1:7" ht="15.6" x14ac:dyDescent="0.3">
      <c r="A68" s="153" t="s">
        <v>247</v>
      </c>
      <c r="B68" s="154">
        <v>0.58140499999999984</v>
      </c>
      <c r="C68" s="154">
        <v>1</v>
      </c>
      <c r="D68" s="154">
        <v>0.58140499999999984</v>
      </c>
      <c r="E68" s="154">
        <v>116.42329513850258</v>
      </c>
      <c r="F68" s="163">
        <v>2.7376181478390793E-9</v>
      </c>
      <c r="G68" s="154">
        <v>4.4138734191705664</v>
      </c>
    </row>
    <row r="69" spans="1:7" ht="15.6" x14ac:dyDescent="0.3">
      <c r="A69" s="153" t="s">
        <v>248</v>
      </c>
      <c r="B69" s="154">
        <v>8.9889999999999998E-2</v>
      </c>
      <c r="C69" s="154">
        <v>18</v>
      </c>
      <c r="D69" s="154">
        <v>4.9938888888888889E-3</v>
      </c>
      <c r="E69" s="154"/>
      <c r="F69" s="163"/>
      <c r="G69" s="163"/>
    </row>
    <row r="70" spans="1:7" ht="16.2" thickBot="1" x14ac:dyDescent="0.35">
      <c r="A70" s="156" t="s">
        <v>249</v>
      </c>
      <c r="B70" s="162">
        <v>0.67129499999999986</v>
      </c>
      <c r="C70" s="162">
        <v>19</v>
      </c>
      <c r="D70" s="162"/>
      <c r="E70" s="162"/>
      <c r="F70" s="164"/>
      <c r="G70" s="164"/>
    </row>
    <row r="72" spans="1:7" ht="15" thickBot="1" x14ac:dyDescent="0.35">
      <c r="A72" s="32" t="s">
        <v>250</v>
      </c>
      <c r="B72" s="32"/>
      <c r="C72" s="32"/>
      <c r="D72" s="32"/>
      <c r="E72" s="32"/>
      <c r="F72" s="32"/>
    </row>
    <row r="73" spans="1:7" ht="15.6" x14ac:dyDescent="0.3">
      <c r="A73" s="161" t="s">
        <v>237</v>
      </c>
      <c r="B73" s="161" t="s">
        <v>238</v>
      </c>
      <c r="C73" s="161" t="s">
        <v>239</v>
      </c>
      <c r="D73" s="161" t="s">
        <v>240</v>
      </c>
      <c r="E73" s="161" t="s">
        <v>121</v>
      </c>
      <c r="F73" s="163"/>
      <c r="G73" s="163"/>
    </row>
    <row r="74" spans="1:7" ht="15.6" x14ac:dyDescent="0.3">
      <c r="A74" s="163" t="s">
        <v>222</v>
      </c>
      <c r="B74" s="163">
        <v>10</v>
      </c>
      <c r="C74" s="154">
        <v>437.17278549743924</v>
      </c>
      <c r="D74" s="154">
        <v>43.717278549743924</v>
      </c>
      <c r="E74" s="154">
        <v>5.1026730883833835</v>
      </c>
      <c r="F74" s="163"/>
      <c r="G74" s="163"/>
    </row>
    <row r="75" spans="1:7" ht="16.2" thickBot="1" x14ac:dyDescent="0.35">
      <c r="A75" s="164" t="s">
        <v>223</v>
      </c>
      <c r="B75" s="164">
        <v>10</v>
      </c>
      <c r="C75" s="162">
        <v>429.5538104659401</v>
      </c>
      <c r="D75" s="162">
        <v>42.955381046594013</v>
      </c>
      <c r="E75" s="162">
        <v>15.502188416705012</v>
      </c>
      <c r="F75" s="163"/>
      <c r="G75" s="163"/>
    </row>
    <row r="76" spans="1:7" ht="16.2" thickBot="1" x14ac:dyDescent="0.35">
      <c r="A76" s="163"/>
      <c r="B76" s="163"/>
      <c r="C76" s="163"/>
      <c r="D76" s="163"/>
      <c r="E76" s="163"/>
      <c r="F76" s="163"/>
      <c r="G76" s="163"/>
    </row>
    <row r="77" spans="1:7" ht="15.6" x14ac:dyDescent="0.3">
      <c r="A77" s="161" t="s">
        <v>241</v>
      </c>
      <c r="B77" s="161" t="s">
        <v>242</v>
      </c>
      <c r="C77" s="161" t="s">
        <v>229</v>
      </c>
      <c r="D77" s="161" t="s">
        <v>243</v>
      </c>
      <c r="E77" s="161" t="s">
        <v>244</v>
      </c>
      <c r="F77" s="161" t="s">
        <v>245</v>
      </c>
      <c r="G77" s="161" t="s">
        <v>246</v>
      </c>
    </row>
    <row r="78" spans="1:7" ht="15.6" x14ac:dyDescent="0.3">
      <c r="A78" s="163" t="s">
        <v>247</v>
      </c>
      <c r="B78" s="154">
        <v>2.9024390265303168</v>
      </c>
      <c r="C78" s="154">
        <v>1</v>
      </c>
      <c r="D78" s="154">
        <v>2.9024390265303168</v>
      </c>
      <c r="E78" s="154">
        <v>0.28172371125266293</v>
      </c>
      <c r="F78" s="154">
        <v>0.60206175284544661</v>
      </c>
      <c r="G78" s="154">
        <v>4.4138734191705664</v>
      </c>
    </row>
    <row r="79" spans="1:7" ht="15.6" x14ac:dyDescent="0.3">
      <c r="A79" s="163" t="s">
        <v>248</v>
      </c>
      <c r="B79" s="154">
        <v>185.44375354579557</v>
      </c>
      <c r="C79" s="154">
        <v>18</v>
      </c>
      <c r="D79" s="154">
        <v>10.302430752544199</v>
      </c>
      <c r="E79" s="163"/>
      <c r="F79" s="163"/>
      <c r="G79" s="163"/>
    </row>
    <row r="80" spans="1:7" ht="16.2" thickBot="1" x14ac:dyDescent="0.35">
      <c r="A80" s="164" t="s">
        <v>249</v>
      </c>
      <c r="B80" s="162">
        <v>188.34619257232589</v>
      </c>
      <c r="C80" s="162">
        <v>19</v>
      </c>
      <c r="D80" s="162"/>
      <c r="E80" s="164"/>
      <c r="F80" s="164"/>
      <c r="G80" s="164"/>
    </row>
  </sheetData>
  <mergeCells count="27">
    <mergeCell ref="O61:P61"/>
    <mergeCell ref="A62:E62"/>
    <mergeCell ref="A72:F72"/>
    <mergeCell ref="O55:P55"/>
    <mergeCell ref="O56:P56"/>
    <mergeCell ref="O57:P57"/>
    <mergeCell ref="O58:P58"/>
    <mergeCell ref="O59:P59"/>
    <mergeCell ref="O60:P60"/>
    <mergeCell ref="B43:D43"/>
    <mergeCell ref="O43:P43"/>
    <mergeCell ref="O44:P44"/>
    <mergeCell ref="O45:P45"/>
    <mergeCell ref="O53:P53"/>
    <mergeCell ref="O54:P54"/>
    <mergeCell ref="O37:P37"/>
    <mergeCell ref="O38:P38"/>
    <mergeCell ref="O39:P39"/>
    <mergeCell ref="O40:P40"/>
    <mergeCell ref="O41:P41"/>
    <mergeCell ref="O42:P42"/>
    <mergeCell ref="B4:L4"/>
    <mergeCell ref="N4:T4"/>
    <mergeCell ref="B5:F5"/>
    <mergeCell ref="H5:L5"/>
    <mergeCell ref="N5:T5"/>
    <mergeCell ref="B29:D2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BC79-C202-44AC-8B62-0BAF85ED64DB}">
  <dimension ref="A1:Y76"/>
  <sheetViews>
    <sheetView workbookViewId="0">
      <selection sqref="A1:XFD1048576"/>
    </sheetView>
  </sheetViews>
  <sheetFormatPr defaultRowHeight="14.4" x14ac:dyDescent="0.3"/>
  <cols>
    <col min="1" max="1" width="21" customWidth="1"/>
    <col min="2" max="2" width="14.6640625" customWidth="1"/>
    <col min="3" max="3" width="10.44140625" customWidth="1"/>
    <col min="4" max="4" width="30" customWidth="1"/>
    <col min="5" max="5" width="20" style="60" customWidth="1"/>
    <col min="6" max="7" width="16" style="60" customWidth="1"/>
    <col min="8" max="11" width="8.88671875" style="60"/>
    <col min="12" max="12" width="11.5546875" style="60" customWidth="1"/>
    <col min="13" max="13" width="24" style="60" customWidth="1"/>
    <col min="14" max="14" width="11.109375" style="60" customWidth="1"/>
    <col min="15" max="15" width="14" style="60" customWidth="1"/>
    <col min="16" max="16" width="8.88671875" style="60"/>
    <col min="17" max="17" width="15.33203125" style="60" customWidth="1"/>
    <col min="18" max="18" width="8.88671875" style="60"/>
    <col min="19" max="19" width="9.88671875" style="60" customWidth="1"/>
    <col min="20" max="20" width="22.88671875" customWidth="1"/>
  </cols>
  <sheetData>
    <row r="1" spans="1:20" x14ac:dyDescent="0.3">
      <c r="A1" s="98" t="s">
        <v>285</v>
      </c>
      <c r="B1" s="98" t="s">
        <v>286</v>
      </c>
      <c r="C1" s="98" t="s">
        <v>287</v>
      </c>
      <c r="D1" s="98" t="s">
        <v>288</v>
      </c>
      <c r="E1" s="98" t="s">
        <v>253</v>
      </c>
      <c r="F1" s="98" t="s">
        <v>274</v>
      </c>
      <c r="G1" s="98" t="s">
        <v>289</v>
      </c>
      <c r="H1" s="98" t="s">
        <v>273</v>
      </c>
      <c r="I1" s="98" t="s">
        <v>275</v>
      </c>
      <c r="J1" s="98" t="s">
        <v>276</v>
      </c>
      <c r="K1" s="98" t="s">
        <v>250</v>
      </c>
      <c r="L1" s="98" t="s">
        <v>277</v>
      </c>
      <c r="M1" s="98" t="s">
        <v>279</v>
      </c>
      <c r="N1" s="98" t="s">
        <v>282</v>
      </c>
      <c r="O1" s="98"/>
      <c r="P1" s="98" t="s">
        <v>283</v>
      </c>
      <c r="Q1" s="98"/>
      <c r="R1" s="98" t="s">
        <v>284</v>
      </c>
      <c r="S1" s="98" t="s">
        <v>97</v>
      </c>
      <c r="T1" s="98" t="s">
        <v>290</v>
      </c>
    </row>
    <row r="2" spans="1:20" x14ac:dyDescent="0.3">
      <c r="A2" s="98"/>
      <c r="B2" s="98"/>
      <c r="C2" s="98"/>
      <c r="D2" s="98"/>
      <c r="E2" s="98"/>
      <c r="F2" s="98"/>
      <c r="G2" s="98"/>
      <c r="H2" s="98"/>
      <c r="I2" s="98"/>
      <c r="J2" s="98"/>
      <c r="K2" s="98"/>
      <c r="L2" s="98"/>
      <c r="M2" s="98"/>
      <c r="N2" s="99" t="s">
        <v>99</v>
      </c>
      <c r="O2" s="99" t="s">
        <v>100</v>
      </c>
      <c r="P2" s="99" t="s">
        <v>172</v>
      </c>
      <c r="Q2" s="99" t="s">
        <v>100</v>
      </c>
      <c r="R2" s="98"/>
      <c r="S2" s="98"/>
      <c r="T2" s="98"/>
    </row>
    <row r="3" spans="1:20" x14ac:dyDescent="0.3">
      <c r="A3" s="45" t="s">
        <v>98</v>
      </c>
      <c r="B3" s="45" t="s">
        <v>291</v>
      </c>
      <c r="C3" s="45" t="s">
        <v>292</v>
      </c>
      <c r="D3" s="32"/>
      <c r="E3" s="60" t="s">
        <v>16</v>
      </c>
      <c r="F3" s="61">
        <v>40.763052208834502</v>
      </c>
      <c r="G3" s="61">
        <v>26.950000000000003</v>
      </c>
      <c r="H3" s="61">
        <v>28.586345381527682</v>
      </c>
      <c r="I3" s="61">
        <v>12.096385542167877</v>
      </c>
      <c r="J3" s="61">
        <v>8.032128513894321E-2</v>
      </c>
      <c r="K3" s="61">
        <v>42.9</v>
      </c>
      <c r="L3" s="61">
        <v>57.1</v>
      </c>
      <c r="M3" s="61">
        <v>2.3632138114212693</v>
      </c>
      <c r="N3" s="61">
        <v>11.941556617026594</v>
      </c>
      <c r="O3" s="61">
        <v>16.858668165214013</v>
      </c>
      <c r="P3" s="61">
        <v>10.396178701881977</v>
      </c>
      <c r="Q3" s="61">
        <v>23.684557692066704</v>
      </c>
      <c r="R3" s="61">
        <v>203</v>
      </c>
      <c r="S3" s="61">
        <v>6.08</v>
      </c>
      <c r="T3" s="61">
        <f>H3/P3</f>
        <v>2.7496973841314225</v>
      </c>
    </row>
    <row r="4" spans="1:20" x14ac:dyDescent="0.3">
      <c r="A4" s="45"/>
      <c r="B4" s="45"/>
      <c r="C4" s="45"/>
      <c r="D4" s="32"/>
      <c r="E4" s="60" t="s">
        <v>20</v>
      </c>
      <c r="F4" s="61">
        <v>23.815261044176847</v>
      </c>
      <c r="G4" s="61">
        <v>12.65</v>
      </c>
      <c r="H4" s="61">
        <v>15.771084337348737</v>
      </c>
      <c r="I4" s="61">
        <v>7.903614457831738</v>
      </c>
      <c r="J4" s="61">
        <v>0.14056224899637115</v>
      </c>
      <c r="K4" s="61">
        <v>38.299999999999997</v>
      </c>
      <c r="L4" s="61">
        <v>61.7</v>
      </c>
      <c r="M4" s="61">
        <v>1.995426829268105</v>
      </c>
      <c r="N4" s="61">
        <v>12.223071046600969</v>
      </c>
      <c r="O4" s="61">
        <v>11.713776419659261</v>
      </c>
      <c r="P4" s="61">
        <v>10.440539852304992</v>
      </c>
      <c r="Q4" s="61">
        <v>29.828816958644644</v>
      </c>
      <c r="R4" s="61">
        <v>135</v>
      </c>
      <c r="S4" s="61">
        <v>7.37</v>
      </c>
      <c r="T4" s="61">
        <f>H4/P4</f>
        <v>1.5105621510430711</v>
      </c>
    </row>
    <row r="5" spans="1:20" x14ac:dyDescent="0.3">
      <c r="A5" s="45"/>
      <c r="B5" s="45"/>
      <c r="C5" s="45"/>
      <c r="D5" s="32"/>
      <c r="E5" s="60" t="s">
        <v>26</v>
      </c>
      <c r="F5" s="61">
        <v>36.939999999999884</v>
      </c>
      <c r="G5" s="61">
        <v>30.199999999999992</v>
      </c>
      <c r="H5" s="61">
        <v>30.492000000001269</v>
      </c>
      <c r="I5" s="61">
        <v>10.127999999998565</v>
      </c>
      <c r="J5" s="61">
        <v>-3.67999999999995</v>
      </c>
      <c r="K5" s="61">
        <v>38.299999999999997</v>
      </c>
      <c r="L5" s="61">
        <v>61.7</v>
      </c>
      <c r="M5" s="61">
        <v>3.0106635071095567</v>
      </c>
      <c r="N5" s="61">
        <v>10.232192050373442</v>
      </c>
      <c r="O5" s="61">
        <v>11.937557392102349</v>
      </c>
      <c r="P5" s="61">
        <v>9.313918404827108</v>
      </c>
      <c r="Q5" s="61">
        <v>15.65992049337774</v>
      </c>
      <c r="R5" s="61">
        <v>130</v>
      </c>
      <c r="S5" s="61">
        <v>6.3</v>
      </c>
      <c r="T5" s="61">
        <f>H5/P5</f>
        <v>3.273810084507315</v>
      </c>
    </row>
    <row r="6" spans="1:20" x14ac:dyDescent="0.3">
      <c r="A6" s="22"/>
      <c r="B6" s="22"/>
      <c r="C6" s="22"/>
      <c r="D6" s="60"/>
      <c r="E6" s="60" t="s">
        <v>161</v>
      </c>
      <c r="F6" s="61">
        <f>AVERAGE(F3:F5)</f>
        <v>33.839437751003743</v>
      </c>
      <c r="G6" s="61">
        <f t="shared" ref="G6:T6" si="0">AVERAGE(G3:G5)</f>
        <v>23.266666666666666</v>
      </c>
      <c r="H6" s="61">
        <f t="shared" si="0"/>
        <v>24.949809906292561</v>
      </c>
      <c r="I6" s="61">
        <f t="shared" si="0"/>
        <v>10.04266666666606</v>
      </c>
      <c r="J6" s="61">
        <f t="shared" si="0"/>
        <v>-1.1530388219548786</v>
      </c>
      <c r="K6" s="61">
        <f t="shared" si="0"/>
        <v>39.833333333333329</v>
      </c>
      <c r="L6" s="61">
        <f t="shared" si="0"/>
        <v>60.166666666666664</v>
      </c>
      <c r="M6" s="61">
        <f t="shared" si="0"/>
        <v>2.4564347159329771</v>
      </c>
      <c r="N6" s="61">
        <f t="shared" si="0"/>
        <v>11.465606571333668</v>
      </c>
      <c r="O6" s="61">
        <f t="shared" si="0"/>
        <v>13.503333992325208</v>
      </c>
      <c r="P6" s="61">
        <f t="shared" si="0"/>
        <v>10.05021231967136</v>
      </c>
      <c r="Q6" s="61">
        <f t="shared" si="0"/>
        <v>23.057765048029694</v>
      </c>
      <c r="R6" s="61">
        <f t="shared" si="0"/>
        <v>156</v>
      </c>
      <c r="S6" s="61">
        <f t="shared" si="0"/>
        <v>6.583333333333333</v>
      </c>
      <c r="T6" s="61">
        <f t="shared" si="0"/>
        <v>2.5113565398939364</v>
      </c>
    </row>
    <row r="7" spans="1:20" x14ac:dyDescent="0.3">
      <c r="A7" s="22"/>
      <c r="B7" s="22"/>
      <c r="C7" s="22"/>
      <c r="D7" s="60"/>
      <c r="E7" s="60" t="s">
        <v>162</v>
      </c>
      <c r="F7" s="61">
        <f>_xlfn.STDEV.S(F3:F5)</f>
        <v>8.8891518737806088</v>
      </c>
      <c r="G7" s="61">
        <f t="shared" ref="G7:T7" si="1">_xlfn.STDEV.S(G3:G5)</f>
        <v>9.3367999514466007</v>
      </c>
      <c r="H7" s="61">
        <f t="shared" si="1"/>
        <v>8.0059123267567021</v>
      </c>
      <c r="I7" s="61">
        <f t="shared" si="1"/>
        <v>2.0976876971428604</v>
      </c>
      <c r="J7" s="61">
        <f t="shared" si="1"/>
        <v>2.1886198482015597</v>
      </c>
      <c r="K7" s="61">
        <f t="shared" si="1"/>
        <v>2.6558112382722796</v>
      </c>
      <c r="L7" s="61">
        <f t="shared" si="1"/>
        <v>2.6558112382722792</v>
      </c>
      <c r="M7" s="61">
        <f t="shared" si="1"/>
        <v>0.51399803578138448</v>
      </c>
      <c r="N7" s="61">
        <f t="shared" si="1"/>
        <v>1.077402491597873</v>
      </c>
      <c r="O7" s="61">
        <f t="shared" si="1"/>
        <v>2.9079580532950371</v>
      </c>
      <c r="P7" s="61">
        <f t="shared" si="1"/>
        <v>0.63803489300681548</v>
      </c>
      <c r="Q7" s="61">
        <f t="shared" si="1"/>
        <v>7.105213474965228</v>
      </c>
      <c r="R7" s="61">
        <f t="shared" si="1"/>
        <v>40.779897008207364</v>
      </c>
      <c r="S7" s="61">
        <f t="shared" si="1"/>
        <v>0.69009661159386471</v>
      </c>
      <c r="T7" s="61">
        <f t="shared" si="1"/>
        <v>0.90546429374126136</v>
      </c>
    </row>
    <row r="8" spans="1:20" x14ac:dyDescent="0.3">
      <c r="A8" s="22"/>
      <c r="B8" s="22"/>
      <c r="C8" s="22"/>
      <c r="D8" s="60"/>
      <c r="F8" s="61"/>
      <c r="G8" s="61"/>
      <c r="H8" s="61"/>
      <c r="I8" s="61"/>
      <c r="J8" s="61"/>
      <c r="K8" s="61"/>
      <c r="L8" s="61"/>
      <c r="M8" s="61"/>
      <c r="N8" s="61"/>
      <c r="O8" s="61"/>
      <c r="P8" s="61"/>
      <c r="Q8" s="61"/>
      <c r="R8" s="61"/>
      <c r="S8" s="61"/>
      <c r="T8" s="61"/>
    </row>
    <row r="9" spans="1:20" x14ac:dyDescent="0.3">
      <c r="E9" s="232" t="s">
        <v>293</v>
      </c>
      <c r="F9" s="232"/>
      <c r="G9" s="232"/>
      <c r="H9" s="232"/>
      <c r="I9" s="232"/>
      <c r="J9" s="232"/>
      <c r="K9" s="232"/>
      <c r="L9" s="232"/>
      <c r="M9" s="232"/>
      <c r="N9" s="232"/>
      <c r="O9" s="232"/>
      <c r="P9" s="232"/>
      <c r="Q9" s="232"/>
      <c r="R9" s="232"/>
      <c r="S9" s="232"/>
      <c r="T9" s="232"/>
    </row>
    <row r="10" spans="1:20" x14ac:dyDescent="0.3">
      <c r="A10" s="45" t="s">
        <v>105</v>
      </c>
      <c r="B10" s="45" t="s">
        <v>291</v>
      </c>
      <c r="C10" s="45" t="s">
        <v>294</v>
      </c>
      <c r="D10" s="32"/>
      <c r="E10" s="60" t="s">
        <v>295</v>
      </c>
      <c r="F10" s="61">
        <v>37.19</v>
      </c>
      <c r="G10" s="61">
        <v>22.41</v>
      </c>
      <c r="H10" s="61">
        <v>25.71</v>
      </c>
      <c r="I10" s="61">
        <v>10.91</v>
      </c>
      <c r="J10" s="61">
        <v>0.56999999999999995</v>
      </c>
      <c r="K10" s="61">
        <v>42.9</v>
      </c>
      <c r="L10" s="61">
        <v>57.1</v>
      </c>
      <c r="M10" s="61">
        <f>H10/I10</f>
        <v>2.3565536205316224</v>
      </c>
      <c r="N10" s="61">
        <v>2.97</v>
      </c>
      <c r="O10" s="61">
        <v>5.31</v>
      </c>
      <c r="P10" s="61">
        <v>2.64</v>
      </c>
      <c r="Q10" s="61">
        <v>4.75</v>
      </c>
      <c r="R10" s="233">
        <v>210</v>
      </c>
      <c r="S10" s="61">
        <v>6.17</v>
      </c>
      <c r="T10" s="61">
        <f>H10/P10</f>
        <v>9.7386363636363633</v>
      </c>
    </row>
    <row r="11" spans="1:20" x14ac:dyDescent="0.3">
      <c r="A11" s="45"/>
      <c r="B11" s="45"/>
      <c r="C11" s="45"/>
      <c r="D11" s="32"/>
      <c r="E11" s="60" t="s">
        <v>296</v>
      </c>
      <c r="F11" s="61">
        <v>35.770000000000003</v>
      </c>
      <c r="G11" s="61">
        <v>20.95</v>
      </c>
      <c r="H11" s="61">
        <v>24.04</v>
      </c>
      <c r="I11" s="61">
        <v>11.34</v>
      </c>
      <c r="J11" s="61">
        <v>0.39</v>
      </c>
      <c r="K11" s="61">
        <v>42</v>
      </c>
      <c r="L11" s="61">
        <v>58</v>
      </c>
      <c r="M11" s="61">
        <f t="shared" ref="M11:M12" si="2">H11/I11</f>
        <v>2.1199294532627864</v>
      </c>
      <c r="N11" s="61">
        <v>2.4300000000000002</v>
      </c>
      <c r="O11" s="61">
        <v>4.8600000000000003</v>
      </c>
      <c r="P11" s="61">
        <v>2.38</v>
      </c>
      <c r="Q11" s="61">
        <v>4.3899999999999997</v>
      </c>
      <c r="R11" s="233">
        <v>214</v>
      </c>
      <c r="S11" s="61">
        <v>6.03</v>
      </c>
      <c r="T11" s="61">
        <f t="shared" ref="T11:T12" si="3">H11/P11</f>
        <v>10.100840336134453</v>
      </c>
    </row>
    <row r="12" spans="1:20" x14ac:dyDescent="0.3">
      <c r="A12" s="45"/>
      <c r="B12" s="45"/>
      <c r="C12" s="45"/>
      <c r="D12" s="32"/>
      <c r="E12" s="60" t="s">
        <v>297</v>
      </c>
      <c r="F12" s="60" t="s">
        <v>161</v>
      </c>
      <c r="G12" s="61">
        <v>24.37</v>
      </c>
      <c r="H12" s="61">
        <v>29</v>
      </c>
      <c r="I12" s="61">
        <v>11.85</v>
      </c>
      <c r="J12" s="61">
        <v>0.43</v>
      </c>
      <c r="K12" s="61">
        <v>38.299999999999997</v>
      </c>
      <c r="L12" s="61">
        <v>61.7</v>
      </c>
      <c r="M12" s="61">
        <f t="shared" si="2"/>
        <v>2.4472573839662446</v>
      </c>
      <c r="N12" s="61">
        <v>2.85</v>
      </c>
      <c r="O12" s="61">
        <v>5.07</v>
      </c>
      <c r="P12" s="61">
        <v>2.61</v>
      </c>
      <c r="Q12" s="61">
        <v>4.43</v>
      </c>
      <c r="R12" s="233">
        <v>209</v>
      </c>
      <c r="S12" s="61">
        <v>6.08</v>
      </c>
      <c r="T12" s="61">
        <f t="shared" si="3"/>
        <v>11.111111111111112</v>
      </c>
    </row>
    <row r="13" spans="1:20" x14ac:dyDescent="0.3">
      <c r="A13" s="60"/>
      <c r="B13" s="22"/>
      <c r="C13" s="22"/>
      <c r="D13" s="60"/>
      <c r="E13" s="60" t="s">
        <v>161</v>
      </c>
      <c r="F13" s="60" t="s">
        <v>162</v>
      </c>
      <c r="G13" s="61">
        <f t="shared" ref="G13:T13" si="4">AVERAGE(G10:G12)</f>
        <v>22.576666666666668</v>
      </c>
      <c r="H13" s="61">
        <f t="shared" si="4"/>
        <v>26.25</v>
      </c>
      <c r="I13" s="61">
        <f t="shared" si="4"/>
        <v>11.366666666666667</v>
      </c>
      <c r="J13" s="61">
        <f t="shared" si="4"/>
        <v>0.46333333333333332</v>
      </c>
      <c r="K13" s="61">
        <f t="shared" si="4"/>
        <v>41.06666666666667</v>
      </c>
      <c r="L13" s="61">
        <f t="shared" si="4"/>
        <v>58.933333333333337</v>
      </c>
      <c r="M13" s="61">
        <f t="shared" si="4"/>
        <v>2.3079134859202175</v>
      </c>
      <c r="N13" s="61">
        <f t="shared" si="4"/>
        <v>2.75</v>
      </c>
      <c r="O13" s="61">
        <f t="shared" si="4"/>
        <v>5.08</v>
      </c>
      <c r="P13" s="61">
        <f t="shared" si="4"/>
        <v>2.543333333333333</v>
      </c>
      <c r="Q13" s="61">
        <f t="shared" si="4"/>
        <v>4.5233333333333334</v>
      </c>
      <c r="R13" s="61">
        <f t="shared" si="4"/>
        <v>211</v>
      </c>
      <c r="S13" s="61">
        <f t="shared" si="4"/>
        <v>6.0933333333333337</v>
      </c>
      <c r="T13" s="61">
        <f t="shared" si="4"/>
        <v>10.316862603627309</v>
      </c>
    </row>
    <row r="14" spans="1:20" x14ac:dyDescent="0.3">
      <c r="A14" s="60"/>
      <c r="B14" s="22"/>
      <c r="C14" s="22"/>
      <c r="D14" s="60"/>
      <c r="E14" s="60" t="s">
        <v>162</v>
      </c>
      <c r="F14" s="61">
        <f>_xlfn.STDEV.S(F10:F12)</f>
        <v>1.0040916292848938</v>
      </c>
      <c r="G14" s="61">
        <f t="shared" ref="G14:T14" si="5">_xlfn.STDEV.S(G10:G12)</f>
        <v>1.7160808061782336</v>
      </c>
      <c r="H14" s="61">
        <f t="shared" si="5"/>
        <v>2.523707590034947</v>
      </c>
      <c r="I14" s="61">
        <f t="shared" si="5"/>
        <v>0.47056703383612958</v>
      </c>
      <c r="J14" s="61">
        <f t="shared" si="5"/>
        <v>9.4516312525052243E-2</v>
      </c>
      <c r="K14" s="61">
        <f t="shared" si="5"/>
        <v>2.4378952670968741</v>
      </c>
      <c r="L14" s="61">
        <f t="shared" si="5"/>
        <v>2.4378952670968741</v>
      </c>
      <c r="M14" s="61">
        <f t="shared" si="5"/>
        <v>0.1689979010991369</v>
      </c>
      <c r="N14" s="61">
        <f t="shared" si="5"/>
        <v>0.28354893757515648</v>
      </c>
      <c r="O14" s="61">
        <f t="shared" si="5"/>
        <v>0.22516660498395366</v>
      </c>
      <c r="P14" s="61">
        <f t="shared" si="5"/>
        <v>0.1422439219556792</v>
      </c>
      <c r="Q14" s="61">
        <f t="shared" si="5"/>
        <v>0.19731531449265008</v>
      </c>
      <c r="R14" s="61">
        <f t="shared" si="5"/>
        <v>2.6457513110645907</v>
      </c>
      <c r="S14" s="61">
        <f t="shared" si="5"/>
        <v>7.0945988845975722E-2</v>
      </c>
      <c r="T14" s="61">
        <f t="shared" si="5"/>
        <v>0.71128120188399147</v>
      </c>
    </row>
    <row r="15" spans="1:20" x14ac:dyDescent="0.3">
      <c r="A15" s="95"/>
      <c r="B15" s="22"/>
      <c r="C15" s="22"/>
      <c r="D15" s="60"/>
      <c r="F15" s="61"/>
      <c r="G15" s="61"/>
      <c r="H15" s="61"/>
      <c r="I15" s="61"/>
      <c r="J15" s="61"/>
      <c r="K15" s="61"/>
      <c r="L15" s="61"/>
      <c r="M15" s="61"/>
      <c r="N15" s="61"/>
      <c r="O15" s="61"/>
      <c r="P15" s="61"/>
      <c r="Q15" s="61"/>
      <c r="R15" s="61"/>
      <c r="S15" s="61"/>
      <c r="T15" s="61"/>
    </row>
    <row r="16" spans="1:20" x14ac:dyDescent="0.3">
      <c r="E16" s="114" t="s">
        <v>298</v>
      </c>
      <c r="F16" s="114"/>
      <c r="G16" s="114"/>
      <c r="H16" s="114"/>
      <c r="I16" s="114"/>
      <c r="J16" s="114"/>
      <c r="K16" s="114"/>
      <c r="L16" s="114"/>
      <c r="M16" s="114"/>
      <c r="N16" s="114"/>
      <c r="O16" s="114"/>
      <c r="P16" s="114"/>
      <c r="Q16" s="114"/>
      <c r="R16" s="114"/>
      <c r="S16" s="114"/>
      <c r="T16" s="61"/>
    </row>
    <row r="17" spans="1:20" x14ac:dyDescent="0.3">
      <c r="A17" s="45" t="s">
        <v>111</v>
      </c>
      <c r="B17" s="45" t="s">
        <v>299</v>
      </c>
      <c r="C17" s="45" t="s">
        <v>292</v>
      </c>
      <c r="D17" s="232" t="s">
        <v>300</v>
      </c>
      <c r="E17" s="60" t="s">
        <v>301</v>
      </c>
      <c r="F17" s="61">
        <v>27.2199999999998</v>
      </c>
      <c r="G17" s="61">
        <v>36.6</v>
      </c>
      <c r="H17" s="61">
        <v>19.728000000001202</v>
      </c>
      <c r="I17" s="61">
        <v>8.9519999999987476</v>
      </c>
      <c r="J17" s="61">
        <v>-1.4600000000001501</v>
      </c>
      <c r="K17" s="61">
        <v>42.9</v>
      </c>
      <c r="L17" s="61">
        <v>57.1</v>
      </c>
      <c r="M17" s="61">
        <v>2.2037533512068768</v>
      </c>
      <c r="N17" s="61">
        <v>4.257907542578816</v>
      </c>
      <c r="O17" s="61">
        <v>4.9675587996752864</v>
      </c>
      <c r="P17" s="61">
        <v>3.7510137875099092</v>
      </c>
      <c r="Q17" s="61">
        <v>5.036049066985993</v>
      </c>
      <c r="R17" s="61">
        <v>88.5</v>
      </c>
      <c r="S17" s="61">
        <v>6.07</v>
      </c>
      <c r="T17" s="61">
        <f>H17/P17</f>
        <v>5.2593781621628031</v>
      </c>
    </row>
    <row r="18" spans="1:20" x14ac:dyDescent="0.3">
      <c r="A18" s="45"/>
      <c r="B18" s="45"/>
      <c r="C18" s="45"/>
      <c r="D18" s="232"/>
      <c r="E18" s="60" t="s">
        <v>302</v>
      </c>
      <c r="F18" s="61">
        <v>29.96000000000123</v>
      </c>
      <c r="G18" s="61">
        <v>43.2</v>
      </c>
      <c r="H18" s="61">
        <v>20.827999999999633</v>
      </c>
      <c r="I18" s="61">
        <v>9.0720000000010259</v>
      </c>
      <c r="J18" s="61">
        <v>6.0000000000570708E-2</v>
      </c>
      <c r="K18" s="61">
        <v>42</v>
      </c>
      <c r="L18" s="61">
        <v>58</v>
      </c>
      <c r="M18" s="61">
        <v>2.2958553791884126</v>
      </c>
      <c r="N18" s="61">
        <v>3.9370078740158165</v>
      </c>
      <c r="O18" s="61">
        <v>4.2250816208950228</v>
      </c>
      <c r="P18" s="61">
        <v>3.3608603802574049</v>
      </c>
      <c r="Q18" s="61">
        <v>4.0571169780056628</v>
      </c>
      <c r="R18" s="61">
        <v>27.1</v>
      </c>
      <c r="S18" s="61">
        <v>6.15</v>
      </c>
      <c r="T18" s="61">
        <f>H18/P18</f>
        <v>6.1972226285712111</v>
      </c>
    </row>
    <row r="19" spans="1:20" x14ac:dyDescent="0.3">
      <c r="A19" s="45"/>
      <c r="B19" s="45"/>
      <c r="C19" s="45"/>
      <c r="D19" s="232"/>
      <c r="E19" s="60" t="s">
        <v>303</v>
      </c>
      <c r="F19" s="61">
        <v>46.819999999999595</v>
      </c>
      <c r="G19" s="61">
        <v>43.3</v>
      </c>
      <c r="H19" s="61">
        <v>35.607999999999436</v>
      </c>
      <c r="I19" s="61">
        <v>10.752000000000521</v>
      </c>
      <c r="J19" s="61">
        <v>0.45999999999963848</v>
      </c>
      <c r="K19" s="61">
        <v>38.299999999999997</v>
      </c>
      <c r="L19" s="61">
        <v>61.7</v>
      </c>
      <c r="M19" s="61">
        <v>3.3117559523807394</v>
      </c>
      <c r="N19" s="61">
        <v>3.8755335879578237</v>
      </c>
      <c r="O19" s="61">
        <v>4.5495394293417926</v>
      </c>
      <c r="P19" s="61">
        <v>2.8645248258818694</v>
      </c>
      <c r="Q19" s="61">
        <v>2.5553467924858824</v>
      </c>
      <c r="R19" s="61">
        <v>176</v>
      </c>
      <c r="S19" s="61">
        <v>6.09</v>
      </c>
      <c r="T19" s="61">
        <f>H19/P19</f>
        <v>12.430682980391763</v>
      </c>
    </row>
    <row r="20" spans="1:20" x14ac:dyDescent="0.3">
      <c r="A20" s="22"/>
      <c r="B20" s="22"/>
      <c r="C20" s="22"/>
      <c r="D20" s="234"/>
      <c r="E20" s="60" t="s">
        <v>161</v>
      </c>
      <c r="F20" s="61">
        <f>AVERAGE(F17:F19)</f>
        <v>34.666666666666877</v>
      </c>
      <c r="G20" s="61">
        <f t="shared" ref="G20:T20" si="6">AVERAGE(G17:G19)</f>
        <v>41.033333333333339</v>
      </c>
      <c r="H20" s="61">
        <f t="shared" si="6"/>
        <v>25.38800000000009</v>
      </c>
      <c r="I20" s="61">
        <f t="shared" si="6"/>
        <v>9.5920000000000982</v>
      </c>
      <c r="J20" s="61">
        <f t="shared" si="6"/>
        <v>-0.31333333333331365</v>
      </c>
      <c r="K20" s="61">
        <f t="shared" si="6"/>
        <v>41.06666666666667</v>
      </c>
      <c r="L20" s="61">
        <f t="shared" si="6"/>
        <v>58.933333333333337</v>
      </c>
      <c r="M20" s="61">
        <f t="shared" si="6"/>
        <v>2.6037882275920095</v>
      </c>
      <c r="N20" s="61">
        <f t="shared" si="6"/>
        <v>4.0234830015174854</v>
      </c>
      <c r="O20" s="61">
        <f t="shared" si="6"/>
        <v>4.5807266166373672</v>
      </c>
      <c r="P20" s="61">
        <f t="shared" si="6"/>
        <v>3.3254663312163948</v>
      </c>
      <c r="Q20" s="61">
        <f t="shared" si="6"/>
        <v>3.8828376124925121</v>
      </c>
      <c r="R20" s="61">
        <f t="shared" si="6"/>
        <v>97.2</v>
      </c>
      <c r="S20" s="61">
        <f t="shared" si="6"/>
        <v>6.1033333333333344</v>
      </c>
      <c r="T20" s="61">
        <f t="shared" si="6"/>
        <v>7.9624279237085931</v>
      </c>
    </row>
    <row r="21" spans="1:20" x14ac:dyDescent="0.3">
      <c r="A21" s="22"/>
      <c r="B21" s="22"/>
      <c r="C21" s="22"/>
      <c r="D21" s="234"/>
      <c r="E21" s="60" t="s">
        <v>162</v>
      </c>
      <c r="F21" s="61">
        <f>_xlfn.STDEV.S(F17:F19)</f>
        <v>10.613883989064702</v>
      </c>
      <c r="G21" s="61">
        <f t="shared" ref="G21:T21" si="7">_xlfn.STDEV.S(G17:G19)</f>
        <v>3.8397048497681863</v>
      </c>
      <c r="H21" s="61">
        <f t="shared" si="7"/>
        <v>8.8678520510882031</v>
      </c>
      <c r="I21" s="61">
        <f t="shared" si="7"/>
        <v>1.0063796500331634</v>
      </c>
      <c r="J21" s="61">
        <f t="shared" si="7"/>
        <v>1.012982395371923</v>
      </c>
      <c r="K21" s="61">
        <f t="shared" si="7"/>
        <v>2.4378952670968741</v>
      </c>
      <c r="L21" s="61">
        <f t="shared" si="7"/>
        <v>2.4378952670968741</v>
      </c>
      <c r="M21" s="61">
        <f t="shared" si="7"/>
        <v>0.61484503770988874</v>
      </c>
      <c r="N21" s="61">
        <f t="shared" si="7"/>
        <v>0.2053312471360523</v>
      </c>
      <c r="O21" s="61">
        <f t="shared" si="7"/>
        <v>0.37221978821783747</v>
      </c>
      <c r="P21" s="61">
        <f t="shared" si="7"/>
        <v>0.44430307651728623</v>
      </c>
      <c r="Q21" s="61">
        <f t="shared" si="7"/>
        <v>1.2495002667507755</v>
      </c>
      <c r="R21" s="61">
        <f t="shared" si="7"/>
        <v>74.830274621973686</v>
      </c>
      <c r="S21" s="61">
        <f t="shared" si="7"/>
        <v>4.1633319989322765E-2</v>
      </c>
      <c r="T21" s="61">
        <f t="shared" si="7"/>
        <v>3.8979309254364973</v>
      </c>
    </row>
    <row r="22" spans="1:20" x14ac:dyDescent="0.3">
      <c r="A22" s="235"/>
      <c r="B22" s="22"/>
      <c r="C22" s="22"/>
      <c r="D22" s="234"/>
      <c r="F22" s="61"/>
      <c r="G22" s="61"/>
      <c r="H22" s="61"/>
      <c r="I22" s="61"/>
      <c r="J22" s="61"/>
      <c r="K22" s="61"/>
      <c r="L22" s="61"/>
      <c r="M22" s="61"/>
      <c r="N22" s="61"/>
      <c r="O22" s="61"/>
      <c r="P22" s="61"/>
      <c r="Q22" s="61"/>
      <c r="R22" s="61"/>
      <c r="S22" s="61"/>
      <c r="T22" s="61"/>
    </row>
    <row r="23" spans="1:20" x14ac:dyDescent="0.3">
      <c r="A23" s="45" t="s">
        <v>108</v>
      </c>
      <c r="B23" s="45" t="s">
        <v>304</v>
      </c>
      <c r="C23" s="45"/>
      <c r="D23" s="236" t="s">
        <v>305</v>
      </c>
      <c r="E23" s="60" t="s">
        <v>16</v>
      </c>
      <c r="F23" s="61">
        <v>33.14</v>
      </c>
      <c r="G23" s="61">
        <v>26.400000000000002</v>
      </c>
      <c r="H23" s="61">
        <v>18.18</v>
      </c>
      <c r="I23" s="61">
        <v>13.1</v>
      </c>
      <c r="J23" s="61">
        <v>1.8981018981010251</v>
      </c>
      <c r="K23" s="61">
        <v>42.9</v>
      </c>
      <c r="L23" s="61">
        <v>57.1</v>
      </c>
      <c r="M23" s="61">
        <f>H23/I23</f>
        <v>1.3877862595419848</v>
      </c>
      <c r="N23" s="61">
        <v>1.6459744168548298</v>
      </c>
      <c r="O23" s="61">
        <v>2.8216704288939938</v>
      </c>
      <c r="P23" s="61">
        <v>1.2227238525207309</v>
      </c>
      <c r="Q23" s="61">
        <v>1.3269706682158029</v>
      </c>
      <c r="R23" s="61">
        <v>272</v>
      </c>
      <c r="S23" s="61">
        <v>5.9</v>
      </c>
      <c r="T23" s="237">
        <f>H23/P23</f>
        <v>14.868443076922606</v>
      </c>
    </row>
    <row r="24" spans="1:20" x14ac:dyDescent="0.3">
      <c r="A24" s="45"/>
      <c r="B24" s="45"/>
      <c r="C24" s="45"/>
      <c r="D24" s="236"/>
      <c r="E24" s="60" t="s">
        <v>18</v>
      </c>
      <c r="F24" s="61">
        <v>33.42</v>
      </c>
      <c r="G24" s="61">
        <v>36.900000000000006</v>
      </c>
      <c r="H24" s="61">
        <v>21.34</v>
      </c>
      <c r="I24" s="61">
        <v>11.06</v>
      </c>
      <c r="J24" s="61">
        <v>0.51844466600219619</v>
      </c>
      <c r="K24" s="61">
        <v>42</v>
      </c>
      <c r="L24" s="61">
        <v>58</v>
      </c>
      <c r="M24" s="61">
        <f t="shared" ref="M24:M26" si="8">H24/I24</f>
        <v>1.9294755877034357</v>
      </c>
      <c r="N24" s="61">
        <v>1.4088916718847637</v>
      </c>
      <c r="O24" s="61">
        <v>2.6299311208515594</v>
      </c>
      <c r="P24" s="61">
        <v>0.65748278021288975</v>
      </c>
      <c r="Q24" s="61">
        <v>0.82339734528851649</v>
      </c>
      <c r="R24" s="61">
        <v>303</v>
      </c>
      <c r="S24" s="61">
        <v>5.8</v>
      </c>
      <c r="T24" s="237">
        <f>H24/P24</f>
        <v>32.457123809524276</v>
      </c>
    </row>
    <row r="25" spans="1:20" x14ac:dyDescent="0.3">
      <c r="A25" s="45"/>
      <c r="B25" s="45"/>
      <c r="C25" s="45"/>
      <c r="D25" s="236"/>
      <c r="E25" s="60" t="s">
        <v>26</v>
      </c>
      <c r="F25" s="61">
        <v>37.130000000000003</v>
      </c>
      <c r="G25" s="61">
        <v>41.45</v>
      </c>
      <c r="H25" s="61">
        <v>21.77</v>
      </c>
      <c r="I25" s="61">
        <v>14.55</v>
      </c>
      <c r="J25" s="61">
        <v>0.6368159203979431</v>
      </c>
      <c r="K25" s="61">
        <v>38.299999999999997</v>
      </c>
      <c r="L25" s="61">
        <v>61.7</v>
      </c>
      <c r="M25" s="61">
        <f t="shared" si="8"/>
        <v>1.4962199312714775</v>
      </c>
      <c r="N25" s="61">
        <v>0.63981306331368182</v>
      </c>
      <c r="O25" s="61">
        <v>1.1405363302548239</v>
      </c>
      <c r="P25" s="61">
        <v>0.50072326694114233</v>
      </c>
      <c r="Q25" s="61">
        <v>0.31727393186125397</v>
      </c>
      <c r="R25" s="61">
        <v>276</v>
      </c>
      <c r="S25" s="61">
        <v>5.7</v>
      </c>
      <c r="T25" s="237">
        <f>H25/P25</f>
        <v>43.477108888888445</v>
      </c>
    </row>
    <row r="26" spans="1:20" x14ac:dyDescent="0.3">
      <c r="A26" s="45"/>
      <c r="B26" s="45"/>
      <c r="C26" s="45"/>
      <c r="D26" s="236"/>
      <c r="E26" s="60" t="s">
        <v>26</v>
      </c>
      <c r="F26" s="61">
        <v>37.020000000000003</v>
      </c>
      <c r="G26" s="61"/>
      <c r="H26" s="61">
        <v>19.02</v>
      </c>
      <c r="I26" s="61">
        <v>17.72</v>
      </c>
      <c r="J26" s="61">
        <v>0.10000000000047748</v>
      </c>
      <c r="K26" s="61">
        <v>38.299999999999997</v>
      </c>
      <c r="L26" s="61">
        <v>61.7</v>
      </c>
      <c r="M26" s="61">
        <f t="shared" si="8"/>
        <v>1.0733634311512417</v>
      </c>
      <c r="N26" s="61">
        <v>0.64</v>
      </c>
      <c r="O26" s="61">
        <v>1.1399999999999999</v>
      </c>
      <c r="P26" s="61">
        <v>0.5</v>
      </c>
      <c r="Q26" s="61">
        <v>0.32</v>
      </c>
      <c r="R26" s="61">
        <v>276</v>
      </c>
      <c r="S26" s="61">
        <v>5.7</v>
      </c>
      <c r="T26" s="237">
        <f>H26/P26</f>
        <v>38.04</v>
      </c>
    </row>
    <row r="27" spans="1:20" x14ac:dyDescent="0.3">
      <c r="A27" s="22"/>
      <c r="B27" s="22"/>
      <c r="C27" s="22"/>
      <c r="D27" s="8"/>
      <c r="E27" s="60" t="s">
        <v>161</v>
      </c>
      <c r="F27" s="61">
        <f>AVERAGE(F23:F26)</f>
        <v>35.177500000000002</v>
      </c>
      <c r="G27" s="61">
        <f t="shared" ref="G27:T27" si="9">AVERAGE(G23:G26)</f>
        <v>34.916666666666671</v>
      </c>
      <c r="H27" s="61">
        <f t="shared" si="9"/>
        <v>20.077499999999997</v>
      </c>
      <c r="I27" s="61">
        <f t="shared" si="9"/>
        <v>14.1075</v>
      </c>
      <c r="J27" s="61">
        <f t="shared" si="9"/>
        <v>0.78834062112541048</v>
      </c>
      <c r="K27" s="61">
        <f t="shared" si="9"/>
        <v>40.375</v>
      </c>
      <c r="L27" s="61">
        <f t="shared" si="9"/>
        <v>59.625</v>
      </c>
      <c r="M27" s="61">
        <f t="shared" si="9"/>
        <v>1.471711302417035</v>
      </c>
      <c r="N27" s="61">
        <f t="shared" si="9"/>
        <v>1.0836697880133188</v>
      </c>
      <c r="O27" s="61">
        <f t="shared" si="9"/>
        <v>1.9330344700000943</v>
      </c>
      <c r="P27" s="61">
        <f t="shared" si="9"/>
        <v>0.7202324749186908</v>
      </c>
      <c r="Q27" s="61">
        <f t="shared" si="9"/>
        <v>0.6969104863413933</v>
      </c>
      <c r="R27" s="61">
        <f t="shared" si="9"/>
        <v>281.75</v>
      </c>
      <c r="S27" s="61">
        <f t="shared" si="9"/>
        <v>5.7749999999999995</v>
      </c>
      <c r="T27" s="61">
        <f t="shared" si="9"/>
        <v>32.210668943833831</v>
      </c>
    </row>
    <row r="28" spans="1:20" x14ac:dyDescent="0.3">
      <c r="A28" s="22"/>
      <c r="B28" s="22"/>
      <c r="C28" s="22"/>
      <c r="D28" s="8"/>
      <c r="E28" s="60" t="s">
        <v>162</v>
      </c>
      <c r="F28" s="61">
        <f>_xlfn.STDEV.S(F23:F26)</f>
        <v>2.1944836142777047</v>
      </c>
      <c r="G28" s="61">
        <f t="shared" ref="G28:T28" si="10">_xlfn.STDEV.S(G23:G26)</f>
        <v>7.7185382899440933</v>
      </c>
      <c r="H28" s="61">
        <f t="shared" si="10"/>
        <v>1.7490259193810327</v>
      </c>
      <c r="I28" s="61">
        <f t="shared" si="10"/>
        <v>2.8016825301950248</v>
      </c>
      <c r="J28" s="61">
        <f t="shared" si="10"/>
        <v>0.77485191361266492</v>
      </c>
      <c r="K28" s="61">
        <f t="shared" si="10"/>
        <v>2.4240118261537709</v>
      </c>
      <c r="L28" s="61">
        <f t="shared" si="10"/>
        <v>2.4240118261537709</v>
      </c>
      <c r="M28" s="61">
        <f t="shared" si="10"/>
        <v>0.3539648066948945</v>
      </c>
      <c r="N28" s="61">
        <f t="shared" si="10"/>
        <v>0.52147465333812548</v>
      </c>
      <c r="O28" s="61">
        <f t="shared" si="10"/>
        <v>0.91874838440045059</v>
      </c>
      <c r="P28" s="61">
        <f t="shared" si="10"/>
        <v>0.34308489918474</v>
      </c>
      <c r="Q28" s="61">
        <f t="shared" si="10"/>
        <v>0.48275604138514971</v>
      </c>
      <c r="R28" s="61">
        <f t="shared" si="10"/>
        <v>14.291605927956452</v>
      </c>
      <c r="S28" s="61">
        <f t="shared" si="10"/>
        <v>9.5742710775633857E-2</v>
      </c>
      <c r="T28" s="61">
        <f t="shared" si="10"/>
        <v>12.406010742347068</v>
      </c>
    </row>
    <row r="29" spans="1:20" x14ac:dyDescent="0.3">
      <c r="F29" s="61"/>
      <c r="G29" s="61"/>
      <c r="H29" s="61"/>
      <c r="I29" s="61"/>
      <c r="J29" s="61"/>
      <c r="K29" s="61"/>
      <c r="L29" s="61"/>
      <c r="M29" s="61"/>
      <c r="N29" s="61"/>
      <c r="O29" s="61"/>
      <c r="P29" s="61"/>
      <c r="Q29" s="61"/>
      <c r="R29" s="61"/>
      <c r="S29" s="61"/>
      <c r="T29" s="101"/>
    </row>
    <row r="30" spans="1:20" x14ac:dyDescent="0.3">
      <c r="B30" t="s">
        <v>291</v>
      </c>
      <c r="D30" s="236" t="s">
        <v>305</v>
      </c>
      <c r="E30" s="60" t="s">
        <v>16</v>
      </c>
      <c r="F30" s="61">
        <v>40.763052208834502</v>
      </c>
      <c r="G30" s="61">
        <v>26.950000000000003</v>
      </c>
      <c r="H30" s="61">
        <v>28.586345381527682</v>
      </c>
      <c r="I30" s="61">
        <v>12.096385542167877</v>
      </c>
      <c r="J30" s="61">
        <v>8.032128513894321E-2</v>
      </c>
      <c r="K30" s="61">
        <v>42.9</v>
      </c>
      <c r="L30" s="61">
        <v>57.1</v>
      </c>
      <c r="M30" s="61">
        <v>2.3632138114212693</v>
      </c>
      <c r="N30" s="61">
        <v>2.94</v>
      </c>
      <c r="O30" s="61">
        <v>6.86</v>
      </c>
      <c r="P30" s="61">
        <v>1.1399999999999999</v>
      </c>
      <c r="Q30" s="61">
        <v>3.68</v>
      </c>
      <c r="R30" s="61">
        <v>203</v>
      </c>
      <c r="S30" s="61">
        <v>5.08</v>
      </c>
      <c r="T30" s="61">
        <f>G30/P30</f>
        <v>23.640350877192986</v>
      </c>
    </row>
    <row r="31" spans="1:20" x14ac:dyDescent="0.3">
      <c r="D31" s="236"/>
      <c r="E31" s="60" t="s">
        <v>18</v>
      </c>
      <c r="F31" s="61">
        <v>5.6199999999989814</v>
      </c>
      <c r="G31" s="61">
        <v>11.899999999999999</v>
      </c>
      <c r="H31" s="61">
        <v>3.468000000000302</v>
      </c>
      <c r="I31" s="61">
        <v>2.591999999999075</v>
      </c>
      <c r="J31" s="61">
        <v>-0.44000000000039563</v>
      </c>
      <c r="K31" s="61">
        <v>42</v>
      </c>
      <c r="L31" s="61">
        <v>58</v>
      </c>
      <c r="M31" s="61">
        <v>1.337962962963557</v>
      </c>
      <c r="N31" s="61">
        <v>5.37</v>
      </c>
      <c r="O31" s="61">
        <v>9.9499999999999993</v>
      </c>
      <c r="P31" s="61">
        <v>0.36</v>
      </c>
      <c r="Q31" s="61">
        <v>1.08</v>
      </c>
      <c r="R31" s="61">
        <v>121</v>
      </c>
      <c r="S31" s="61">
        <v>5.18</v>
      </c>
      <c r="T31" s="61">
        <f t="shared" ref="T31:T33" si="11">G31/P31</f>
        <v>33.05555555555555</v>
      </c>
    </row>
    <row r="32" spans="1:20" x14ac:dyDescent="0.3">
      <c r="D32" s="236"/>
      <c r="E32" s="60" t="s">
        <v>20</v>
      </c>
      <c r="F32" s="61">
        <v>23.815261044176847</v>
      </c>
      <c r="G32" s="61">
        <v>12.65</v>
      </c>
      <c r="H32" s="61">
        <v>15.771084337348737</v>
      </c>
      <c r="I32" s="61">
        <v>7.903614457831738</v>
      </c>
      <c r="J32" s="61">
        <v>0.14056224899637115</v>
      </c>
      <c r="K32" s="61">
        <v>38.299999999999997</v>
      </c>
      <c r="L32" s="61">
        <v>61.7</v>
      </c>
      <c r="M32" s="61">
        <v>1.995426829268105</v>
      </c>
      <c r="N32" s="61">
        <v>2.2200000000000002</v>
      </c>
      <c r="O32" s="61">
        <v>4.71</v>
      </c>
      <c r="P32" s="61">
        <v>1.49</v>
      </c>
      <c r="Q32" s="61">
        <v>2.83</v>
      </c>
      <c r="R32" s="61">
        <v>135</v>
      </c>
      <c r="S32" s="61">
        <v>5.37</v>
      </c>
      <c r="T32" s="61">
        <f t="shared" si="11"/>
        <v>8.4899328859060397</v>
      </c>
    </row>
    <row r="33" spans="1:20" x14ac:dyDescent="0.3">
      <c r="D33" s="236"/>
      <c r="E33" s="60" t="s">
        <v>26</v>
      </c>
      <c r="F33" s="61">
        <v>36.939999999999884</v>
      </c>
      <c r="G33" s="61">
        <v>30.199999999999992</v>
      </c>
      <c r="H33" s="61">
        <v>30.492000000001269</v>
      </c>
      <c r="I33" s="61">
        <v>10.127999999998565</v>
      </c>
      <c r="J33" s="61">
        <v>-3.67999999999995</v>
      </c>
      <c r="K33" s="61">
        <v>38.299999999999997</v>
      </c>
      <c r="L33" s="61">
        <v>61.7</v>
      </c>
      <c r="M33" s="61">
        <v>3.0106635071095567</v>
      </c>
      <c r="N33" s="61">
        <v>2.23</v>
      </c>
      <c r="O33" s="61">
        <v>4.9400000000000004</v>
      </c>
      <c r="P33" s="61">
        <v>1.44</v>
      </c>
      <c r="Q33" s="61">
        <v>3.66</v>
      </c>
      <c r="R33" s="61">
        <v>130</v>
      </c>
      <c r="S33" s="61">
        <v>5.3</v>
      </c>
      <c r="T33" s="61">
        <f t="shared" si="11"/>
        <v>20.972222222222218</v>
      </c>
    </row>
    <row r="34" spans="1:20" x14ac:dyDescent="0.3">
      <c r="E34" s="60" t="s">
        <v>161</v>
      </c>
      <c r="F34" s="61">
        <f>AVERAGE(F30:F33)</f>
        <v>26.784578313252553</v>
      </c>
      <c r="G34" s="61">
        <f t="shared" ref="G34:T34" si="12">AVERAGE(G30:G33)</f>
        <v>20.424999999999997</v>
      </c>
      <c r="H34" s="61">
        <f t="shared" si="12"/>
        <v>19.579357429719497</v>
      </c>
      <c r="I34" s="61">
        <f t="shared" si="12"/>
        <v>8.179999999999314</v>
      </c>
      <c r="J34" s="61">
        <f t="shared" si="12"/>
        <v>-0.97477911646625781</v>
      </c>
      <c r="K34" s="61">
        <f t="shared" si="12"/>
        <v>40.375</v>
      </c>
      <c r="L34" s="61">
        <f t="shared" si="12"/>
        <v>59.625</v>
      </c>
      <c r="M34" s="61">
        <f t="shared" si="12"/>
        <v>2.1768167776906222</v>
      </c>
      <c r="N34" s="61">
        <f t="shared" si="12"/>
        <v>3.1900000000000004</v>
      </c>
      <c r="O34" s="61">
        <f t="shared" si="12"/>
        <v>6.6150000000000002</v>
      </c>
      <c r="P34" s="61">
        <f t="shared" si="12"/>
        <v>1.1074999999999999</v>
      </c>
      <c r="Q34" s="61">
        <f t="shared" si="12"/>
        <v>2.8125</v>
      </c>
      <c r="R34" s="61">
        <f t="shared" si="12"/>
        <v>147.25</v>
      </c>
      <c r="S34" s="61">
        <v>5.48</v>
      </c>
      <c r="T34" s="61">
        <f t="shared" si="12"/>
        <v>21.539515385219197</v>
      </c>
    </row>
    <row r="35" spans="1:20" x14ac:dyDescent="0.3">
      <c r="E35" s="60" t="s">
        <v>162</v>
      </c>
      <c r="F35" s="61">
        <f>_xlfn.STDEV.S(F30:F33)</f>
        <v>15.867015496593334</v>
      </c>
      <c r="G35" s="61">
        <f t="shared" ref="G35:T35" si="13">_xlfn.STDEV.S(G30:G33)</f>
        <v>9.5088117028364803</v>
      </c>
      <c r="H35" s="61">
        <f t="shared" si="13"/>
        <v>12.573654759124819</v>
      </c>
      <c r="I35" s="61">
        <f t="shared" si="13"/>
        <v>4.100199697690587</v>
      </c>
      <c r="J35" s="61">
        <f t="shared" si="13"/>
        <v>1.8222176919982525</v>
      </c>
      <c r="K35" s="61">
        <f t="shared" si="13"/>
        <v>2.4240118261537709</v>
      </c>
      <c r="L35" s="61">
        <f t="shared" si="13"/>
        <v>2.4240118261537709</v>
      </c>
      <c r="M35" s="61">
        <f t="shared" si="13"/>
        <v>0.6991953132511467</v>
      </c>
      <c r="N35" s="61">
        <f t="shared" si="13"/>
        <v>1.4919115255268991</v>
      </c>
      <c r="O35" s="61">
        <f t="shared" si="13"/>
        <v>2.4232828972284675</v>
      </c>
      <c r="P35" s="61">
        <f t="shared" si="13"/>
        <v>0.52175185672884772</v>
      </c>
      <c r="Q35" s="61">
        <f t="shared" si="13"/>
        <v>1.2210207478444695</v>
      </c>
      <c r="R35" s="61">
        <f t="shared" si="13"/>
        <v>37.615378060929636</v>
      </c>
      <c r="S35" s="61">
        <f t="shared" si="13"/>
        <v>0.1284198842339716</v>
      </c>
      <c r="T35" s="61">
        <f t="shared" si="13"/>
        <v>10.126633463435272</v>
      </c>
    </row>
    <row r="37" spans="1:20" x14ac:dyDescent="0.3">
      <c r="B37" t="s">
        <v>291</v>
      </c>
      <c r="D37" s="236" t="s">
        <v>305</v>
      </c>
      <c r="E37" s="60" t="s">
        <v>16</v>
      </c>
      <c r="F37" s="60">
        <v>30.13</v>
      </c>
      <c r="G37" s="60">
        <v>24.59</v>
      </c>
      <c r="H37" s="60">
        <v>17.38</v>
      </c>
      <c r="I37" s="60">
        <v>12.57</v>
      </c>
      <c r="J37" s="60">
        <v>0.19</v>
      </c>
      <c r="K37" s="61">
        <v>42.9</v>
      </c>
      <c r="L37" s="61">
        <v>57.1</v>
      </c>
      <c r="M37" s="61">
        <f>H37/I37</f>
        <v>1.382657120127287</v>
      </c>
      <c r="N37" s="60">
        <v>3.93</v>
      </c>
      <c r="O37" s="60">
        <v>8.65</v>
      </c>
      <c r="P37" s="60">
        <v>2.9</v>
      </c>
      <c r="Q37" s="60">
        <v>5.0999999999999996</v>
      </c>
      <c r="R37" s="60">
        <v>145</v>
      </c>
      <c r="S37" s="60">
        <v>5.31</v>
      </c>
      <c r="T37" s="61">
        <f>G37/P37</f>
        <v>8.4793103448275868</v>
      </c>
    </row>
    <row r="38" spans="1:20" x14ac:dyDescent="0.3">
      <c r="D38" s="236"/>
      <c r="E38" s="60" t="s">
        <v>18</v>
      </c>
      <c r="F38" s="60">
        <v>22.19</v>
      </c>
      <c r="G38" s="60">
        <v>19.670000000000002</v>
      </c>
      <c r="H38" s="60">
        <v>12.76</v>
      </c>
      <c r="I38" s="60">
        <v>8.02</v>
      </c>
      <c r="J38" s="60">
        <v>1.32</v>
      </c>
      <c r="K38" s="61">
        <v>42</v>
      </c>
      <c r="L38" s="61">
        <v>58</v>
      </c>
      <c r="M38" s="61">
        <f t="shared" ref="M38:M40" si="14">H38/I38</f>
        <v>1.5910224438902745</v>
      </c>
      <c r="N38" s="60">
        <v>2.64</v>
      </c>
      <c r="O38" s="60">
        <v>5.61</v>
      </c>
      <c r="P38" s="60">
        <v>1.8</v>
      </c>
      <c r="Q38" s="60">
        <v>3.2</v>
      </c>
      <c r="R38" s="60">
        <v>173</v>
      </c>
      <c r="S38" s="60">
        <v>5.12</v>
      </c>
      <c r="T38" s="61">
        <f t="shared" ref="T38:T40" si="15">G38/P38</f>
        <v>10.927777777777779</v>
      </c>
    </row>
    <row r="39" spans="1:20" x14ac:dyDescent="0.3">
      <c r="D39" s="236"/>
      <c r="E39" s="60" t="s">
        <v>20</v>
      </c>
      <c r="F39" s="60">
        <v>24.83</v>
      </c>
      <c r="G39" s="60">
        <v>19.149999999999999</v>
      </c>
      <c r="H39" s="60">
        <v>13.39</v>
      </c>
      <c r="I39" s="60">
        <v>9.58</v>
      </c>
      <c r="J39" s="60">
        <v>1.54</v>
      </c>
      <c r="K39" s="61">
        <v>38.299999999999997</v>
      </c>
      <c r="L39" s="61">
        <v>61.7</v>
      </c>
      <c r="M39" s="61">
        <f t="shared" si="14"/>
        <v>1.3977035490605429</v>
      </c>
      <c r="N39" s="60">
        <v>2.31</v>
      </c>
      <c r="O39" s="60">
        <v>4.3</v>
      </c>
      <c r="P39" s="60">
        <v>1.8</v>
      </c>
      <c r="Q39" s="60">
        <v>3.2</v>
      </c>
      <c r="R39" s="60">
        <v>161</v>
      </c>
      <c r="S39" s="60">
        <v>5.34</v>
      </c>
      <c r="T39" s="61">
        <f t="shared" si="15"/>
        <v>10.638888888888888</v>
      </c>
    </row>
    <row r="40" spans="1:20" x14ac:dyDescent="0.3">
      <c r="D40" s="236"/>
      <c r="E40" s="60" t="s">
        <v>26</v>
      </c>
      <c r="F40" s="60">
        <v>31.45</v>
      </c>
      <c r="G40" s="60">
        <v>27.83</v>
      </c>
      <c r="H40" s="60">
        <v>18.95</v>
      </c>
      <c r="I40" s="60">
        <v>11.31</v>
      </c>
      <c r="J40" s="60">
        <v>0.95</v>
      </c>
      <c r="K40" s="61">
        <v>38.299999999999997</v>
      </c>
      <c r="L40" s="61">
        <v>61.7</v>
      </c>
      <c r="M40" s="61">
        <f t="shared" si="14"/>
        <v>1.6755083996463305</v>
      </c>
      <c r="N40" s="60">
        <v>2.21</v>
      </c>
      <c r="O40" s="60">
        <v>4.41</v>
      </c>
      <c r="P40" s="60">
        <v>1.6</v>
      </c>
      <c r="Q40" s="60">
        <v>2.9</v>
      </c>
      <c r="R40" s="60">
        <v>165</v>
      </c>
      <c r="S40" s="60">
        <v>5.33</v>
      </c>
      <c r="T40" s="61">
        <f t="shared" si="15"/>
        <v>17.393749999999997</v>
      </c>
    </row>
    <row r="41" spans="1:20" x14ac:dyDescent="0.3">
      <c r="E41" s="60" t="s">
        <v>161</v>
      </c>
      <c r="F41" s="61">
        <f>AVERAGE(F37:F40)</f>
        <v>27.150000000000002</v>
      </c>
      <c r="G41" s="61">
        <f t="shared" ref="G41:T41" si="16">AVERAGE(G37:G40)</f>
        <v>22.810000000000002</v>
      </c>
      <c r="H41" s="61">
        <f t="shared" si="16"/>
        <v>15.620000000000001</v>
      </c>
      <c r="I41" s="61">
        <f t="shared" si="16"/>
        <v>10.370000000000001</v>
      </c>
      <c r="J41" s="61">
        <f t="shared" si="16"/>
        <v>1</v>
      </c>
      <c r="K41" s="61">
        <f t="shared" si="16"/>
        <v>40.375</v>
      </c>
      <c r="L41" s="61">
        <f t="shared" si="16"/>
        <v>59.625</v>
      </c>
      <c r="M41" s="61">
        <f t="shared" si="16"/>
        <v>1.5117228781811085</v>
      </c>
      <c r="N41" s="61">
        <f t="shared" si="16"/>
        <v>2.7725</v>
      </c>
      <c r="O41" s="61">
        <f t="shared" si="16"/>
        <v>5.7425000000000006</v>
      </c>
      <c r="P41" s="61">
        <f t="shared" si="16"/>
        <v>2.0249999999999999</v>
      </c>
      <c r="Q41" s="61">
        <f t="shared" si="16"/>
        <v>3.6</v>
      </c>
      <c r="R41" s="61">
        <f t="shared" si="16"/>
        <v>161</v>
      </c>
      <c r="S41" s="61">
        <f t="shared" si="16"/>
        <v>5.2750000000000004</v>
      </c>
      <c r="T41" s="61">
        <f t="shared" si="16"/>
        <v>11.859931752873562</v>
      </c>
    </row>
    <row r="42" spans="1:20" x14ac:dyDescent="0.3">
      <c r="E42" s="60" t="s">
        <v>162</v>
      </c>
      <c r="F42" s="61">
        <f>_xlfn.STDEV.S(F37:F40)</f>
        <v>4.372428768240054</v>
      </c>
      <c r="G42" s="61">
        <f t="shared" ref="G42:T42" si="17">_xlfn.STDEV.S(G37:G40)</f>
        <v>4.1482526441864387</v>
      </c>
      <c r="H42" s="61">
        <f t="shared" si="17"/>
        <v>3.0187745858211974</v>
      </c>
      <c r="I42" s="61">
        <f t="shared" si="17"/>
        <v>1.9891539239921423</v>
      </c>
      <c r="J42" s="61">
        <f t="shared" si="17"/>
        <v>0.5923399924592857</v>
      </c>
      <c r="K42" s="61">
        <f t="shared" si="17"/>
        <v>2.4240118261537709</v>
      </c>
      <c r="L42" s="61">
        <f t="shared" si="17"/>
        <v>2.4240118261537709</v>
      </c>
      <c r="M42" s="61">
        <f t="shared" si="17"/>
        <v>0.14465187575510208</v>
      </c>
      <c r="N42" s="61">
        <f t="shared" si="17"/>
        <v>0.79323703897384801</v>
      </c>
      <c r="O42" s="61">
        <f t="shared" si="17"/>
        <v>2.0271059008678658</v>
      </c>
      <c r="P42" s="61">
        <f t="shared" si="17"/>
        <v>0.5909032633745287</v>
      </c>
      <c r="Q42" s="61">
        <f t="shared" si="17"/>
        <v>1.0099504938362081</v>
      </c>
      <c r="R42" s="61">
        <f t="shared" si="17"/>
        <v>11.775681155103795</v>
      </c>
      <c r="S42" s="61">
        <f t="shared" si="17"/>
        <v>0.10408329997330654</v>
      </c>
      <c r="T42" s="61">
        <f t="shared" si="17"/>
        <v>3.8475794211314671</v>
      </c>
    </row>
    <row r="44" spans="1:20" ht="15" thickBot="1" x14ac:dyDescent="0.35"/>
    <row r="45" spans="1:20" ht="31.8" thickBot="1" x14ac:dyDescent="0.35">
      <c r="A45" s="7" t="s">
        <v>306</v>
      </c>
      <c r="B45" s="7" t="s">
        <v>307</v>
      </c>
      <c r="C45" s="7" t="s">
        <v>254</v>
      </c>
      <c r="D45" s="238" t="s">
        <v>288</v>
      </c>
      <c r="E45"/>
      <c r="F45"/>
      <c r="G45"/>
      <c r="H45"/>
      <c r="I45"/>
      <c r="J45"/>
      <c r="K45"/>
      <c r="L45"/>
      <c r="M45"/>
      <c r="N45"/>
      <c r="O45"/>
      <c r="P45"/>
      <c r="Q45"/>
      <c r="R45"/>
      <c r="S45"/>
    </row>
    <row r="46" spans="1:20" ht="15.6" x14ac:dyDescent="0.3">
      <c r="A46" s="163" t="s">
        <v>16</v>
      </c>
      <c r="B46" s="163">
        <v>3</v>
      </c>
      <c r="C46" s="163">
        <v>60</v>
      </c>
      <c r="D46" s="239" t="s">
        <v>292</v>
      </c>
      <c r="E46"/>
      <c r="F46"/>
      <c r="G46"/>
      <c r="H46"/>
      <c r="I46"/>
      <c r="J46"/>
      <c r="K46"/>
      <c r="L46"/>
      <c r="M46"/>
      <c r="N46"/>
      <c r="O46"/>
      <c r="P46"/>
      <c r="Q46"/>
      <c r="R46"/>
      <c r="S46"/>
    </row>
    <row r="47" spans="1:20" ht="15.6" x14ac:dyDescent="0.3">
      <c r="A47" s="163" t="s">
        <v>18</v>
      </c>
      <c r="B47" s="163">
        <v>3</v>
      </c>
      <c r="C47" s="163">
        <v>60</v>
      </c>
      <c r="D47" s="239" t="s">
        <v>308</v>
      </c>
      <c r="E47"/>
      <c r="F47"/>
      <c r="G47"/>
      <c r="H47"/>
      <c r="I47"/>
      <c r="J47"/>
      <c r="K47"/>
      <c r="L47"/>
      <c r="M47"/>
      <c r="N47"/>
      <c r="O47"/>
      <c r="P47"/>
      <c r="Q47"/>
      <c r="R47"/>
      <c r="S47"/>
    </row>
    <row r="48" spans="1:20" ht="45.6" x14ac:dyDescent="0.3">
      <c r="A48" s="240" t="s">
        <v>309</v>
      </c>
      <c r="B48" s="163">
        <v>3</v>
      </c>
      <c r="C48" s="163">
        <v>60</v>
      </c>
      <c r="D48" s="17" t="s">
        <v>310</v>
      </c>
      <c r="E48"/>
      <c r="F48"/>
      <c r="G48"/>
      <c r="H48"/>
      <c r="I48"/>
      <c r="J48"/>
      <c r="K48"/>
      <c r="L48"/>
      <c r="M48"/>
      <c r="N48"/>
      <c r="O48"/>
      <c r="P48"/>
      <c r="Q48"/>
      <c r="R48"/>
      <c r="S48"/>
    </row>
    <row r="49" spans="1:19" ht="15" customHeight="1" x14ac:dyDescent="0.3">
      <c r="A49" s="239" t="s">
        <v>26</v>
      </c>
      <c r="B49" s="239">
        <v>1</v>
      </c>
      <c r="C49" s="239">
        <v>60</v>
      </c>
      <c r="D49" s="17"/>
      <c r="E49"/>
      <c r="F49"/>
      <c r="G49"/>
      <c r="H49"/>
      <c r="I49"/>
      <c r="J49"/>
      <c r="K49"/>
      <c r="L49"/>
      <c r="M49"/>
      <c r="N49"/>
      <c r="O49"/>
      <c r="P49"/>
      <c r="Q49"/>
      <c r="R49"/>
      <c r="S49"/>
    </row>
    <row r="50" spans="1:19" ht="15" x14ac:dyDescent="0.3">
      <c r="A50" s="239" t="s">
        <v>28</v>
      </c>
      <c r="B50" s="239">
        <v>3</v>
      </c>
      <c r="C50" s="239">
        <v>60</v>
      </c>
      <c r="D50" s="17"/>
      <c r="E50"/>
      <c r="F50"/>
      <c r="G50"/>
      <c r="H50"/>
      <c r="I50"/>
      <c r="J50"/>
      <c r="K50"/>
      <c r="L50"/>
      <c r="M50"/>
      <c r="N50"/>
      <c r="O50"/>
      <c r="P50"/>
      <c r="Q50"/>
      <c r="R50"/>
      <c r="S50"/>
    </row>
    <row r="51" spans="1:19" ht="15" x14ac:dyDescent="0.3">
      <c r="A51" s="239" t="s">
        <v>31</v>
      </c>
      <c r="B51" s="239">
        <v>3</v>
      </c>
      <c r="C51" s="239">
        <v>15</v>
      </c>
      <c r="D51" s="17"/>
      <c r="E51"/>
      <c r="F51"/>
      <c r="G51"/>
      <c r="H51"/>
      <c r="I51"/>
      <c r="J51"/>
      <c r="K51"/>
      <c r="L51"/>
      <c r="M51"/>
      <c r="N51"/>
      <c r="O51"/>
      <c r="P51"/>
      <c r="Q51"/>
      <c r="R51"/>
      <c r="S51"/>
    </row>
    <row r="52" spans="1:19" ht="15" thickBot="1" x14ac:dyDescent="0.35">
      <c r="E52"/>
      <c r="F52"/>
      <c r="G52"/>
      <c r="H52"/>
      <c r="I52"/>
      <c r="J52"/>
      <c r="K52"/>
      <c r="L52"/>
      <c r="M52"/>
      <c r="N52"/>
      <c r="O52"/>
      <c r="P52"/>
      <c r="Q52"/>
      <c r="R52"/>
      <c r="S52"/>
    </row>
    <row r="53" spans="1:19" x14ac:dyDescent="0.3">
      <c r="A53" s="241" t="s">
        <v>253</v>
      </c>
      <c r="B53" s="242"/>
      <c r="C53" s="241" t="s">
        <v>274</v>
      </c>
      <c r="D53" s="241" t="s">
        <v>289</v>
      </c>
      <c r="E53" s="241" t="s">
        <v>273</v>
      </c>
      <c r="F53" s="241" t="s">
        <v>275</v>
      </c>
      <c r="G53" s="241" t="s">
        <v>276</v>
      </c>
      <c r="H53" s="241" t="s">
        <v>250</v>
      </c>
      <c r="I53" s="241" t="s">
        <v>277</v>
      </c>
      <c r="J53" s="241" t="s">
        <v>279</v>
      </c>
      <c r="K53" s="241" t="s">
        <v>282</v>
      </c>
      <c r="L53" s="241"/>
      <c r="M53" s="241" t="s">
        <v>283</v>
      </c>
      <c r="N53" s="241"/>
      <c r="O53" s="241" t="s">
        <v>284</v>
      </c>
      <c r="P53" s="241" t="s">
        <v>97</v>
      </c>
      <c r="Q53" s="40" t="s">
        <v>290</v>
      </c>
      <c r="R53"/>
      <c r="S53"/>
    </row>
    <row r="54" spans="1:19" ht="15" thickBot="1" x14ac:dyDescent="0.35">
      <c r="A54" s="243"/>
      <c r="B54" s="244"/>
      <c r="C54" s="243"/>
      <c r="D54" s="243"/>
      <c r="E54" s="243"/>
      <c r="F54" s="243"/>
      <c r="G54" s="243"/>
      <c r="H54" s="243"/>
      <c r="I54" s="243"/>
      <c r="J54" s="243"/>
      <c r="K54" s="244" t="s">
        <v>99</v>
      </c>
      <c r="L54" s="244" t="s">
        <v>100</v>
      </c>
      <c r="M54" s="244" t="s">
        <v>172</v>
      </c>
      <c r="N54" s="244" t="s">
        <v>100</v>
      </c>
      <c r="O54" s="243"/>
      <c r="P54" s="243"/>
      <c r="Q54" s="67"/>
      <c r="R54"/>
      <c r="S54"/>
    </row>
    <row r="55" spans="1:19" x14ac:dyDescent="0.3">
      <c r="A55" t="s">
        <v>16</v>
      </c>
      <c r="B55" t="s">
        <v>161</v>
      </c>
      <c r="C55" s="56">
        <v>33.839437751003743</v>
      </c>
      <c r="D55" s="56">
        <v>23.266666666666666</v>
      </c>
      <c r="E55" s="56">
        <v>24.949809906292561</v>
      </c>
      <c r="F55" s="56">
        <v>10.04266666666606</v>
      </c>
      <c r="G55" s="56">
        <v>1.1499999999999999</v>
      </c>
      <c r="H55" s="56">
        <v>39.833333333333329</v>
      </c>
      <c r="I55" s="56">
        <v>60.166666666666664</v>
      </c>
      <c r="J55" s="56">
        <v>2.4564347159329771</v>
      </c>
      <c r="K55" s="56">
        <v>11.465606571333668</v>
      </c>
      <c r="L55" s="56">
        <v>13.503333992325208</v>
      </c>
      <c r="M55" s="56">
        <v>10.05021231967136</v>
      </c>
      <c r="N55" s="56">
        <v>23.057765048029694</v>
      </c>
      <c r="O55" s="56">
        <v>156</v>
      </c>
      <c r="P55" s="56">
        <v>6.583333333333333</v>
      </c>
      <c r="Q55" s="56">
        <v>2.5113565398939364</v>
      </c>
      <c r="R55"/>
      <c r="S55"/>
    </row>
    <row r="56" spans="1:19" x14ac:dyDescent="0.3">
      <c r="B56" t="s">
        <v>311</v>
      </c>
      <c r="C56" s="56">
        <v>8.8891518737806088</v>
      </c>
      <c r="D56" s="56">
        <v>9.3367999514466007</v>
      </c>
      <c r="E56" s="56">
        <v>8.0059123267567021</v>
      </c>
      <c r="F56" s="56">
        <v>2.0976876971428604</v>
      </c>
      <c r="G56" s="56">
        <v>2.1886198482015597</v>
      </c>
      <c r="H56" s="56">
        <v>2.6558112382722796</v>
      </c>
      <c r="I56" s="56">
        <v>2.6558112382722792</v>
      </c>
      <c r="J56" s="56">
        <v>0.51399803578138448</v>
      </c>
      <c r="K56" s="56">
        <v>1.077402491597873</v>
      </c>
      <c r="L56" s="56">
        <v>2.9079580532950371</v>
      </c>
      <c r="M56" s="56">
        <v>0.63803489300681548</v>
      </c>
      <c r="N56" s="56">
        <v>7.105213474965228</v>
      </c>
      <c r="O56" s="56">
        <v>40.779897008207364</v>
      </c>
      <c r="P56" s="56">
        <v>0.69009661159386471</v>
      </c>
      <c r="Q56" s="56">
        <v>0.90546429374126136</v>
      </c>
      <c r="R56"/>
      <c r="S56"/>
    </row>
    <row r="57" spans="1:19" x14ac:dyDescent="0.3">
      <c r="A57" t="s">
        <v>18</v>
      </c>
      <c r="B57" t="s">
        <v>161</v>
      </c>
      <c r="C57" s="56">
        <v>38.080000000000005</v>
      </c>
      <c r="D57" s="56">
        <v>22.576666666666668</v>
      </c>
      <c r="E57" s="56">
        <v>26.25</v>
      </c>
      <c r="F57" s="56">
        <v>11.366666666666667</v>
      </c>
      <c r="G57" s="56">
        <v>0.46333333333333332</v>
      </c>
      <c r="H57" s="56">
        <v>41.06666666666667</v>
      </c>
      <c r="I57" s="56">
        <v>58.933333333333337</v>
      </c>
      <c r="J57" s="56">
        <v>2.3079134859202175</v>
      </c>
      <c r="K57" s="56">
        <v>2.75</v>
      </c>
      <c r="L57" s="56">
        <v>5.08</v>
      </c>
      <c r="M57" s="56">
        <v>2.543333333333333</v>
      </c>
      <c r="N57" s="56">
        <v>4.5233333333333334</v>
      </c>
      <c r="O57" s="56">
        <v>211</v>
      </c>
      <c r="P57" s="56">
        <v>6.0933333333333337</v>
      </c>
      <c r="Q57" s="56">
        <v>10.316862603627309</v>
      </c>
      <c r="R57"/>
      <c r="S57"/>
    </row>
    <row r="58" spans="1:19" x14ac:dyDescent="0.3">
      <c r="B58" t="s">
        <v>311</v>
      </c>
      <c r="C58" s="56">
        <v>2.8607866051140549</v>
      </c>
      <c r="D58" s="56">
        <v>1.7160808061782336</v>
      </c>
      <c r="E58" s="56">
        <v>2.523707590034947</v>
      </c>
      <c r="F58" s="56">
        <v>0.47056703383612958</v>
      </c>
      <c r="G58" s="56">
        <v>9.4516312525052243E-2</v>
      </c>
      <c r="H58" s="56">
        <v>2.4378952670968741</v>
      </c>
      <c r="I58" s="56">
        <v>2.4378952670968741</v>
      </c>
      <c r="J58" s="56">
        <v>0.1689979010991369</v>
      </c>
      <c r="K58" s="56">
        <v>0.28354893757515648</v>
      </c>
      <c r="L58" s="56">
        <v>0.22516660498395366</v>
      </c>
      <c r="M58" s="56">
        <v>0.1422439219556792</v>
      </c>
      <c r="N58" s="56">
        <v>0.19731531449265008</v>
      </c>
      <c r="O58" s="56">
        <v>2.6457513110645907</v>
      </c>
      <c r="P58" s="56">
        <v>7.0945988845975722E-2</v>
      </c>
      <c r="Q58" s="56">
        <v>0.71128120188399147</v>
      </c>
      <c r="R58"/>
      <c r="S58"/>
    </row>
    <row r="59" spans="1:19" x14ac:dyDescent="0.3">
      <c r="A59" t="s">
        <v>20</v>
      </c>
      <c r="B59" t="s">
        <v>161</v>
      </c>
      <c r="C59" s="56">
        <v>34.666666666666877</v>
      </c>
      <c r="D59" s="56">
        <v>41.033333333333339</v>
      </c>
      <c r="E59" s="56">
        <v>25.38800000000009</v>
      </c>
      <c r="F59" s="56">
        <v>9.5920000000000982</v>
      </c>
      <c r="G59" s="56">
        <v>-0.31333333333331365</v>
      </c>
      <c r="H59" s="56">
        <v>41.06666666666667</v>
      </c>
      <c r="I59" s="56">
        <v>58.933333333333337</v>
      </c>
      <c r="J59" s="56">
        <v>2.6037882275920095</v>
      </c>
      <c r="K59" s="56">
        <v>4.0234830015174854</v>
      </c>
      <c r="L59" s="56">
        <v>4.5807266166373672</v>
      </c>
      <c r="M59" s="56">
        <v>3.3254663312163948</v>
      </c>
      <c r="N59" s="56">
        <v>3.8828376124925121</v>
      </c>
      <c r="O59" s="56">
        <v>97.2</v>
      </c>
      <c r="P59" s="56">
        <v>6.1033333333333344</v>
      </c>
      <c r="Q59" s="56">
        <v>7.9624279237085931</v>
      </c>
      <c r="R59"/>
      <c r="S59"/>
    </row>
    <row r="60" spans="1:19" x14ac:dyDescent="0.3">
      <c r="B60" t="s">
        <v>311</v>
      </c>
      <c r="C60" s="56">
        <v>10.613883989064702</v>
      </c>
      <c r="D60" s="56">
        <v>3.8397048497681863</v>
      </c>
      <c r="E60" s="56">
        <v>8.8678520510882031</v>
      </c>
      <c r="F60" s="56">
        <v>1.0063796500331634</v>
      </c>
      <c r="G60" s="56">
        <v>1.012982395371923</v>
      </c>
      <c r="H60" s="56">
        <v>2.4378952670968741</v>
      </c>
      <c r="I60" s="56">
        <v>2.4378952670968741</v>
      </c>
      <c r="J60" s="56">
        <v>0.61484503770988874</v>
      </c>
      <c r="K60" s="56">
        <v>0.2053312471360523</v>
      </c>
      <c r="L60" s="56">
        <v>0.37221978821783747</v>
      </c>
      <c r="M60" s="56">
        <v>0.44430307651728623</v>
      </c>
      <c r="N60" s="56">
        <v>1.2495002667507755</v>
      </c>
      <c r="O60" s="56">
        <v>74.830274621973686</v>
      </c>
      <c r="P60" s="56">
        <v>0.2</v>
      </c>
      <c r="Q60" s="56">
        <v>3.8979309254364973</v>
      </c>
      <c r="R60"/>
      <c r="S60"/>
    </row>
    <row r="61" spans="1:19" x14ac:dyDescent="0.3">
      <c r="A61" t="s">
        <v>28</v>
      </c>
      <c r="B61" t="s">
        <v>161</v>
      </c>
      <c r="C61" s="56">
        <v>26.784578313252553</v>
      </c>
      <c r="D61" s="56">
        <v>20.424999999999997</v>
      </c>
      <c r="E61" s="56">
        <v>19.579357429719497</v>
      </c>
      <c r="F61" s="56">
        <v>8.179999999999314</v>
      </c>
      <c r="G61" s="56">
        <v>-0.97477911646625781</v>
      </c>
      <c r="H61" s="56">
        <v>40.375</v>
      </c>
      <c r="I61" s="56">
        <v>59.625</v>
      </c>
      <c r="J61" s="56">
        <v>2.1768167776906222</v>
      </c>
      <c r="K61" s="56">
        <v>3.1900000000000004</v>
      </c>
      <c r="L61" s="56">
        <v>6.6150000000000002</v>
      </c>
      <c r="M61" s="56">
        <v>1.1074999999999999</v>
      </c>
      <c r="N61" s="56">
        <v>2.8125</v>
      </c>
      <c r="O61" s="56">
        <v>147.25</v>
      </c>
      <c r="P61" s="61">
        <v>5.48</v>
      </c>
      <c r="Q61" s="56">
        <v>21.539515385219197</v>
      </c>
      <c r="R61"/>
      <c r="S61"/>
    </row>
    <row r="62" spans="1:19" x14ac:dyDescent="0.3">
      <c r="B62" t="s">
        <v>311</v>
      </c>
      <c r="C62" s="56">
        <v>15.867015496593334</v>
      </c>
      <c r="D62" s="56">
        <v>9.5088117028364803</v>
      </c>
      <c r="E62" s="56">
        <v>12.573654759124819</v>
      </c>
      <c r="F62" s="56">
        <v>4.100199697690587</v>
      </c>
      <c r="G62" s="56">
        <v>1.8222176919982525</v>
      </c>
      <c r="H62" s="56">
        <v>2.4240118261537709</v>
      </c>
      <c r="I62" s="56">
        <v>2.4240118261537709</v>
      </c>
      <c r="J62" s="56">
        <v>0.6991953132511467</v>
      </c>
      <c r="K62" s="56">
        <v>1.4919115255268991</v>
      </c>
      <c r="L62" s="56">
        <v>2.4232828972284675</v>
      </c>
      <c r="M62" s="56">
        <v>0.52175185672884772</v>
      </c>
      <c r="N62" s="56">
        <v>1.2210207478444695</v>
      </c>
      <c r="O62" s="56">
        <v>37.615378060929636</v>
      </c>
      <c r="P62" s="61">
        <v>0.1284198842339716</v>
      </c>
      <c r="Q62" s="56">
        <v>10.126633463435272</v>
      </c>
      <c r="R62"/>
      <c r="S62"/>
    </row>
    <row r="63" spans="1:19" x14ac:dyDescent="0.3">
      <c r="A63" t="s">
        <v>26</v>
      </c>
      <c r="B63" t="s">
        <v>161</v>
      </c>
      <c r="C63" s="56">
        <v>35.177500000000002</v>
      </c>
      <c r="D63" s="56">
        <v>34.916666666666671</v>
      </c>
      <c r="E63" s="56">
        <v>20.077499999999997</v>
      </c>
      <c r="F63" s="56">
        <v>14.1075</v>
      </c>
      <c r="G63" s="56">
        <v>0.78834062112541048</v>
      </c>
      <c r="H63" s="56">
        <v>40.375</v>
      </c>
      <c r="I63" s="56">
        <v>59.625</v>
      </c>
      <c r="J63" s="56">
        <v>1.471711302417035</v>
      </c>
      <c r="K63" s="56">
        <v>1.0836697880133188</v>
      </c>
      <c r="L63" s="56">
        <v>1.9330344700000943</v>
      </c>
      <c r="M63" s="56">
        <v>0.9</v>
      </c>
      <c r="N63" s="56">
        <v>1.7</v>
      </c>
      <c r="O63" s="56">
        <v>281.75</v>
      </c>
      <c r="P63" s="56">
        <v>5.7749999999999995</v>
      </c>
      <c r="Q63" s="56">
        <v>32.210668943833831</v>
      </c>
      <c r="R63"/>
      <c r="S63"/>
    </row>
    <row r="64" spans="1:19" x14ac:dyDescent="0.3">
      <c r="B64" t="s">
        <v>311</v>
      </c>
      <c r="C64" s="56">
        <v>2.1944836142777047</v>
      </c>
      <c r="D64" s="56">
        <v>7.7185382899440933</v>
      </c>
      <c r="E64" s="56">
        <v>1.7490259193810327</v>
      </c>
      <c r="F64" s="56">
        <v>2.8016825301950248</v>
      </c>
      <c r="G64" s="56">
        <v>0.77485191361266492</v>
      </c>
      <c r="H64" s="56">
        <v>2.4240118261537709</v>
      </c>
      <c r="I64" s="56">
        <v>2.4240118261537709</v>
      </c>
      <c r="J64" s="56">
        <v>0.3539648066948945</v>
      </c>
      <c r="K64" s="56">
        <v>0.52147465333812548</v>
      </c>
      <c r="L64" s="56">
        <v>0.91874838440045059</v>
      </c>
      <c r="M64" s="56">
        <v>0.34308489918474</v>
      </c>
      <c r="N64" s="56">
        <v>0.48275604138514971</v>
      </c>
      <c r="O64" s="56">
        <v>14.291605927956452</v>
      </c>
      <c r="P64" s="56">
        <v>9.5742710775633857E-2</v>
      </c>
      <c r="Q64" s="56">
        <v>12.406010742347068</v>
      </c>
      <c r="R64"/>
      <c r="S64"/>
    </row>
    <row r="65" spans="1:25" x14ac:dyDescent="0.3">
      <c r="A65" t="s">
        <v>31</v>
      </c>
      <c r="B65" t="s">
        <v>161</v>
      </c>
      <c r="C65" s="61">
        <v>27.150000000000002</v>
      </c>
      <c r="D65" s="61">
        <v>22.810000000000002</v>
      </c>
      <c r="E65" s="61">
        <v>15.620000000000001</v>
      </c>
      <c r="F65" s="61">
        <v>10.370000000000001</v>
      </c>
      <c r="G65" s="61">
        <v>1</v>
      </c>
      <c r="H65" s="61">
        <v>40.375</v>
      </c>
      <c r="I65" s="61">
        <v>59.625</v>
      </c>
      <c r="J65" s="61">
        <v>1.5117228781811085</v>
      </c>
      <c r="K65" s="61">
        <v>2.7725</v>
      </c>
      <c r="L65" s="61">
        <v>5.7425000000000006</v>
      </c>
      <c r="M65" s="61">
        <v>2.0249999999999999</v>
      </c>
      <c r="N65" s="61">
        <v>3.6</v>
      </c>
      <c r="O65" s="61">
        <v>161</v>
      </c>
      <c r="P65" s="61">
        <v>5.2750000000000004</v>
      </c>
      <c r="Q65" s="61">
        <v>11.859931752873562</v>
      </c>
      <c r="R65"/>
      <c r="S65"/>
    </row>
    <row r="66" spans="1:25" x14ac:dyDescent="0.3">
      <c r="B66" t="s">
        <v>311</v>
      </c>
      <c r="C66" s="61">
        <v>4.372428768240054</v>
      </c>
      <c r="D66" s="61">
        <v>4.1482526441864387</v>
      </c>
      <c r="E66" s="61">
        <v>3.0187745858211974</v>
      </c>
      <c r="F66" s="61">
        <v>1.9891539239921423</v>
      </c>
      <c r="G66" s="61">
        <v>0.5923399924592857</v>
      </c>
      <c r="H66" s="61">
        <v>2.4240118261537709</v>
      </c>
      <c r="I66" s="61">
        <v>2.4240118261537709</v>
      </c>
      <c r="J66" s="61">
        <v>0.14465187575510208</v>
      </c>
      <c r="K66" s="61">
        <v>0.79323703897384801</v>
      </c>
      <c r="L66" s="61">
        <v>2.0271059008678658</v>
      </c>
      <c r="M66" s="61">
        <v>0.5909032633745287</v>
      </c>
      <c r="N66" s="61">
        <v>1.0099504938362081</v>
      </c>
      <c r="O66" s="61">
        <v>11.775681155103795</v>
      </c>
      <c r="P66" s="61">
        <v>0.10408329997330654</v>
      </c>
      <c r="Q66" s="61">
        <v>3.8475794211314671</v>
      </c>
      <c r="R66"/>
      <c r="S66"/>
    </row>
    <row r="67" spans="1:25" x14ac:dyDescent="0.3">
      <c r="E67"/>
      <c r="F67"/>
      <c r="G67"/>
      <c r="H67"/>
      <c r="I67"/>
      <c r="J67"/>
      <c r="K67"/>
      <c r="L67"/>
      <c r="M67"/>
      <c r="N67"/>
      <c r="O67"/>
      <c r="P67"/>
      <c r="Q67"/>
      <c r="R67"/>
      <c r="S67"/>
    </row>
    <row r="68" spans="1:25" ht="15.6" x14ac:dyDescent="0.3">
      <c r="A68" s="21" t="s">
        <v>253</v>
      </c>
      <c r="B68" s="245" t="s">
        <v>274</v>
      </c>
      <c r="C68" s="245"/>
      <c r="D68" s="245" t="s">
        <v>312</v>
      </c>
      <c r="E68" s="245"/>
      <c r="F68" s="245" t="s">
        <v>275</v>
      </c>
      <c r="G68" s="245"/>
      <c r="H68" s="245" t="s">
        <v>276</v>
      </c>
      <c r="I68" s="245"/>
      <c r="J68" s="245" t="s">
        <v>279</v>
      </c>
      <c r="K68" s="245"/>
      <c r="L68" s="245" t="s">
        <v>282</v>
      </c>
      <c r="M68" s="245"/>
      <c r="N68" s="245"/>
      <c r="O68" s="245"/>
      <c r="P68" s="245" t="s">
        <v>313</v>
      </c>
      <c r="Q68" s="245"/>
      <c r="R68" s="245"/>
      <c r="S68" s="245"/>
      <c r="T68" s="245" t="s">
        <v>284</v>
      </c>
      <c r="U68" s="245"/>
      <c r="V68" s="245" t="s">
        <v>97</v>
      </c>
      <c r="W68" s="245"/>
      <c r="X68" s="21" t="s">
        <v>314</v>
      </c>
      <c r="Y68" s="21"/>
    </row>
    <row r="69" spans="1:25" ht="15.6" x14ac:dyDescent="0.3">
      <c r="A69" s="21"/>
      <c r="B69" s="21" t="s">
        <v>161</v>
      </c>
      <c r="C69" s="21" t="s">
        <v>160</v>
      </c>
      <c r="D69" s="21" t="s">
        <v>161</v>
      </c>
      <c r="E69" s="21" t="s">
        <v>160</v>
      </c>
      <c r="F69" s="21" t="s">
        <v>161</v>
      </c>
      <c r="G69" s="21" t="s">
        <v>160</v>
      </c>
      <c r="H69" s="21" t="s">
        <v>161</v>
      </c>
      <c r="I69" s="21" t="s">
        <v>160</v>
      </c>
      <c r="J69" s="21" t="s">
        <v>161</v>
      </c>
      <c r="K69" s="21" t="s">
        <v>160</v>
      </c>
      <c r="L69" s="21" t="s">
        <v>161</v>
      </c>
      <c r="M69" s="21" t="s">
        <v>160</v>
      </c>
      <c r="N69" s="21" t="s">
        <v>161</v>
      </c>
      <c r="O69" s="21" t="s">
        <v>160</v>
      </c>
      <c r="P69" s="21" t="s">
        <v>161</v>
      </c>
      <c r="Q69" s="21" t="s">
        <v>160</v>
      </c>
      <c r="R69" s="21" t="s">
        <v>161</v>
      </c>
      <c r="S69" s="21" t="s">
        <v>160</v>
      </c>
      <c r="T69" s="21" t="s">
        <v>161</v>
      </c>
      <c r="U69" s="21" t="s">
        <v>160</v>
      </c>
      <c r="V69" s="21" t="s">
        <v>161</v>
      </c>
      <c r="W69" s="21" t="s">
        <v>160</v>
      </c>
      <c r="X69" s="21"/>
      <c r="Y69" s="21"/>
    </row>
    <row r="70" spans="1:25" x14ac:dyDescent="0.3">
      <c r="A70" t="s">
        <v>16</v>
      </c>
      <c r="B70" s="56">
        <v>33.839437751003743</v>
      </c>
      <c r="C70" s="56">
        <v>8.8891518737806088</v>
      </c>
      <c r="D70">
        <v>24.9</v>
      </c>
      <c r="E70">
        <v>8</v>
      </c>
      <c r="F70">
        <v>10</v>
      </c>
      <c r="G70">
        <v>2.1</v>
      </c>
      <c r="H70">
        <v>1.2</v>
      </c>
      <c r="I70">
        <v>2.1</v>
      </c>
      <c r="J70">
        <v>2.5</v>
      </c>
      <c r="K70">
        <v>0.5</v>
      </c>
      <c r="L70" s="56">
        <v>11.465606571333668</v>
      </c>
      <c r="M70" s="56">
        <v>1.077402491597873</v>
      </c>
      <c r="N70" s="56">
        <v>13.503333992325208</v>
      </c>
      <c r="O70" s="56">
        <v>2.9079580532950371</v>
      </c>
      <c r="P70" s="56">
        <v>10.05021231967136</v>
      </c>
      <c r="Q70" s="56">
        <v>0.63803489300681548</v>
      </c>
      <c r="R70" s="56">
        <v>23.057765048029694</v>
      </c>
      <c r="S70" s="56">
        <v>7.105213474965228</v>
      </c>
      <c r="T70" s="56">
        <v>156</v>
      </c>
      <c r="U70" s="56">
        <v>40.799999999999997</v>
      </c>
      <c r="V70" s="56">
        <v>6.6</v>
      </c>
      <c r="W70" s="56">
        <v>0.7</v>
      </c>
      <c r="X70" s="56">
        <v>2.5</v>
      </c>
      <c r="Y70" s="56">
        <v>0.9</v>
      </c>
    </row>
    <row r="71" spans="1:25" x14ac:dyDescent="0.3">
      <c r="A71" t="s">
        <v>18</v>
      </c>
      <c r="B71" s="56">
        <v>38.080000000000005</v>
      </c>
      <c r="C71" s="56">
        <v>2.8607866051140549</v>
      </c>
      <c r="D71" s="56">
        <v>26.25</v>
      </c>
      <c r="E71" s="56">
        <v>2.523707590034947</v>
      </c>
      <c r="F71" s="56">
        <v>11.366666666666667</v>
      </c>
      <c r="G71" s="56">
        <v>0.47056703383612958</v>
      </c>
      <c r="H71" s="56">
        <v>0.46333333333333332</v>
      </c>
      <c r="I71" s="56">
        <v>9.4516312525052243E-2</v>
      </c>
      <c r="J71" s="56">
        <v>2.3079134859202175</v>
      </c>
      <c r="K71" s="56">
        <v>0.1689979010991369</v>
      </c>
      <c r="L71" s="56">
        <v>2.75</v>
      </c>
      <c r="M71" s="56">
        <v>0.28354893757515648</v>
      </c>
      <c r="N71" s="56">
        <v>5.08</v>
      </c>
      <c r="O71" s="56">
        <v>0.22516660498395366</v>
      </c>
      <c r="P71" s="56">
        <v>2.5</v>
      </c>
      <c r="Q71" s="56">
        <v>0.1</v>
      </c>
      <c r="R71" s="56">
        <v>4.5</v>
      </c>
      <c r="S71" s="56">
        <v>0.2</v>
      </c>
      <c r="T71" s="56">
        <v>211</v>
      </c>
      <c r="U71" s="56">
        <v>2.6</v>
      </c>
      <c r="V71" s="56">
        <v>6.1</v>
      </c>
      <c r="W71" s="56">
        <v>0.1</v>
      </c>
      <c r="X71" s="56">
        <v>10.3</v>
      </c>
      <c r="Y71" s="56">
        <v>0.7</v>
      </c>
    </row>
    <row r="72" spans="1:25" x14ac:dyDescent="0.3">
      <c r="A72" t="s">
        <v>20</v>
      </c>
      <c r="B72" s="56">
        <v>34.666666666666877</v>
      </c>
      <c r="C72" s="56">
        <v>10.613883989064702</v>
      </c>
      <c r="D72" s="56">
        <v>25.38800000000009</v>
      </c>
      <c r="E72" s="56">
        <v>8.8678520510882031</v>
      </c>
      <c r="F72" s="56">
        <v>9.5920000000000982</v>
      </c>
      <c r="G72" s="56">
        <v>1.0063796500331634</v>
      </c>
      <c r="H72" s="56">
        <v>-0.31333333333331365</v>
      </c>
      <c r="I72" s="56">
        <v>1.012982395371923</v>
      </c>
      <c r="J72" s="56">
        <v>2.6037882275920095</v>
      </c>
      <c r="K72" s="56">
        <v>0.61484503770988874</v>
      </c>
      <c r="L72" s="56">
        <v>4.0234830015174854</v>
      </c>
      <c r="M72" s="56">
        <v>0.2053312471360523</v>
      </c>
      <c r="N72" s="56">
        <v>4.5807266166373672</v>
      </c>
      <c r="O72" s="56">
        <v>0.37221978821783747</v>
      </c>
      <c r="P72" s="56">
        <v>3.3</v>
      </c>
      <c r="Q72" s="56">
        <v>0.4</v>
      </c>
      <c r="R72" s="56">
        <v>3.9</v>
      </c>
      <c r="S72" s="56">
        <v>1.2</v>
      </c>
      <c r="T72" s="56">
        <v>97.2</v>
      </c>
      <c r="U72" s="56">
        <v>74.8</v>
      </c>
      <c r="V72" s="56">
        <v>6.1</v>
      </c>
      <c r="W72" s="56">
        <v>0.2</v>
      </c>
      <c r="X72" s="56">
        <v>8</v>
      </c>
      <c r="Y72" s="56">
        <v>3.9</v>
      </c>
    </row>
    <row r="73" spans="1:25" x14ac:dyDescent="0.3">
      <c r="A73" t="s">
        <v>26</v>
      </c>
      <c r="B73" s="56">
        <v>26.784578313252553</v>
      </c>
      <c r="C73" s="56">
        <v>15.867015496593334</v>
      </c>
      <c r="D73" s="56">
        <v>19.579357429719497</v>
      </c>
      <c r="E73" s="56">
        <v>12.573654759124819</v>
      </c>
      <c r="F73" s="56">
        <v>8.179999999999314</v>
      </c>
      <c r="G73" s="56">
        <v>4.100199697690587</v>
      </c>
      <c r="H73" s="56">
        <v>-0.97477911646625781</v>
      </c>
      <c r="I73" s="56">
        <v>1.8222176919982525</v>
      </c>
      <c r="J73" s="56">
        <v>2.1768167776906222</v>
      </c>
      <c r="K73" s="56">
        <v>0.6991953132511467</v>
      </c>
      <c r="L73" s="56">
        <v>3.1900000000000004</v>
      </c>
      <c r="M73" s="56">
        <v>1.4919115255268991</v>
      </c>
      <c r="N73" s="56">
        <v>6.6150000000000002</v>
      </c>
      <c r="O73" s="56">
        <v>2.4232828972284675</v>
      </c>
      <c r="P73" s="56">
        <v>1.1000000000000001</v>
      </c>
      <c r="Q73" s="56">
        <v>0.5</v>
      </c>
      <c r="R73" s="56">
        <v>2.8</v>
      </c>
      <c r="S73" s="56">
        <v>1.2</v>
      </c>
      <c r="T73" s="56">
        <v>147.30000000000001</v>
      </c>
      <c r="U73" s="56">
        <v>37.6</v>
      </c>
      <c r="V73" s="56">
        <v>5.48</v>
      </c>
      <c r="W73" s="56">
        <v>0.13</v>
      </c>
      <c r="X73" s="56">
        <v>21.5</v>
      </c>
      <c r="Y73" s="56">
        <v>10.1</v>
      </c>
    </row>
    <row r="74" spans="1:25" x14ac:dyDescent="0.3">
      <c r="A74" t="s">
        <v>28</v>
      </c>
      <c r="B74" s="56">
        <v>35.177500000000002</v>
      </c>
      <c r="C74" s="56">
        <v>2.1944836142777047</v>
      </c>
      <c r="D74" s="56">
        <v>20.077499999999997</v>
      </c>
      <c r="E74" s="56">
        <v>1.7490259193810327</v>
      </c>
      <c r="F74" s="56">
        <v>14.1075</v>
      </c>
      <c r="G74" s="56">
        <v>2.8016825301950248</v>
      </c>
      <c r="H74" s="56">
        <v>0.78834062112541048</v>
      </c>
      <c r="I74" s="56">
        <v>0.77485191361266492</v>
      </c>
      <c r="J74" s="56">
        <v>1.471711302417035</v>
      </c>
      <c r="K74" s="56">
        <v>0.3539648066948945</v>
      </c>
      <c r="L74" s="56">
        <v>1.0836697880133188</v>
      </c>
      <c r="M74" s="56">
        <v>0.52147465333812548</v>
      </c>
      <c r="N74" s="56">
        <v>1.9330344700000943</v>
      </c>
      <c r="O74" s="56">
        <v>0.91874838440045059</v>
      </c>
      <c r="P74" s="56">
        <v>0.9</v>
      </c>
      <c r="Q74" s="56">
        <v>0.3</v>
      </c>
      <c r="R74" s="56">
        <v>1.7</v>
      </c>
      <c r="S74" s="56">
        <v>0.5</v>
      </c>
      <c r="T74" s="56">
        <v>281.8</v>
      </c>
      <c r="U74" s="56">
        <v>14.3</v>
      </c>
      <c r="V74" s="56">
        <v>5.8</v>
      </c>
      <c r="W74" s="56">
        <v>0.1</v>
      </c>
      <c r="X74" s="56">
        <v>32.200000000000003</v>
      </c>
      <c r="Y74" s="56">
        <v>12.4</v>
      </c>
    </row>
    <row r="75" spans="1:25" x14ac:dyDescent="0.3">
      <c r="A75" t="s">
        <v>31</v>
      </c>
      <c r="B75" s="61">
        <v>27.150000000000002</v>
      </c>
      <c r="C75" s="61">
        <v>4.372428768240054</v>
      </c>
      <c r="D75" s="61">
        <v>15.620000000000001</v>
      </c>
      <c r="E75" s="61">
        <v>3.0187745858211974</v>
      </c>
      <c r="F75" s="61">
        <v>10.370000000000001</v>
      </c>
      <c r="G75" s="61">
        <v>1.9891539239921423</v>
      </c>
      <c r="H75" s="61">
        <v>1</v>
      </c>
      <c r="I75" s="61">
        <v>0.5923399924592857</v>
      </c>
      <c r="J75" s="61">
        <v>1.5117228781811085</v>
      </c>
      <c r="K75" s="61">
        <v>0.14465187575510208</v>
      </c>
      <c r="L75" s="61">
        <v>2.7725</v>
      </c>
      <c r="M75" s="61">
        <v>0.79323703897384801</v>
      </c>
      <c r="N75" s="61">
        <v>5.7425000000000006</v>
      </c>
      <c r="O75" s="61">
        <v>2.0271059008678658</v>
      </c>
      <c r="P75" s="56">
        <v>2.0299999999999998</v>
      </c>
      <c r="Q75" s="56">
        <v>0.59</v>
      </c>
      <c r="R75" s="56">
        <v>3.6</v>
      </c>
      <c r="S75" s="56">
        <v>1.01</v>
      </c>
      <c r="T75" s="56">
        <v>161</v>
      </c>
      <c r="U75" s="56">
        <v>11.78</v>
      </c>
      <c r="V75" s="56">
        <v>5.28</v>
      </c>
      <c r="W75" s="56">
        <v>0.1</v>
      </c>
      <c r="X75" s="56">
        <v>11.86</v>
      </c>
      <c r="Y75" s="56">
        <v>3.85</v>
      </c>
    </row>
    <row r="76" spans="1:25" x14ac:dyDescent="0.3">
      <c r="E76"/>
      <c r="F76"/>
      <c r="G76"/>
      <c r="H76"/>
      <c r="I76"/>
      <c r="J76"/>
      <c r="K76"/>
      <c r="L76"/>
      <c r="M76"/>
      <c r="N76"/>
      <c r="O76"/>
      <c r="P76"/>
      <c r="Q76"/>
      <c r="R76"/>
      <c r="S76"/>
    </row>
  </sheetData>
  <mergeCells count="62">
    <mergeCell ref="L68:O68"/>
    <mergeCell ref="P68:S68"/>
    <mergeCell ref="T68:U68"/>
    <mergeCell ref="V68:W68"/>
    <mergeCell ref="K53:L53"/>
    <mergeCell ref="M53:N53"/>
    <mergeCell ref="O53:O54"/>
    <mergeCell ref="P53:P54"/>
    <mergeCell ref="Q53:Q54"/>
    <mergeCell ref="B68:C68"/>
    <mergeCell ref="D68:E68"/>
    <mergeCell ref="F68:G68"/>
    <mergeCell ref="H68:I68"/>
    <mergeCell ref="J68:K68"/>
    <mergeCell ref="E53:E54"/>
    <mergeCell ref="F53:F54"/>
    <mergeCell ref="G53:G54"/>
    <mergeCell ref="H53:H54"/>
    <mergeCell ref="I53:I54"/>
    <mergeCell ref="J53:J54"/>
    <mergeCell ref="D30:D33"/>
    <mergeCell ref="D37:D40"/>
    <mergeCell ref="D48:D51"/>
    <mergeCell ref="A53:A54"/>
    <mergeCell ref="C53:C54"/>
    <mergeCell ref="D53:D54"/>
    <mergeCell ref="E16:S16"/>
    <mergeCell ref="A17:A19"/>
    <mergeCell ref="B17:B19"/>
    <mergeCell ref="C17:C19"/>
    <mergeCell ref="D17:D19"/>
    <mergeCell ref="A23:A26"/>
    <mergeCell ref="B23:B26"/>
    <mergeCell ref="C23:C26"/>
    <mergeCell ref="D23:D26"/>
    <mergeCell ref="A3:A5"/>
    <mergeCell ref="B3:B5"/>
    <mergeCell ref="C3:C5"/>
    <mergeCell ref="D3:D5"/>
    <mergeCell ref="E9:T9"/>
    <mergeCell ref="A10:A12"/>
    <mergeCell ref="B10:B12"/>
    <mergeCell ref="C10:C12"/>
    <mergeCell ref="D10:D12"/>
    <mergeCell ref="M1:M2"/>
    <mergeCell ref="N1:O1"/>
    <mergeCell ref="P1:Q1"/>
    <mergeCell ref="R1:R2"/>
    <mergeCell ref="S1:S2"/>
    <mergeCell ref="T1:T2"/>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3940F-CB44-4C14-A971-5E4EDFB77CE2}">
  <dimension ref="A1:Y119"/>
  <sheetViews>
    <sheetView workbookViewId="0">
      <selection activeCell="N12" sqref="N12"/>
    </sheetView>
  </sheetViews>
  <sheetFormatPr defaultColWidth="9.109375" defaultRowHeight="15" x14ac:dyDescent="0.25"/>
  <cols>
    <col min="1" max="10" width="9.109375" style="21"/>
    <col min="11" max="11" width="11.33203125" style="21" customWidth="1"/>
    <col min="12" max="16384" width="9.109375" style="21"/>
  </cols>
  <sheetData>
    <row r="1" spans="1:25" x14ac:dyDescent="0.25">
      <c r="A1" s="21" t="s">
        <v>253</v>
      </c>
      <c r="B1" s="245" t="s">
        <v>274</v>
      </c>
      <c r="C1" s="245"/>
      <c r="D1" s="245" t="s">
        <v>312</v>
      </c>
      <c r="E1" s="245"/>
      <c r="F1" s="245" t="s">
        <v>275</v>
      </c>
      <c r="G1" s="245"/>
      <c r="H1" s="245" t="s">
        <v>276</v>
      </c>
      <c r="I1" s="245"/>
      <c r="J1" s="245" t="s">
        <v>279</v>
      </c>
      <c r="K1" s="245"/>
      <c r="L1" s="245" t="s">
        <v>282</v>
      </c>
      <c r="M1" s="245"/>
      <c r="N1" s="245"/>
      <c r="O1" s="245"/>
      <c r="P1" s="245" t="s">
        <v>313</v>
      </c>
      <c r="Q1" s="245"/>
      <c r="R1" s="245"/>
      <c r="S1" s="245"/>
      <c r="T1" s="245" t="s">
        <v>284</v>
      </c>
      <c r="U1" s="245"/>
      <c r="V1" s="245" t="s">
        <v>97</v>
      </c>
      <c r="W1" s="245"/>
      <c r="X1" s="21" t="s">
        <v>314</v>
      </c>
    </row>
    <row r="2" spans="1:25" x14ac:dyDescent="0.25">
      <c r="B2" s="21" t="s">
        <v>161</v>
      </c>
      <c r="C2" s="21" t="s">
        <v>160</v>
      </c>
      <c r="D2" s="21" t="s">
        <v>161</v>
      </c>
      <c r="E2" s="21" t="s">
        <v>160</v>
      </c>
      <c r="F2" s="21" t="s">
        <v>161</v>
      </c>
      <c r="G2" s="21" t="s">
        <v>160</v>
      </c>
      <c r="H2" s="21" t="s">
        <v>161</v>
      </c>
      <c r="I2" s="21" t="s">
        <v>160</v>
      </c>
      <c r="J2" s="21" t="s">
        <v>161</v>
      </c>
      <c r="K2" s="21" t="s">
        <v>160</v>
      </c>
      <c r="L2" s="21" t="s">
        <v>161</v>
      </c>
      <c r="M2" s="21" t="s">
        <v>160</v>
      </c>
      <c r="N2" s="21" t="s">
        <v>161</v>
      </c>
      <c r="O2" s="21" t="s">
        <v>160</v>
      </c>
      <c r="P2" s="21" t="s">
        <v>161</v>
      </c>
      <c r="Q2" s="21" t="s">
        <v>160</v>
      </c>
      <c r="R2" s="21" t="s">
        <v>161</v>
      </c>
      <c r="S2" s="21" t="s">
        <v>160</v>
      </c>
      <c r="T2" s="21" t="s">
        <v>161</v>
      </c>
      <c r="U2" s="21" t="s">
        <v>160</v>
      </c>
      <c r="V2" s="21" t="s">
        <v>161</v>
      </c>
      <c r="W2" s="21" t="s">
        <v>160</v>
      </c>
    </row>
    <row r="3" spans="1:25" x14ac:dyDescent="0.25">
      <c r="A3" s="21" t="s">
        <v>50</v>
      </c>
      <c r="B3" s="246">
        <v>46.139442231076131</v>
      </c>
      <c r="C3" s="246">
        <v>3.5071222676743874</v>
      </c>
      <c r="D3" s="247">
        <v>31.95419521912256</v>
      </c>
      <c r="E3" s="247">
        <v>3.4739836057207203</v>
      </c>
      <c r="F3" s="247">
        <v>13.22263745019945</v>
      </c>
      <c r="G3" s="247">
        <v>1.3421428265297</v>
      </c>
      <c r="H3" s="247">
        <v>0.96260956175411394</v>
      </c>
      <c r="I3" s="247">
        <v>0.83911354828046214</v>
      </c>
      <c r="J3" s="247">
        <v>2.4314928424043138</v>
      </c>
      <c r="K3" s="247">
        <v>0.3141449795138383</v>
      </c>
      <c r="L3" s="247">
        <v>6.9459052094655558</v>
      </c>
      <c r="M3" s="247">
        <v>0.39392716416830575</v>
      </c>
      <c r="N3" s="247">
        <v>15.438494140062428</v>
      </c>
      <c r="O3" s="247">
        <v>0.73589779153628665</v>
      </c>
      <c r="P3" s="247">
        <v>4.6044278405045187</v>
      </c>
      <c r="Q3" s="247">
        <v>7.373502278570003E-2</v>
      </c>
      <c r="R3" s="247">
        <v>5.7982015500329291</v>
      </c>
      <c r="S3" s="247">
        <v>0.15570451759261839</v>
      </c>
      <c r="T3" s="247">
        <v>260.25</v>
      </c>
      <c r="U3" s="247">
        <v>16.152915113584505</v>
      </c>
      <c r="V3" s="247">
        <v>6.1825000000000001</v>
      </c>
      <c r="W3" s="247">
        <v>9.069178573608544E-2</v>
      </c>
      <c r="X3" s="246">
        <f>D3/P3</f>
        <v>6.9398840259860082</v>
      </c>
      <c r="Y3" s="21">
        <v>2.1</v>
      </c>
    </row>
    <row r="4" spans="1:25" x14ac:dyDescent="0.25">
      <c r="A4" s="21" t="s">
        <v>52</v>
      </c>
      <c r="B4" s="246">
        <v>44.775232803724776</v>
      </c>
      <c r="C4" s="246">
        <v>2.9872028088627012</v>
      </c>
      <c r="D4" s="247">
        <v>30.911215059440689</v>
      </c>
      <c r="E4" s="247">
        <v>5.2042754467697083</v>
      </c>
      <c r="F4" s="247">
        <v>12.952016512264914</v>
      </c>
      <c r="G4" s="247">
        <v>1.2627027355539928</v>
      </c>
      <c r="H4" s="247">
        <v>0.91200123201917904</v>
      </c>
      <c r="I4" s="247">
        <v>1.7567729153988454</v>
      </c>
      <c r="J4" s="247">
        <v>2.4323742859876933</v>
      </c>
      <c r="K4" s="247">
        <v>0.63770215397849428</v>
      </c>
      <c r="L4" s="247">
        <v>6.7790194513266551</v>
      </c>
      <c r="M4" s="247">
        <v>0.61973517942915424</v>
      </c>
      <c r="N4" s="247">
        <v>14.879185716589229</v>
      </c>
      <c r="O4" s="247">
        <v>1.132054918397664</v>
      </c>
      <c r="P4" s="247">
        <v>4.2229437795872178</v>
      </c>
      <c r="Q4" s="247">
        <v>0.40723824216936677</v>
      </c>
      <c r="R4" s="247">
        <v>5.4645757579541989</v>
      </c>
      <c r="S4" s="247">
        <v>0.51516360270582517</v>
      </c>
      <c r="T4" s="247">
        <v>213.5</v>
      </c>
      <c r="U4" s="247">
        <v>4.4347115652166904</v>
      </c>
      <c r="V4" s="247">
        <v>6.1125000000000007</v>
      </c>
      <c r="W4" s="247">
        <v>9.9456858318904814E-2</v>
      </c>
      <c r="X4" s="246">
        <f t="shared" ref="X4:X11" si="0">D4/P4</f>
        <v>7.3198263279891886</v>
      </c>
      <c r="Y4" s="21">
        <v>4.3</v>
      </c>
    </row>
    <row r="5" spans="1:25" x14ac:dyDescent="0.25">
      <c r="A5" s="21" t="s">
        <v>53</v>
      </c>
      <c r="B5" s="246">
        <v>34.64073003834897</v>
      </c>
      <c r="C5" s="246">
        <v>6.588115798373825</v>
      </c>
      <c r="D5" s="247">
        <v>21.451883966142358</v>
      </c>
      <c r="E5" s="247">
        <v>4.6469507461800434</v>
      </c>
      <c r="F5" s="247">
        <v>12.896780812493644</v>
      </c>
      <c r="G5" s="247">
        <v>0.60307142340849551</v>
      </c>
      <c r="H5" s="247">
        <v>0.29206525971296787</v>
      </c>
      <c r="I5" s="247">
        <v>1.5076857176337157</v>
      </c>
      <c r="J5" s="247">
        <v>1.6553199404760053</v>
      </c>
      <c r="K5" s="247">
        <v>0.29807785273629739</v>
      </c>
      <c r="L5" s="247">
        <v>0.9</v>
      </c>
      <c r="M5" s="247">
        <v>0.18270591503787662</v>
      </c>
      <c r="N5" s="247">
        <v>0.51244382525064636</v>
      </c>
      <c r="O5" s="247">
        <v>0.21037486626921406</v>
      </c>
      <c r="P5" s="247">
        <v>0.7</v>
      </c>
      <c r="Q5" s="247">
        <v>0.16440359910774527</v>
      </c>
      <c r="R5" s="247">
        <v>1.5</v>
      </c>
      <c r="S5" s="247">
        <v>0.15494370424511483</v>
      </c>
      <c r="T5" s="247">
        <v>33.066666666666663</v>
      </c>
      <c r="U5" s="247">
        <v>14.885675440951067</v>
      </c>
      <c r="V5" s="247">
        <v>6.4066666666666663</v>
      </c>
      <c r="W5" s="247">
        <v>0.10016652800877819</v>
      </c>
      <c r="X5" s="246">
        <f t="shared" si="0"/>
        <v>30.645548523060512</v>
      </c>
      <c r="Y5" s="21">
        <v>3.6</v>
      </c>
    </row>
    <row r="6" spans="1:25" x14ac:dyDescent="0.25">
      <c r="A6" s="21" t="s">
        <v>56</v>
      </c>
      <c r="B6" s="246">
        <v>40.239217587481185</v>
      </c>
      <c r="C6" s="246">
        <v>3.2909046927150478</v>
      </c>
      <c r="D6" s="247">
        <v>29.051553080849327</v>
      </c>
      <c r="E6" s="247">
        <v>1.8484008359219974</v>
      </c>
      <c r="F6" s="247">
        <v>10.460403270452117</v>
      </c>
      <c r="G6" s="247">
        <v>1.7567343013552783</v>
      </c>
      <c r="H6" s="247">
        <v>0.72726123617974281</v>
      </c>
      <c r="I6" s="247">
        <v>0.22421002128280473</v>
      </c>
      <c r="J6" s="247">
        <v>2.8178922871440335</v>
      </c>
      <c r="K6" s="247">
        <v>0.40747270368503419</v>
      </c>
      <c r="L6" s="247">
        <v>1.3320299029399418</v>
      </c>
      <c r="M6" s="247">
        <v>0.15281885499029133</v>
      </c>
      <c r="N6" s="247">
        <v>2.1452692616908258</v>
      </c>
      <c r="O6" s="247">
        <v>0.24714749857033838</v>
      </c>
      <c r="P6" s="247">
        <v>1.2019428903565677</v>
      </c>
      <c r="Q6" s="247">
        <v>0.11548141566435442</v>
      </c>
      <c r="R6" s="247">
        <v>1.942188509958515</v>
      </c>
      <c r="S6" s="247">
        <v>0.22333071687570985</v>
      </c>
      <c r="T6" s="247">
        <v>207.33333333333334</v>
      </c>
      <c r="U6" s="247">
        <v>4.6188021535170067</v>
      </c>
      <c r="V6" s="247">
        <v>6.09</v>
      </c>
      <c r="W6" s="247">
        <v>0.45044422518220822</v>
      </c>
      <c r="X6" s="246">
        <f t="shared" si="0"/>
        <v>24.170493718075832</v>
      </c>
      <c r="Y6" s="21">
        <v>1.2</v>
      </c>
    </row>
    <row r="7" spans="1:25" x14ac:dyDescent="0.25">
      <c r="A7" s="21" t="s">
        <v>315</v>
      </c>
      <c r="B7" s="246">
        <v>39.936826189218579</v>
      </c>
      <c r="C7" s="246">
        <v>5.7915411826843828</v>
      </c>
      <c r="D7" s="247">
        <v>28.275643940969925</v>
      </c>
      <c r="E7" s="247">
        <v>3.6924609419519716</v>
      </c>
      <c r="F7" s="247">
        <v>11.514878254052235</v>
      </c>
      <c r="G7" s="247">
        <v>1.2144774794105371</v>
      </c>
      <c r="H7" s="247">
        <v>0.14630399419642259</v>
      </c>
      <c r="I7" s="247">
        <v>1.4839479715777593</v>
      </c>
      <c r="J7" s="247">
        <v>2.4519473853445408</v>
      </c>
      <c r="K7" s="247">
        <v>8.6357161378452563E-2</v>
      </c>
      <c r="L7" s="247">
        <v>4.3641460910097614</v>
      </c>
      <c r="M7" s="247">
        <v>0.23445252798640751</v>
      </c>
      <c r="N7" s="247">
        <v>6.9736032238619421</v>
      </c>
      <c r="O7" s="247">
        <v>0.63822588399061952</v>
      </c>
      <c r="P7" s="247">
        <v>4.0065942231184719</v>
      </c>
      <c r="Q7" s="247">
        <v>0.15396676734132433</v>
      </c>
      <c r="R7" s="247">
        <v>6.395828021877894</v>
      </c>
      <c r="S7" s="247">
        <v>0.65895137769814138</v>
      </c>
      <c r="T7" s="247">
        <v>209.66666666666666</v>
      </c>
      <c r="U7" s="247">
        <v>19.553345834749955</v>
      </c>
      <c r="V7" s="247">
        <v>6.2833333333333341</v>
      </c>
      <c r="W7" s="247">
        <v>7.0237691685684778E-2</v>
      </c>
      <c r="X7" s="246">
        <f t="shared" si="0"/>
        <v>7.057276670998144</v>
      </c>
      <c r="Y7" s="21">
        <v>5.6</v>
      </c>
    </row>
    <row r="8" spans="1:25" x14ac:dyDescent="0.25">
      <c r="A8" s="21" t="s">
        <v>316</v>
      </c>
      <c r="B8" s="246">
        <v>55.116666666666667</v>
      </c>
      <c r="C8" s="246">
        <v>3.2410080736297688</v>
      </c>
      <c r="D8" s="247">
        <v>25.353333333333335</v>
      </c>
      <c r="E8" s="247">
        <v>3.6901264657641919</v>
      </c>
      <c r="F8" s="247">
        <v>21.496666666666666</v>
      </c>
      <c r="G8" s="247">
        <v>0.51810552335729088</v>
      </c>
      <c r="H8" s="247">
        <v>8.2666666666666657</v>
      </c>
      <c r="I8" s="247">
        <v>0.320364375880548</v>
      </c>
      <c r="J8" s="247">
        <v>1.1825614897261241</v>
      </c>
      <c r="K8" s="247">
        <v>0.19827342266624121</v>
      </c>
      <c r="L8" s="247">
        <v>2.5</v>
      </c>
      <c r="M8" s="247">
        <v>0.3</v>
      </c>
      <c r="N8" s="247">
        <v>4.9000000000000004</v>
      </c>
      <c r="O8" s="247">
        <v>0.5</v>
      </c>
      <c r="P8" s="247">
        <v>1.7</v>
      </c>
      <c r="Q8" s="247">
        <v>0.1</v>
      </c>
      <c r="R8" s="247">
        <v>2.8</v>
      </c>
      <c r="S8" s="247">
        <v>0.2</v>
      </c>
      <c r="T8" s="247">
        <v>210.1</v>
      </c>
      <c r="U8" s="247">
        <v>4.0999999999999996</v>
      </c>
      <c r="V8" s="247">
        <v>5.4</v>
      </c>
      <c r="W8" s="247">
        <v>0.2</v>
      </c>
      <c r="X8" s="246">
        <f t="shared" si="0"/>
        <v>14.913725490196081</v>
      </c>
      <c r="Y8" s="21">
        <v>3.4</v>
      </c>
    </row>
    <row r="9" spans="1:25" x14ac:dyDescent="0.25">
      <c r="A9" s="21" t="s">
        <v>317</v>
      </c>
      <c r="B9" s="246">
        <v>51.263851167254018</v>
      </c>
      <c r="C9" s="246">
        <v>1.8595811154773874</v>
      </c>
      <c r="D9" s="247">
        <v>37.562937722419186</v>
      </c>
      <c r="E9" s="247">
        <v>3.2594764635581215</v>
      </c>
      <c r="F9" s="247">
        <v>11.166685355232874</v>
      </c>
      <c r="G9" s="247">
        <v>1.2074354095205009</v>
      </c>
      <c r="H9" s="247">
        <v>2.5342280896019549</v>
      </c>
      <c r="I9" s="247">
        <v>0.95164225550483583</v>
      </c>
      <c r="J9" s="247">
        <v>3.4153985779917519</v>
      </c>
      <c r="K9" s="247">
        <v>0.58289127834940024</v>
      </c>
      <c r="L9" s="247">
        <v>1.5095801325989733</v>
      </c>
      <c r="M9" s="247">
        <v>0.13856397587314806</v>
      </c>
      <c r="N9" s="247">
        <v>2.3825008535574597</v>
      </c>
      <c r="O9" s="247">
        <v>0.20584289467585623</v>
      </c>
      <c r="P9" s="247">
        <v>1.2</v>
      </c>
      <c r="Q9" s="247">
        <v>5.420510059466585E-2</v>
      </c>
      <c r="R9" s="247">
        <v>2</v>
      </c>
      <c r="S9" s="247">
        <v>0.37528991114945059</v>
      </c>
      <c r="T9" s="247">
        <v>261</v>
      </c>
      <c r="U9" s="247">
        <v>8.3964278118733322</v>
      </c>
      <c r="V9" s="247">
        <v>5.3222222222222229</v>
      </c>
      <c r="W9" s="247">
        <v>0.18998537955443953</v>
      </c>
      <c r="X9" s="246">
        <f t="shared" si="0"/>
        <v>31.30244810201599</v>
      </c>
      <c r="Y9" s="21">
        <v>2.1</v>
      </c>
    </row>
    <row r="10" spans="1:25" x14ac:dyDescent="0.25">
      <c r="A10" s="21" t="s">
        <v>318</v>
      </c>
      <c r="B10" s="246">
        <v>57.863968983724121</v>
      </c>
      <c r="C10" s="246">
        <v>1.3767005299435373</v>
      </c>
      <c r="D10" s="247">
        <v>36.5</v>
      </c>
      <c r="E10" s="247">
        <v>3.593204274695736</v>
      </c>
      <c r="F10" s="247">
        <v>18.5</v>
      </c>
      <c r="G10" s="247">
        <v>2.1486260947708908</v>
      </c>
      <c r="H10" s="247">
        <v>4.6129730452374176</v>
      </c>
      <c r="I10" s="247">
        <v>1.1120720993109263</v>
      </c>
      <c r="J10" s="247">
        <f>D10/F10</f>
        <v>1.972972972972973</v>
      </c>
      <c r="K10" s="247">
        <v>0.9629196926586675</v>
      </c>
      <c r="L10" s="247">
        <v>1.4578490261594008</v>
      </c>
      <c r="M10" s="247">
        <v>0.17298963436694231</v>
      </c>
      <c r="N10" s="247">
        <v>2.3348219431704056</v>
      </c>
      <c r="O10" s="247">
        <v>0.24433844868651369</v>
      </c>
      <c r="P10" s="247">
        <v>1.1000000000000001</v>
      </c>
      <c r="Q10" s="247">
        <v>0.14047510439534705</v>
      </c>
      <c r="R10" s="247">
        <v>1.8</v>
      </c>
      <c r="S10" s="247">
        <v>0.42880454886138941</v>
      </c>
      <c r="T10" s="247">
        <v>275.55555555555554</v>
      </c>
      <c r="U10" s="247">
        <v>7.7477595327796385</v>
      </c>
      <c r="V10" s="247">
        <v>5.1166666666666671</v>
      </c>
      <c r="W10" s="247">
        <v>8.5877820186588516E-2</v>
      </c>
      <c r="X10" s="246">
        <f t="shared" si="0"/>
        <v>33.18181818181818</v>
      </c>
      <c r="Y10" s="21">
        <v>2.2000000000000002</v>
      </c>
    </row>
    <row r="11" spans="1:25" x14ac:dyDescent="0.25">
      <c r="A11" s="21" t="s">
        <v>319</v>
      </c>
      <c r="B11" s="21">
        <v>56.4</v>
      </c>
      <c r="C11" s="21">
        <v>2.2999999999999998</v>
      </c>
      <c r="D11" s="163">
        <v>36.200000000000003</v>
      </c>
      <c r="E11" s="21">
        <v>5.9</v>
      </c>
      <c r="F11" s="21">
        <v>15.1</v>
      </c>
      <c r="G11" s="21">
        <v>1.5</v>
      </c>
      <c r="H11" s="21">
        <v>2.5</v>
      </c>
      <c r="I11" s="21">
        <v>1.3</v>
      </c>
      <c r="J11" s="247">
        <f t="shared" ref="J11" si="1">D11/F11</f>
        <v>2.3973509933774837</v>
      </c>
      <c r="K11" s="21">
        <v>0.5</v>
      </c>
      <c r="L11" s="163">
        <v>1.7</v>
      </c>
      <c r="M11" s="21">
        <v>0.4</v>
      </c>
      <c r="N11" s="21">
        <v>2.8</v>
      </c>
      <c r="O11" s="21">
        <v>0.5</v>
      </c>
      <c r="P11" s="163">
        <v>1</v>
      </c>
      <c r="Q11" s="163">
        <v>0.1</v>
      </c>
      <c r="R11" s="21">
        <v>2</v>
      </c>
      <c r="S11" s="21">
        <v>0.5</v>
      </c>
      <c r="T11" s="21">
        <v>217.5</v>
      </c>
      <c r="U11" s="21">
        <v>6.9</v>
      </c>
      <c r="V11" s="21">
        <v>5.3</v>
      </c>
      <c r="W11" s="21">
        <v>0.1</v>
      </c>
      <c r="X11" s="246">
        <f t="shared" si="0"/>
        <v>36.200000000000003</v>
      </c>
      <c r="Y11" s="21">
        <v>2.7</v>
      </c>
    </row>
    <row r="12" spans="1:25" x14ac:dyDescent="0.25">
      <c r="A12" s="21" t="s">
        <v>320</v>
      </c>
      <c r="B12" s="246">
        <v>55.5</v>
      </c>
      <c r="C12" s="246">
        <v>1.1000000000000001</v>
      </c>
      <c r="D12" s="247">
        <v>35.6</v>
      </c>
      <c r="E12" s="247">
        <v>2.1</v>
      </c>
      <c r="F12" s="247">
        <v>14.9</v>
      </c>
      <c r="G12" s="247">
        <v>1.4</v>
      </c>
      <c r="H12" s="247">
        <v>2.9</v>
      </c>
      <c r="I12" s="247">
        <v>1.4073458434583948</v>
      </c>
      <c r="J12" s="247">
        <f>D12/F12</f>
        <v>2.3892617449664431</v>
      </c>
      <c r="K12" s="247">
        <v>0.5</v>
      </c>
      <c r="L12" s="247">
        <v>1.9377226168718853</v>
      </c>
      <c r="M12" s="247">
        <v>0.36783235486278942</v>
      </c>
      <c r="N12" s="247">
        <v>2.8449047376222918</v>
      </c>
      <c r="O12" s="247">
        <v>0.60141745191464557</v>
      </c>
      <c r="P12" s="247">
        <v>1</v>
      </c>
      <c r="Q12" s="247">
        <v>0.1</v>
      </c>
      <c r="R12" s="247">
        <v>1.8</v>
      </c>
      <c r="S12" s="247">
        <v>0.2</v>
      </c>
      <c r="T12" s="247">
        <v>283.77777777777777</v>
      </c>
      <c r="U12" s="247">
        <v>7.2418536608001434</v>
      </c>
      <c r="V12" s="247">
        <v>5.2455555555555557</v>
      </c>
      <c r="W12" s="247">
        <v>5.8333333333333313E-2</v>
      </c>
      <c r="X12" s="246">
        <f>D12/P12</f>
        <v>35.6</v>
      </c>
      <c r="Y12" s="21">
        <v>1.3</v>
      </c>
    </row>
    <row r="13" spans="1:25" x14ac:dyDescent="0.25">
      <c r="X13" s="246"/>
    </row>
    <row r="83" spans="1:3" x14ac:dyDescent="0.25">
      <c r="A83" s="21" t="s">
        <v>50</v>
      </c>
      <c r="B83" s="247">
        <v>2.4314928424043138</v>
      </c>
      <c r="C83" s="247">
        <v>0.3141449795138383</v>
      </c>
    </row>
    <row r="84" spans="1:3" x14ac:dyDescent="0.25">
      <c r="A84" s="21" t="s">
        <v>52</v>
      </c>
      <c r="B84" s="247">
        <v>2.4323742859876933</v>
      </c>
      <c r="C84" s="247">
        <v>0.63770215397849428</v>
      </c>
    </row>
    <row r="85" spans="1:3" x14ac:dyDescent="0.25">
      <c r="A85" s="21" t="s">
        <v>53</v>
      </c>
      <c r="B85" s="247">
        <v>1.6553199404760053</v>
      </c>
      <c r="C85" s="247">
        <v>0.29807785273629739</v>
      </c>
    </row>
    <row r="86" spans="1:3" x14ac:dyDescent="0.25">
      <c r="A86" s="21" t="s">
        <v>56</v>
      </c>
      <c r="B86" s="247">
        <v>2.8178922871440335</v>
      </c>
      <c r="C86" s="247">
        <v>0.40747270368503419</v>
      </c>
    </row>
    <row r="87" spans="1:3" x14ac:dyDescent="0.25">
      <c r="A87" s="21" t="s">
        <v>315</v>
      </c>
      <c r="B87" s="247">
        <v>2.4519473853445408</v>
      </c>
      <c r="C87" s="247">
        <v>8.6357161378452563E-2</v>
      </c>
    </row>
    <row r="88" spans="1:3" x14ac:dyDescent="0.25">
      <c r="A88" s="21" t="s">
        <v>316</v>
      </c>
      <c r="B88" s="247">
        <v>1.1825614897261241</v>
      </c>
      <c r="C88" s="247">
        <v>0.19827342266624121</v>
      </c>
    </row>
    <row r="89" spans="1:3" x14ac:dyDescent="0.25">
      <c r="A89" s="21" t="s">
        <v>317</v>
      </c>
      <c r="B89" s="247">
        <v>3.4153985779917519</v>
      </c>
      <c r="C89" s="247">
        <v>0.58289127834940024</v>
      </c>
    </row>
    <row r="90" spans="1:3" x14ac:dyDescent="0.25">
      <c r="A90" s="21" t="s">
        <v>318</v>
      </c>
      <c r="B90" s="247">
        <v>1.972972972972973</v>
      </c>
      <c r="C90" s="247">
        <v>0.9629196926586675</v>
      </c>
    </row>
    <row r="91" spans="1:3" x14ac:dyDescent="0.25">
      <c r="A91" s="21" t="s">
        <v>319</v>
      </c>
      <c r="B91" s="247">
        <v>2.3973509933774837</v>
      </c>
      <c r="C91" s="21">
        <v>0.5</v>
      </c>
    </row>
    <row r="92" spans="1:3" x14ac:dyDescent="0.25">
      <c r="A92" s="21" t="s">
        <v>320</v>
      </c>
      <c r="B92" s="247">
        <v>2.3892617449664431</v>
      </c>
      <c r="C92" s="247">
        <v>0.5</v>
      </c>
    </row>
    <row r="95" spans="1:3" x14ac:dyDescent="0.25">
      <c r="A95" s="21" t="s">
        <v>50</v>
      </c>
      <c r="B95" s="247">
        <v>260.25</v>
      </c>
      <c r="C95" s="247">
        <v>16.152915113584505</v>
      </c>
    </row>
    <row r="96" spans="1:3" x14ac:dyDescent="0.25">
      <c r="A96" s="21" t="s">
        <v>52</v>
      </c>
      <c r="B96" s="247">
        <v>213.5</v>
      </c>
      <c r="C96" s="247">
        <v>4.4347115652166904</v>
      </c>
    </row>
    <row r="97" spans="1:3" x14ac:dyDescent="0.25">
      <c r="A97" s="21" t="s">
        <v>53</v>
      </c>
      <c r="B97" s="247">
        <v>33.066666666666663</v>
      </c>
      <c r="C97" s="247">
        <v>14.885675440951067</v>
      </c>
    </row>
    <row r="98" spans="1:3" x14ac:dyDescent="0.25">
      <c r="A98" s="21" t="s">
        <v>56</v>
      </c>
      <c r="B98" s="247">
        <v>207.33333333333334</v>
      </c>
      <c r="C98" s="247">
        <v>4.6188021535170067</v>
      </c>
    </row>
    <row r="99" spans="1:3" x14ac:dyDescent="0.25">
      <c r="A99" s="21" t="s">
        <v>315</v>
      </c>
      <c r="B99" s="247">
        <v>209.66666666666666</v>
      </c>
      <c r="C99" s="247">
        <v>19.553345834749955</v>
      </c>
    </row>
    <row r="100" spans="1:3" x14ac:dyDescent="0.25">
      <c r="A100" s="21" t="s">
        <v>316</v>
      </c>
      <c r="B100" s="247">
        <v>210.1</v>
      </c>
      <c r="C100" s="247">
        <v>4.0999999999999996</v>
      </c>
    </row>
    <row r="101" spans="1:3" x14ac:dyDescent="0.25">
      <c r="A101" s="21" t="s">
        <v>317</v>
      </c>
      <c r="B101" s="247">
        <v>261</v>
      </c>
      <c r="C101" s="247">
        <v>8.3964278118733322</v>
      </c>
    </row>
    <row r="102" spans="1:3" x14ac:dyDescent="0.25">
      <c r="A102" s="21" t="s">
        <v>318</v>
      </c>
      <c r="B102" s="247">
        <v>275.55555555555554</v>
      </c>
      <c r="C102" s="247">
        <v>7.7477595327796385</v>
      </c>
    </row>
    <row r="103" spans="1:3" x14ac:dyDescent="0.25">
      <c r="A103" s="21" t="s">
        <v>319</v>
      </c>
      <c r="B103" s="21">
        <v>217.5</v>
      </c>
      <c r="C103" s="21">
        <v>6.9</v>
      </c>
    </row>
    <row r="104" spans="1:3" x14ac:dyDescent="0.25">
      <c r="A104" s="21" t="s">
        <v>320</v>
      </c>
      <c r="B104" s="247">
        <v>283.777777777778</v>
      </c>
      <c r="C104" s="247">
        <v>7.2418536608001434</v>
      </c>
    </row>
    <row r="109" spans="1:3" x14ac:dyDescent="0.25">
      <c r="B109" s="21" t="s">
        <v>161</v>
      </c>
      <c r="C109" s="21" t="s">
        <v>160</v>
      </c>
    </row>
    <row r="110" spans="1:3" x14ac:dyDescent="0.25">
      <c r="A110" s="21" t="s">
        <v>50</v>
      </c>
      <c r="B110" s="247">
        <v>6.1825000000000001</v>
      </c>
      <c r="C110" s="247">
        <v>9.069178573608544E-2</v>
      </c>
    </row>
    <row r="111" spans="1:3" x14ac:dyDescent="0.25">
      <c r="A111" s="21" t="s">
        <v>52</v>
      </c>
      <c r="B111" s="247">
        <v>6.1125000000000007</v>
      </c>
      <c r="C111" s="247">
        <v>9.9456858318904814E-2</v>
      </c>
    </row>
    <row r="112" spans="1:3" x14ac:dyDescent="0.25">
      <c r="A112" s="21" t="s">
        <v>53</v>
      </c>
      <c r="B112" s="247">
        <v>6.4066666666666663</v>
      </c>
      <c r="C112" s="247">
        <v>0.10016652800877819</v>
      </c>
    </row>
    <row r="113" spans="1:3" x14ac:dyDescent="0.25">
      <c r="A113" s="21" t="s">
        <v>56</v>
      </c>
      <c r="B113" s="247">
        <v>6.09</v>
      </c>
      <c r="C113" s="247">
        <v>0.45044422518220822</v>
      </c>
    </row>
    <row r="114" spans="1:3" x14ac:dyDescent="0.25">
      <c r="A114" s="21" t="s">
        <v>315</v>
      </c>
      <c r="B114" s="247">
        <v>6.2833333333333341</v>
      </c>
      <c r="C114" s="247">
        <v>7.0237691685684778E-2</v>
      </c>
    </row>
    <row r="115" spans="1:3" x14ac:dyDescent="0.25">
      <c r="A115" s="21" t="s">
        <v>316</v>
      </c>
      <c r="B115" s="247">
        <v>5.4</v>
      </c>
      <c r="C115" s="247">
        <v>0.2</v>
      </c>
    </row>
    <row r="116" spans="1:3" x14ac:dyDescent="0.25">
      <c r="A116" s="21" t="s">
        <v>317</v>
      </c>
      <c r="B116" s="247">
        <v>5.3222222222222229</v>
      </c>
      <c r="C116" s="247">
        <v>0.18998537955443953</v>
      </c>
    </row>
    <row r="117" spans="1:3" x14ac:dyDescent="0.25">
      <c r="A117" s="21" t="s">
        <v>318</v>
      </c>
      <c r="B117" s="247">
        <v>5.1166666666666671</v>
      </c>
      <c r="C117" s="247">
        <v>8.5877820186588516E-2</v>
      </c>
    </row>
    <row r="118" spans="1:3" x14ac:dyDescent="0.25">
      <c r="A118" s="21" t="s">
        <v>319</v>
      </c>
      <c r="B118" s="21">
        <v>5.3</v>
      </c>
      <c r="C118" s="21">
        <v>0.1</v>
      </c>
    </row>
    <row r="119" spans="1:3" x14ac:dyDescent="0.25">
      <c r="A119" s="21" t="s">
        <v>320</v>
      </c>
      <c r="B119" s="247">
        <v>5.2455555555555557</v>
      </c>
      <c r="C119" s="247">
        <v>5.8333333333333313E-2</v>
      </c>
    </row>
  </sheetData>
  <mergeCells count="9">
    <mergeCell ref="P1:S1"/>
    <mergeCell ref="T1:U1"/>
    <mergeCell ref="V1:W1"/>
    <mergeCell ref="B1:C1"/>
    <mergeCell ref="D1:E1"/>
    <mergeCell ref="F1:G1"/>
    <mergeCell ref="H1:I1"/>
    <mergeCell ref="J1:K1"/>
    <mergeCell ref="L1:O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1564-BBAB-4BDE-ABC4-C9975BB15F53}">
  <dimension ref="A1:Y109"/>
  <sheetViews>
    <sheetView workbookViewId="0">
      <selection activeCell="D12" sqref="D12:R12"/>
    </sheetView>
  </sheetViews>
  <sheetFormatPr defaultColWidth="9.109375" defaultRowHeight="14.4" x14ac:dyDescent="0.3"/>
  <cols>
    <col min="1" max="1" width="25.109375" customWidth="1"/>
    <col min="2" max="2" width="17.6640625" customWidth="1"/>
    <col min="3" max="3" width="14.33203125" customWidth="1"/>
    <col min="4" max="4" width="32.109375" style="60" customWidth="1"/>
    <col min="5" max="6" width="16" style="60" customWidth="1"/>
    <col min="7" max="7" width="10.5546875" style="60" bestFit="1" customWidth="1"/>
    <col min="8" max="9" width="11.5546875" style="60" bestFit="1" customWidth="1"/>
    <col min="10" max="10" width="10.5546875" style="60" bestFit="1" customWidth="1"/>
    <col min="11" max="11" width="11.5546875" style="60" customWidth="1"/>
    <col min="12" max="12" width="24" style="60" customWidth="1"/>
    <col min="13" max="13" width="11.109375" style="60" customWidth="1"/>
    <col min="14" max="14" width="14" style="60" customWidth="1"/>
    <col min="15" max="15" width="11.5546875" style="60" bestFit="1" customWidth="1"/>
    <col min="16" max="16" width="15.33203125" style="60" customWidth="1"/>
    <col min="17" max="17" width="10.5546875" style="60" bestFit="1" customWidth="1"/>
    <col min="18" max="18" width="9.88671875" style="60" customWidth="1"/>
    <col min="19" max="19" width="22.88671875" customWidth="1"/>
  </cols>
  <sheetData>
    <row r="1" spans="1:19" x14ac:dyDescent="0.3">
      <c r="A1" s="98" t="s">
        <v>285</v>
      </c>
      <c r="B1" s="98" t="s">
        <v>287</v>
      </c>
      <c r="C1" s="98" t="s">
        <v>288</v>
      </c>
      <c r="D1" s="98" t="s">
        <v>253</v>
      </c>
      <c r="E1" s="98" t="s">
        <v>274</v>
      </c>
      <c r="F1" s="98" t="s">
        <v>289</v>
      </c>
      <c r="G1" s="98" t="s">
        <v>273</v>
      </c>
      <c r="H1" s="98" t="s">
        <v>275</v>
      </c>
      <c r="I1" s="98" t="s">
        <v>276</v>
      </c>
      <c r="J1" s="98" t="s">
        <v>250</v>
      </c>
      <c r="K1" s="98" t="s">
        <v>277</v>
      </c>
      <c r="L1" s="98" t="s">
        <v>279</v>
      </c>
      <c r="M1" s="98" t="s">
        <v>282</v>
      </c>
      <c r="N1" s="98"/>
      <c r="O1" s="98" t="s">
        <v>283</v>
      </c>
      <c r="P1" s="98"/>
      <c r="Q1" s="98" t="s">
        <v>284</v>
      </c>
      <c r="R1" s="98" t="s">
        <v>97</v>
      </c>
      <c r="S1" s="98" t="s">
        <v>290</v>
      </c>
    </row>
    <row r="2" spans="1:19" x14ac:dyDescent="0.3">
      <c r="A2" s="98"/>
      <c r="B2" s="98"/>
      <c r="C2" s="98"/>
      <c r="D2" s="98"/>
      <c r="E2" s="98"/>
      <c r="F2" s="98"/>
      <c r="G2" s="98"/>
      <c r="H2" s="98"/>
      <c r="I2" s="98"/>
      <c r="J2" s="98"/>
      <c r="K2" s="98"/>
      <c r="L2" s="98"/>
      <c r="M2" s="99" t="s">
        <v>99</v>
      </c>
      <c r="N2" s="99" t="s">
        <v>100</v>
      </c>
      <c r="O2" s="99" t="s">
        <v>172</v>
      </c>
      <c r="P2" s="99" t="s">
        <v>100</v>
      </c>
      <c r="Q2" s="98"/>
      <c r="R2" s="98"/>
      <c r="S2" s="98"/>
    </row>
    <row r="3" spans="1:19" x14ac:dyDescent="0.3">
      <c r="A3" s="33"/>
      <c r="B3" s="33"/>
      <c r="C3" s="33"/>
      <c r="D3" s="99"/>
      <c r="E3" s="99"/>
      <c r="F3" s="99"/>
      <c r="G3" s="99"/>
      <c r="H3" s="99"/>
      <c r="I3" s="99"/>
      <c r="J3" s="99"/>
      <c r="K3" s="99"/>
      <c r="L3" s="99"/>
      <c r="M3" s="99"/>
      <c r="N3" s="99"/>
      <c r="O3" s="99"/>
      <c r="P3" s="99"/>
      <c r="Q3" s="99"/>
      <c r="R3" s="99"/>
    </row>
    <row r="4" spans="1:19" ht="30.75" customHeight="1" x14ac:dyDescent="0.3">
      <c r="A4" s="100"/>
      <c r="B4" s="99" t="s">
        <v>321</v>
      </c>
      <c r="C4" s="100"/>
      <c r="D4" s="114" t="s">
        <v>322</v>
      </c>
      <c r="E4" s="114"/>
      <c r="F4" s="114"/>
      <c r="G4" s="114"/>
      <c r="H4" s="114"/>
      <c r="I4" s="114"/>
      <c r="J4" s="114"/>
      <c r="K4" s="114"/>
      <c r="L4" s="114"/>
      <c r="M4" s="114"/>
      <c r="N4" s="114"/>
      <c r="O4" s="114"/>
      <c r="P4" s="114"/>
      <c r="Q4" s="114"/>
      <c r="R4" s="114"/>
    </row>
    <row r="5" spans="1:19" ht="15.75" customHeight="1" x14ac:dyDescent="0.3">
      <c r="D5" s="114" t="s">
        <v>323</v>
      </c>
      <c r="E5" s="114"/>
      <c r="F5" s="114"/>
      <c r="G5" s="114"/>
      <c r="H5" s="114"/>
      <c r="I5" s="114"/>
      <c r="J5" s="114"/>
      <c r="K5" s="114"/>
      <c r="L5" s="114"/>
      <c r="M5" s="114"/>
      <c r="N5" s="114"/>
      <c r="O5" s="114"/>
      <c r="P5" s="114"/>
      <c r="Q5" s="114"/>
      <c r="R5" s="114"/>
      <c r="S5" s="61"/>
    </row>
    <row r="6" spans="1:19" x14ac:dyDescent="0.3">
      <c r="A6" s="45" t="s">
        <v>324</v>
      </c>
      <c r="B6" s="45" t="s">
        <v>292</v>
      </c>
      <c r="C6" s="19"/>
      <c r="D6" s="22" t="s">
        <v>325</v>
      </c>
      <c r="E6" s="237">
        <v>29.641434262948483</v>
      </c>
      <c r="F6" s="237">
        <v>19.2</v>
      </c>
      <c r="G6" s="237">
        <v>20.199203187250632</v>
      </c>
      <c r="H6" s="237">
        <v>8.7490039840637372</v>
      </c>
      <c r="I6" s="237">
        <v>0.69322709163411389</v>
      </c>
      <c r="J6" s="237">
        <v>42.9</v>
      </c>
      <c r="K6" s="237">
        <v>57.1</v>
      </c>
      <c r="L6" s="237">
        <v>2.3087431693988676</v>
      </c>
      <c r="M6" s="237">
        <v>5.5226824457594681</v>
      </c>
      <c r="N6" s="237">
        <v>5.325443786982345</v>
      </c>
      <c r="O6" s="237">
        <v>4.733727810650973</v>
      </c>
      <c r="P6" s="237">
        <v>10.503833899373651</v>
      </c>
      <c r="Q6" s="237">
        <v>14.9</v>
      </c>
      <c r="R6" s="237">
        <v>6.38</v>
      </c>
      <c r="S6" s="237">
        <f>G6/O6</f>
        <v>4.2670816733066186</v>
      </c>
    </row>
    <row r="7" spans="1:19" x14ac:dyDescent="0.3">
      <c r="A7" s="45"/>
      <c r="B7" s="45"/>
      <c r="C7" s="19"/>
      <c r="D7" s="22" t="s">
        <v>326</v>
      </c>
      <c r="E7" s="237">
        <v>31.294820717132851</v>
      </c>
      <c r="F7" s="237">
        <v>20.55</v>
      </c>
      <c r="G7" s="237">
        <v>23.796812749003305</v>
      </c>
      <c r="H7" s="237">
        <v>8.0557768924310373</v>
      </c>
      <c r="I7" s="237">
        <v>-0.55776892430149161</v>
      </c>
      <c r="J7" s="237">
        <v>42</v>
      </c>
      <c r="K7" s="237">
        <v>58</v>
      </c>
      <c r="L7" s="237">
        <v>2.9540059347177383</v>
      </c>
      <c r="M7" s="237">
        <v>4.0180813661477792</v>
      </c>
      <c r="N7" s="237">
        <v>3.6832412523021314</v>
      </c>
      <c r="O7" s="237">
        <v>3.5158211953793068</v>
      </c>
      <c r="P7" s="237">
        <v>6.1664846012091701</v>
      </c>
      <c r="Q7" s="237">
        <v>12.5</v>
      </c>
      <c r="R7" s="237">
        <v>5.88</v>
      </c>
      <c r="S7" s="237">
        <f>G7/O7</f>
        <v>6.7684934547520328</v>
      </c>
    </row>
    <row r="8" spans="1:19" x14ac:dyDescent="0.3">
      <c r="A8" s="45"/>
      <c r="B8" s="45"/>
      <c r="C8" s="19"/>
      <c r="D8" s="22" t="s">
        <v>327</v>
      </c>
      <c r="E8" s="237">
        <v>28.127490039840197</v>
      </c>
      <c r="F8" s="237">
        <v>23.1</v>
      </c>
      <c r="G8" s="237">
        <v>23.908366533866715</v>
      </c>
      <c r="H8" s="237">
        <v>10.135458167329137</v>
      </c>
      <c r="I8" s="237">
        <v>-5.9163346613556556</v>
      </c>
      <c r="J8" s="237">
        <v>38.299999999999997</v>
      </c>
      <c r="K8" s="237">
        <v>61.7</v>
      </c>
      <c r="L8" s="237">
        <v>2.3588836477993151</v>
      </c>
      <c r="M8" s="237">
        <v>5.165805699049689</v>
      </c>
      <c r="N8" s="237">
        <v>5.3324445925674206</v>
      </c>
      <c r="O8" s="237">
        <v>4.4992501249787615</v>
      </c>
      <c r="P8" s="237">
        <v>8.8859266665004775</v>
      </c>
      <c r="Q8" s="237">
        <v>17.600000000000001</v>
      </c>
      <c r="R8" s="237">
        <v>5.74</v>
      </c>
      <c r="S8" s="237">
        <f>G8/O8</f>
        <v>5.3138558359165629</v>
      </c>
    </row>
    <row r="9" spans="1:19" x14ac:dyDescent="0.3">
      <c r="A9" s="22"/>
      <c r="B9" s="22"/>
      <c r="C9" s="19"/>
      <c r="D9" s="22" t="s">
        <v>240</v>
      </c>
      <c r="E9" s="237">
        <f>AVERAGE(E6:E8)</f>
        <v>29.687915006640509</v>
      </c>
      <c r="F9" s="237">
        <f t="shared" ref="F9:S9" si="0">AVERAGE(F6:F8)</f>
        <v>20.95</v>
      </c>
      <c r="G9" s="237">
        <f t="shared" si="0"/>
        <v>22.634794156706885</v>
      </c>
      <c r="H9" s="237">
        <f t="shared" si="0"/>
        <v>8.9800796812746366</v>
      </c>
      <c r="I9" s="237">
        <f t="shared" si="0"/>
        <v>-1.9269588313410111</v>
      </c>
      <c r="J9" s="237">
        <f t="shared" si="0"/>
        <v>41.06666666666667</v>
      </c>
      <c r="K9" s="237">
        <f t="shared" si="0"/>
        <v>58.933333333333337</v>
      </c>
      <c r="L9" s="237">
        <f t="shared" si="0"/>
        <v>2.5405442506386406</v>
      </c>
      <c r="M9" s="237">
        <f t="shared" si="0"/>
        <v>4.9021898369856451</v>
      </c>
      <c r="N9" s="237">
        <f t="shared" si="0"/>
        <v>4.7803765439506316</v>
      </c>
      <c r="O9" s="237">
        <f t="shared" si="0"/>
        <v>4.249599710336347</v>
      </c>
      <c r="P9" s="237">
        <f t="shared" si="0"/>
        <v>8.5187483890277669</v>
      </c>
      <c r="Q9" s="237">
        <f t="shared" si="0"/>
        <v>15</v>
      </c>
      <c r="R9" s="237">
        <f t="shared" si="0"/>
        <v>6</v>
      </c>
      <c r="S9" s="237">
        <f t="shared" si="0"/>
        <v>5.4498103213250717</v>
      </c>
    </row>
    <row r="10" spans="1:19" x14ac:dyDescent="0.3">
      <c r="A10" s="22"/>
      <c r="B10" s="22"/>
      <c r="C10" s="19"/>
      <c r="D10" s="22" t="s">
        <v>328</v>
      </c>
      <c r="E10" s="237">
        <f>_xlfn.STDEV.S(E6:E8)</f>
        <v>1.5841768365559472</v>
      </c>
      <c r="F10" s="237">
        <f t="shared" ref="F10:S10" si="1">_xlfn.STDEV.S(F6:F8)</f>
        <v>1.9805302320338369</v>
      </c>
      <c r="G10" s="237">
        <f t="shared" si="1"/>
        <v>2.1100209926922466</v>
      </c>
      <c r="H10" s="237">
        <f t="shared" si="1"/>
        <v>1.0589218737336452</v>
      </c>
      <c r="I10" s="237">
        <f t="shared" si="1"/>
        <v>3.5110664181699081</v>
      </c>
      <c r="J10" s="237">
        <f t="shared" si="1"/>
        <v>2.4378952670968741</v>
      </c>
      <c r="K10" s="237">
        <f t="shared" si="1"/>
        <v>2.4378952670968741</v>
      </c>
      <c r="L10" s="237">
        <f t="shared" si="1"/>
        <v>0.35894489834053761</v>
      </c>
      <c r="M10" s="237">
        <f t="shared" si="1"/>
        <v>0.78617815680734704</v>
      </c>
      <c r="N10" s="237">
        <f t="shared" si="1"/>
        <v>0.95015348178870573</v>
      </c>
      <c r="O10" s="237">
        <f t="shared" si="1"/>
        <v>0.64619511606709623</v>
      </c>
      <c r="P10" s="237">
        <f t="shared" si="1"/>
        <v>2.1918632824968447</v>
      </c>
      <c r="Q10" s="237">
        <f t="shared" si="1"/>
        <v>2.5514701644346132</v>
      </c>
      <c r="R10" s="237">
        <f t="shared" si="1"/>
        <v>0.33645207682521433</v>
      </c>
      <c r="S10" s="237">
        <f t="shared" si="1"/>
        <v>1.2562356234661922</v>
      </c>
    </row>
    <row r="11" spans="1:19" x14ac:dyDescent="0.3">
      <c r="A11" s="22"/>
      <c r="B11" s="22"/>
      <c r="C11" s="19"/>
      <c r="D11" s="22"/>
      <c r="E11" s="237"/>
      <c r="F11" s="237"/>
      <c r="G11" s="237"/>
      <c r="H11" s="237"/>
      <c r="I11" s="237"/>
      <c r="J11" s="237"/>
      <c r="K11" s="237"/>
      <c r="L11" s="237"/>
      <c r="M11" s="237"/>
      <c r="N11" s="237"/>
      <c r="O11" s="237"/>
      <c r="P11" s="237"/>
      <c r="Q11" s="237"/>
      <c r="R11" s="237"/>
      <c r="S11" s="237"/>
    </row>
    <row r="12" spans="1:19" x14ac:dyDescent="0.3">
      <c r="A12" s="22"/>
      <c r="B12" s="22"/>
      <c r="C12" s="19"/>
      <c r="D12" s="114" t="s">
        <v>329</v>
      </c>
      <c r="E12" s="114"/>
      <c r="F12" s="114"/>
      <c r="G12" s="114"/>
      <c r="H12" s="114"/>
      <c r="I12" s="114"/>
      <c r="J12" s="114"/>
      <c r="K12" s="114"/>
      <c r="L12" s="114"/>
      <c r="M12" s="114"/>
      <c r="N12" s="114"/>
      <c r="O12" s="114"/>
      <c r="P12" s="114"/>
      <c r="Q12" s="114"/>
      <c r="R12" s="114"/>
      <c r="S12" s="237"/>
    </row>
    <row r="13" spans="1:19" x14ac:dyDescent="0.3">
      <c r="A13" s="45" t="s">
        <v>330</v>
      </c>
      <c r="B13" s="45" t="s">
        <v>294</v>
      </c>
      <c r="C13" s="45"/>
      <c r="D13" s="60" t="s">
        <v>331</v>
      </c>
      <c r="E13" s="61">
        <v>28.844621513943526</v>
      </c>
      <c r="F13" s="61">
        <v>75.95</v>
      </c>
      <c r="G13" s="61">
        <v>9.7250996015940334</v>
      </c>
      <c r="H13" s="61">
        <v>11.330677290837423</v>
      </c>
      <c r="I13" s="61">
        <v>7.7888446215120695</v>
      </c>
      <c r="J13" s="61">
        <v>42.9</v>
      </c>
      <c r="K13" s="61">
        <v>57.1</v>
      </c>
      <c r="L13" s="61">
        <v>0.85829817158928856</v>
      </c>
      <c r="M13" s="61">
        <v>4.0966816878326835</v>
      </c>
      <c r="N13" s="61">
        <v>5.735354362965758</v>
      </c>
      <c r="O13" s="61">
        <v>3.2773453502661472</v>
      </c>
      <c r="P13" s="61">
        <v>23.495921191993109</v>
      </c>
      <c r="Q13" s="61">
        <v>10.199999999999999</v>
      </c>
      <c r="R13" s="61">
        <v>6.04</v>
      </c>
      <c r="S13" s="237">
        <f>G13/O13</f>
        <v>2.9673710159365037</v>
      </c>
    </row>
    <row r="14" spans="1:19" x14ac:dyDescent="0.3">
      <c r="A14" s="45"/>
      <c r="B14" s="45"/>
      <c r="C14" s="45"/>
      <c r="D14" s="60" t="s">
        <v>332</v>
      </c>
      <c r="E14" s="61">
        <v>28.306772908366383</v>
      </c>
      <c r="F14" s="61">
        <v>27.85</v>
      </c>
      <c r="G14" s="61">
        <v>14.7609561752988</v>
      </c>
      <c r="H14" s="61">
        <v>6.3346613545813479</v>
      </c>
      <c r="I14" s="61">
        <v>7.2111553784862359</v>
      </c>
      <c r="J14" s="61">
        <v>42</v>
      </c>
      <c r="K14" s="61">
        <v>58</v>
      </c>
      <c r="L14" s="61">
        <v>2.3301886792454019</v>
      </c>
      <c r="M14" s="61">
        <v>4.3184885290148474</v>
      </c>
      <c r="N14" s="61">
        <v>4.3184885290148465</v>
      </c>
      <c r="O14" s="61">
        <v>3.5087719298245634</v>
      </c>
      <c r="P14" s="61">
        <v>11.655839484520508</v>
      </c>
      <c r="Q14" s="61">
        <v>17.8</v>
      </c>
      <c r="R14" s="61">
        <v>6.13</v>
      </c>
      <c r="S14" s="237">
        <f>G14/O14</f>
        <v>4.2068725099601556</v>
      </c>
    </row>
    <row r="15" spans="1:19" x14ac:dyDescent="0.3">
      <c r="A15" s="45"/>
      <c r="B15" s="45"/>
      <c r="C15" s="45"/>
      <c r="D15" s="60" t="s">
        <v>333</v>
      </c>
      <c r="E15" s="61">
        <v>29.859437751003622</v>
      </c>
      <c r="F15" s="61">
        <v>61.000000000000007</v>
      </c>
      <c r="G15" s="61">
        <v>12.120481927711129</v>
      </c>
      <c r="H15" s="61">
        <v>9.0843373493978206</v>
      </c>
      <c r="I15" s="61">
        <v>8.6546184738946721</v>
      </c>
      <c r="J15" s="61">
        <v>38.299999999999997</v>
      </c>
      <c r="K15" s="61">
        <v>61.7</v>
      </c>
      <c r="L15" s="61">
        <v>1.3342175066312973</v>
      </c>
      <c r="M15" s="61">
        <v>3.9761431411529875</v>
      </c>
      <c r="N15" s="61">
        <v>4.9701789264412346</v>
      </c>
      <c r="O15" s="61">
        <v>3.3134526176274894</v>
      </c>
      <c r="P15" s="61">
        <v>16.468452373893694</v>
      </c>
      <c r="Q15" s="61">
        <v>14.4</v>
      </c>
      <c r="R15" s="61">
        <v>5.94</v>
      </c>
      <c r="S15" s="237">
        <f>G15/O15</f>
        <v>3.6579614457833056</v>
      </c>
    </row>
    <row r="16" spans="1:19" x14ac:dyDescent="0.3">
      <c r="A16" s="22"/>
      <c r="B16" s="22"/>
      <c r="C16" s="22"/>
      <c r="D16" s="22" t="s">
        <v>240</v>
      </c>
      <c r="E16" s="237">
        <f>AVERAGE(E13:E15)</f>
        <v>29.003610724437845</v>
      </c>
      <c r="F16" s="237">
        <f t="shared" ref="F16:S16" si="2">AVERAGE(F13:F15)</f>
        <v>54.933333333333337</v>
      </c>
      <c r="G16" s="237">
        <f t="shared" si="2"/>
        <v>12.202179234867989</v>
      </c>
      <c r="H16" s="237">
        <f t="shared" si="2"/>
        <v>8.9165586649388633</v>
      </c>
      <c r="I16" s="237">
        <f t="shared" si="2"/>
        <v>7.8848728246309925</v>
      </c>
      <c r="J16" s="237">
        <f t="shared" si="2"/>
        <v>41.06666666666667</v>
      </c>
      <c r="K16" s="237">
        <f t="shared" si="2"/>
        <v>58.933333333333337</v>
      </c>
      <c r="L16" s="237">
        <f t="shared" si="2"/>
        <v>1.5075681191553292</v>
      </c>
      <c r="M16" s="237">
        <f t="shared" si="2"/>
        <v>4.1304377860001731</v>
      </c>
      <c r="N16" s="237">
        <f t="shared" si="2"/>
        <v>5.00800727280728</v>
      </c>
      <c r="O16" s="237">
        <f t="shared" si="2"/>
        <v>3.3665232992394003</v>
      </c>
      <c r="P16" s="237">
        <f t="shared" si="2"/>
        <v>17.206737683469104</v>
      </c>
      <c r="Q16" s="237">
        <f t="shared" si="2"/>
        <v>14.133333333333333</v>
      </c>
      <c r="R16" s="237">
        <f t="shared" si="2"/>
        <v>6.0366666666666662</v>
      </c>
      <c r="S16" s="237">
        <f t="shared" si="2"/>
        <v>3.6107349905599881</v>
      </c>
    </row>
    <row r="17" spans="1:19" x14ac:dyDescent="0.3">
      <c r="A17" s="22"/>
      <c r="B17" s="22"/>
      <c r="C17" s="22"/>
      <c r="D17" s="22" t="s">
        <v>328</v>
      </c>
      <c r="E17" s="237">
        <f>_xlfn.STDEV.S(E13:E15)</f>
        <v>0.78844797239934283</v>
      </c>
      <c r="F17" s="237">
        <f t="shared" ref="F17:S17" si="3">_xlfn.STDEV.S(F13:F15)</f>
        <v>24.617185731381515</v>
      </c>
      <c r="G17" s="237">
        <f t="shared" si="3"/>
        <v>2.5189221296476907</v>
      </c>
      <c r="H17" s="237">
        <f t="shared" si="3"/>
        <v>2.5022302200337698</v>
      </c>
      <c r="I17" s="237">
        <f t="shared" si="3"/>
        <v>0.7265070466259862</v>
      </c>
      <c r="J17" s="237">
        <f t="shared" si="3"/>
        <v>2.4378952670968741</v>
      </c>
      <c r="K17" s="237">
        <f t="shared" si="3"/>
        <v>2.4378952670968741</v>
      </c>
      <c r="L17" s="237">
        <f t="shared" si="3"/>
        <v>0.75110135320000992</v>
      </c>
      <c r="M17" s="237">
        <f t="shared" si="3"/>
        <v>0.17365107765341306</v>
      </c>
      <c r="N17" s="237">
        <f t="shared" si="3"/>
        <v>0.70918998561452939</v>
      </c>
      <c r="O17" s="237">
        <f t="shared" si="3"/>
        <v>0.12450678040408715</v>
      </c>
      <c r="P17" s="237">
        <f t="shared" si="3"/>
        <v>5.9544674496262031</v>
      </c>
      <c r="Q17" s="237">
        <f t="shared" si="3"/>
        <v>3.8070110760717966</v>
      </c>
      <c r="R17" s="237">
        <f t="shared" si="3"/>
        <v>9.504384952922143E-2</v>
      </c>
      <c r="S17" s="237">
        <f t="shared" si="3"/>
        <v>0.62109881820563517</v>
      </c>
    </row>
    <row r="18" spans="1:19" x14ac:dyDescent="0.3">
      <c r="E18" s="61"/>
      <c r="F18" s="61"/>
      <c r="G18" s="61"/>
      <c r="H18" s="61"/>
      <c r="I18" s="61"/>
      <c r="J18" s="61"/>
      <c r="K18" s="61"/>
      <c r="L18" s="61"/>
      <c r="M18" s="61"/>
      <c r="N18" s="61"/>
      <c r="O18" s="61"/>
      <c r="P18" s="61"/>
      <c r="Q18" s="233"/>
      <c r="R18" s="61"/>
      <c r="S18" s="61"/>
    </row>
    <row r="19" spans="1:19" ht="30" customHeight="1" x14ac:dyDescent="0.3">
      <c r="D19" s="114" t="s">
        <v>334</v>
      </c>
      <c r="E19" s="114"/>
      <c r="F19" s="114"/>
      <c r="G19" s="114"/>
      <c r="H19" s="114"/>
      <c r="I19" s="114"/>
      <c r="J19" s="114"/>
      <c r="K19" s="114"/>
      <c r="L19" s="114"/>
      <c r="M19" s="114"/>
      <c r="N19" s="114"/>
      <c r="O19" s="114"/>
      <c r="P19" s="114"/>
      <c r="Q19" s="114"/>
      <c r="R19" s="114"/>
      <c r="S19" s="61"/>
    </row>
    <row r="20" spans="1:19" x14ac:dyDescent="0.3">
      <c r="A20" s="45" t="s">
        <v>335</v>
      </c>
      <c r="B20" s="45"/>
      <c r="C20" s="236" t="s">
        <v>336</v>
      </c>
      <c r="D20" s="60" t="s">
        <v>337</v>
      </c>
      <c r="E20" s="61">
        <v>29.960317460318127</v>
      </c>
      <c r="F20" s="61">
        <v>16.950000000000003</v>
      </c>
      <c r="G20" s="61">
        <v>22.31944444444494</v>
      </c>
      <c r="H20" s="61">
        <v>8.6904761904753922</v>
      </c>
      <c r="I20" s="61">
        <v>-1.0496031746022076</v>
      </c>
      <c r="J20" s="61">
        <v>42.9</v>
      </c>
      <c r="K20" s="61">
        <v>57.1</v>
      </c>
      <c r="L20" s="61">
        <v>2.5682648401829415</v>
      </c>
      <c r="M20" s="61">
        <v>4.0892523779890633</v>
      </c>
      <c r="N20" s="61">
        <v>4.6226331229441593</v>
      </c>
      <c r="O20" s="61">
        <v>3.555871633033969</v>
      </c>
      <c r="P20" s="61">
        <v>8.218744995900181</v>
      </c>
      <c r="Q20" s="233">
        <v>12.1</v>
      </c>
      <c r="R20" s="61">
        <v>5.73</v>
      </c>
      <c r="S20" s="61">
        <f>G20/O20</f>
        <v>6.2767857638891664</v>
      </c>
    </row>
    <row r="21" spans="1:19" x14ac:dyDescent="0.3">
      <c r="A21" s="45"/>
      <c r="B21" s="45"/>
      <c r="C21" s="236"/>
      <c r="D21" s="60" t="s">
        <v>338</v>
      </c>
      <c r="E21" s="61">
        <v>28.493975903614395</v>
      </c>
      <c r="F21" s="61">
        <v>16.8</v>
      </c>
      <c r="G21" s="61">
        <v>25.164658634538288</v>
      </c>
      <c r="H21" s="61">
        <v>8.4096385542169578</v>
      </c>
      <c r="I21" s="61">
        <v>-5.080321285140851</v>
      </c>
      <c r="J21" s="61">
        <v>42</v>
      </c>
      <c r="K21" s="61">
        <v>58</v>
      </c>
      <c r="L21" s="61">
        <v>2.9923591212989331</v>
      </c>
      <c r="M21" s="61">
        <v>3.9897861474624743</v>
      </c>
      <c r="N21" s="61">
        <v>3.830194701563975</v>
      </c>
      <c r="O21" s="61">
        <v>3.5110118097669778</v>
      </c>
      <c r="P21" s="61">
        <v>6.1126631049536453</v>
      </c>
      <c r="Q21" s="233">
        <v>13.7</v>
      </c>
      <c r="R21" s="61">
        <v>6.18</v>
      </c>
      <c r="S21" s="61">
        <f>G21/O21</f>
        <v>7.1673523183644434</v>
      </c>
    </row>
    <row r="22" spans="1:19" x14ac:dyDescent="0.3">
      <c r="A22" s="45"/>
      <c r="B22" s="45"/>
      <c r="C22" s="236"/>
      <c r="D22" s="60" t="s">
        <v>339</v>
      </c>
      <c r="E22" s="61">
        <v>34.223107569722039</v>
      </c>
      <c r="F22" s="61">
        <v>17.8</v>
      </c>
      <c r="G22" s="61">
        <v>21.529880478087865</v>
      </c>
      <c r="H22" s="61">
        <v>10.541832669322769</v>
      </c>
      <c r="I22" s="61">
        <v>2.1513944223114052</v>
      </c>
      <c r="J22" s="61">
        <v>38.299999999999997</v>
      </c>
      <c r="K22" s="61">
        <v>61.7</v>
      </c>
      <c r="L22" s="61">
        <v>2.0423280423280512</v>
      </c>
      <c r="M22" s="61">
        <v>5.9215396002960183</v>
      </c>
      <c r="N22" s="61">
        <v>6.4766839378237693</v>
      </c>
      <c r="O22" s="61">
        <v>4.9962990377497665</v>
      </c>
      <c r="P22" s="61">
        <v>11.984981380132691</v>
      </c>
      <c r="Q22" s="233">
        <v>14.8</v>
      </c>
      <c r="R22" s="61">
        <v>5.74</v>
      </c>
      <c r="S22" s="61">
        <f>G22/O22</f>
        <v>4.309165707540294</v>
      </c>
    </row>
    <row r="23" spans="1:19" x14ac:dyDescent="0.3">
      <c r="A23" s="22"/>
      <c r="B23" s="22"/>
      <c r="C23" s="8"/>
      <c r="D23" s="22" t="s">
        <v>240</v>
      </c>
      <c r="E23" s="237">
        <f>AVERAGE(E20:E22)</f>
        <v>30.892466977884851</v>
      </c>
      <c r="F23" s="237">
        <f t="shared" ref="F23:S23" si="4">AVERAGE(F20:F22)</f>
        <v>17.183333333333334</v>
      </c>
      <c r="G23" s="237">
        <f t="shared" si="4"/>
        <v>23.004661185690363</v>
      </c>
      <c r="H23" s="237">
        <f t="shared" si="4"/>
        <v>9.2139824713383724</v>
      </c>
      <c r="I23" s="237">
        <f t="shared" si="4"/>
        <v>-1.3261766791438845</v>
      </c>
      <c r="J23" s="237">
        <f t="shared" si="4"/>
        <v>41.06666666666667</v>
      </c>
      <c r="K23" s="237">
        <f t="shared" si="4"/>
        <v>58.933333333333337</v>
      </c>
      <c r="L23" s="237">
        <f t="shared" si="4"/>
        <v>2.5343173346033088</v>
      </c>
      <c r="M23" s="237">
        <f t="shared" si="4"/>
        <v>4.6668593752491851</v>
      </c>
      <c r="N23" s="237">
        <f t="shared" si="4"/>
        <v>4.9765039207773007</v>
      </c>
      <c r="O23" s="237">
        <f t="shared" si="4"/>
        <v>4.0210608268502375</v>
      </c>
      <c r="P23" s="237">
        <f t="shared" si="4"/>
        <v>8.7721298269955046</v>
      </c>
      <c r="Q23" s="237">
        <f t="shared" si="4"/>
        <v>13.533333333333331</v>
      </c>
      <c r="R23" s="237">
        <f t="shared" si="4"/>
        <v>5.8833333333333329</v>
      </c>
      <c r="S23" s="237">
        <f t="shared" si="4"/>
        <v>5.9177679299313013</v>
      </c>
    </row>
    <row r="24" spans="1:19" x14ac:dyDescent="0.3">
      <c r="D24" s="22" t="s">
        <v>328</v>
      </c>
      <c r="E24" s="237">
        <f>_xlfn.STDEV.S(E20:E22)</f>
        <v>2.976140865991435</v>
      </c>
      <c r="F24" s="237">
        <f t="shared" ref="F24:S24" si="5">_xlfn.STDEV.S(F20:F22)</f>
        <v>0.53928965624544745</v>
      </c>
      <c r="G24" s="237">
        <f t="shared" si="5"/>
        <v>1.9118170802967873</v>
      </c>
      <c r="H24" s="237">
        <f t="shared" si="5"/>
        <v>1.1584934422344502</v>
      </c>
      <c r="I24" s="237">
        <f t="shared" si="5"/>
        <v>3.6237822362710719</v>
      </c>
      <c r="J24" s="237">
        <f t="shared" si="5"/>
        <v>2.4378952670968741</v>
      </c>
      <c r="K24" s="237">
        <f t="shared" si="5"/>
        <v>2.4378952670968741</v>
      </c>
      <c r="L24" s="237">
        <f t="shared" si="5"/>
        <v>0.47592445577418169</v>
      </c>
      <c r="M24" s="237">
        <f t="shared" si="5"/>
        <v>1.0877224982027693</v>
      </c>
      <c r="N24" s="237">
        <f t="shared" si="5"/>
        <v>1.35826901811793</v>
      </c>
      <c r="O24" s="237">
        <f t="shared" si="5"/>
        <v>0.84487885340726132</v>
      </c>
      <c r="P24" s="237">
        <f t="shared" si="5"/>
        <v>2.9750137074835936</v>
      </c>
      <c r="Q24" s="237">
        <f t="shared" si="5"/>
        <v>1.3576941236277538</v>
      </c>
      <c r="R24" s="237">
        <f t="shared" si="5"/>
        <v>0.25696951829610676</v>
      </c>
      <c r="S24" s="237">
        <f t="shared" si="5"/>
        <v>1.4625245397594047</v>
      </c>
    </row>
    <row r="25" spans="1:19" x14ac:dyDescent="0.3">
      <c r="D25" s="22"/>
      <c r="E25" s="237"/>
      <c r="F25" s="61"/>
      <c r="G25" s="61"/>
      <c r="H25" s="61"/>
      <c r="I25" s="61"/>
      <c r="J25" s="61"/>
      <c r="K25" s="61"/>
      <c r="L25" s="61"/>
      <c r="M25" s="61"/>
      <c r="N25" s="61"/>
      <c r="O25" s="61"/>
      <c r="P25" s="61"/>
      <c r="Q25" s="233"/>
      <c r="R25" s="61"/>
      <c r="S25" s="61"/>
    </row>
    <row r="26" spans="1:19" x14ac:dyDescent="0.3">
      <c r="D26" s="114" t="s">
        <v>329</v>
      </c>
      <c r="E26" s="114"/>
      <c r="F26" s="114"/>
      <c r="G26" s="114"/>
      <c r="H26" s="114"/>
      <c r="I26" s="114"/>
      <c r="J26" s="114"/>
      <c r="K26" s="114"/>
      <c r="L26" s="114"/>
      <c r="M26" s="114"/>
      <c r="N26" s="114"/>
      <c r="O26" s="114"/>
      <c r="P26" s="114"/>
      <c r="Q26" s="114"/>
      <c r="R26" s="114"/>
      <c r="S26" s="61"/>
    </row>
    <row r="27" spans="1:19" x14ac:dyDescent="0.3">
      <c r="A27" s="45" t="s">
        <v>340</v>
      </c>
      <c r="B27" s="45"/>
      <c r="C27" s="45" t="s">
        <v>341</v>
      </c>
      <c r="D27" s="60" t="s">
        <v>342</v>
      </c>
      <c r="E27" s="237">
        <v>24.541832669323547</v>
      </c>
      <c r="F27" s="237">
        <v>13.100000000000001</v>
      </c>
      <c r="G27" s="237">
        <v>16.143426294820181</v>
      </c>
      <c r="H27" s="237">
        <v>6.4063745019923886</v>
      </c>
      <c r="I27" s="237">
        <v>1.992031872510978</v>
      </c>
      <c r="J27" s="237">
        <v>42.9</v>
      </c>
      <c r="K27" s="237">
        <v>57.1</v>
      </c>
      <c r="L27" s="237">
        <v>2.5199004975122139</v>
      </c>
      <c r="M27" s="237">
        <v>4.6890424481738977</v>
      </c>
      <c r="N27" s="237">
        <v>5.1826258637711513</v>
      </c>
      <c r="O27" s="237">
        <v>3.9486673247780195</v>
      </c>
      <c r="P27" s="237">
        <v>12.790290878014126</v>
      </c>
      <c r="Q27" s="237">
        <v>28.2</v>
      </c>
      <c r="R27" s="237">
        <v>6.91</v>
      </c>
      <c r="S27" s="237">
        <f>G27/O27</f>
        <v>4.0883227091630738</v>
      </c>
    </row>
    <row r="28" spans="1:19" x14ac:dyDescent="0.3">
      <c r="A28" s="45"/>
      <c r="B28" s="45"/>
      <c r="C28" s="45"/>
      <c r="D28" s="60" t="s">
        <v>343</v>
      </c>
      <c r="E28" s="237">
        <v>24.236947791164528</v>
      </c>
      <c r="F28" s="237">
        <v>21.749999999999996</v>
      </c>
      <c r="G28" s="237">
        <v>15.706827309236152</v>
      </c>
      <c r="H28" s="237">
        <v>6.7228915662656572</v>
      </c>
      <c r="I28" s="237">
        <v>1.8072289156627193</v>
      </c>
      <c r="J28" s="237">
        <v>42</v>
      </c>
      <c r="K28" s="237">
        <v>58</v>
      </c>
      <c r="L28" s="237">
        <v>2.3363201911585749</v>
      </c>
      <c r="M28" s="237">
        <v>3.3239580669907078</v>
      </c>
      <c r="N28" s="237">
        <v>3.8353362311431245</v>
      </c>
      <c r="O28" s="237">
        <v>2.5568908207620833</v>
      </c>
      <c r="P28" s="237">
        <v>9.8065360039460963</v>
      </c>
      <c r="Q28" s="237">
        <v>48.6</v>
      </c>
      <c r="R28" s="237">
        <v>6.69</v>
      </c>
      <c r="S28" s="237">
        <f>G28/O28</f>
        <v>6.1429401606419471</v>
      </c>
    </row>
    <row r="29" spans="1:19" x14ac:dyDescent="0.3">
      <c r="A29" s="45"/>
      <c r="B29" s="45"/>
      <c r="C29" s="45"/>
      <c r="D29" s="60" t="s">
        <v>344</v>
      </c>
      <c r="E29" s="237">
        <v>23.132530120480805</v>
      </c>
      <c r="F29" s="237">
        <v>26.35</v>
      </c>
      <c r="G29" s="237">
        <v>11.465863453814935</v>
      </c>
      <c r="H29" s="237">
        <v>11.084337349397439</v>
      </c>
      <c r="I29" s="237">
        <v>0.58232931726843162</v>
      </c>
      <c r="J29" s="237">
        <v>38.299999999999997</v>
      </c>
      <c r="K29" s="237">
        <v>61.7</v>
      </c>
      <c r="L29" s="237">
        <v>1.0344202898550572</v>
      </c>
      <c r="M29" s="237">
        <v>8.0560420315238712</v>
      </c>
      <c r="N29" s="237">
        <v>9.4570928196149797</v>
      </c>
      <c r="O29" s="237">
        <v>7.3555166374783179</v>
      </c>
      <c r="P29" s="237">
        <v>33.124668369930816</v>
      </c>
      <c r="Q29" s="237">
        <v>18.399999999999999</v>
      </c>
      <c r="R29" s="237">
        <v>6.37</v>
      </c>
      <c r="S29" s="237">
        <f>G29/O29</f>
        <v>1.5588114362209859</v>
      </c>
    </row>
    <row r="30" spans="1:19" x14ac:dyDescent="0.3">
      <c r="A30" s="22"/>
      <c r="B30" s="22"/>
      <c r="C30" s="22"/>
      <c r="D30" s="22" t="s">
        <v>240</v>
      </c>
      <c r="E30" s="237">
        <f>AVERAGE(E27:E29)</f>
        <v>23.970436860322963</v>
      </c>
      <c r="F30" s="237">
        <f t="shared" ref="F30:S30" si="6">AVERAGE(F27:F29)</f>
        <v>20.399999999999999</v>
      </c>
      <c r="G30" s="237">
        <f t="shared" si="6"/>
        <v>14.438705685957089</v>
      </c>
      <c r="H30" s="237">
        <f t="shared" si="6"/>
        <v>8.0712011392184948</v>
      </c>
      <c r="I30" s="237">
        <f t="shared" si="6"/>
        <v>1.4605300351473762</v>
      </c>
      <c r="J30" s="237">
        <f t="shared" si="6"/>
        <v>41.06666666666667</v>
      </c>
      <c r="K30" s="237">
        <f t="shared" si="6"/>
        <v>58.933333333333337</v>
      </c>
      <c r="L30" s="237">
        <f t="shared" si="6"/>
        <v>1.9635469928419484</v>
      </c>
      <c r="M30" s="237">
        <f t="shared" si="6"/>
        <v>5.3563475155628266</v>
      </c>
      <c r="N30" s="237">
        <f t="shared" si="6"/>
        <v>6.158351638176419</v>
      </c>
      <c r="O30" s="237">
        <f t="shared" si="6"/>
        <v>4.6203582610061398</v>
      </c>
      <c r="P30" s="237">
        <f t="shared" si="6"/>
        <v>18.573831750630347</v>
      </c>
      <c r="Q30" s="237">
        <f t="shared" si="6"/>
        <v>31.733333333333331</v>
      </c>
      <c r="R30" s="237">
        <f t="shared" si="6"/>
        <v>6.6566666666666672</v>
      </c>
      <c r="S30" s="237">
        <f t="shared" si="6"/>
        <v>3.9300247686753358</v>
      </c>
    </row>
    <row r="31" spans="1:19" x14ac:dyDescent="0.3">
      <c r="A31" s="22"/>
      <c r="B31" s="22"/>
      <c r="C31" s="22"/>
      <c r="D31" s="22" t="s">
        <v>328</v>
      </c>
      <c r="E31" s="237">
        <f>_xlfn.STDEV.S(E27:E29)</f>
        <v>0.74148801456071545</v>
      </c>
      <c r="F31" s="237">
        <f t="shared" ref="F31:S31" si="7">_xlfn.STDEV.S(F27:F29)</f>
        <v>6.7273694710488474</v>
      </c>
      <c r="G31" s="237">
        <f t="shared" si="7"/>
        <v>2.5837952456530244</v>
      </c>
      <c r="H31" s="237">
        <f t="shared" si="7"/>
        <v>2.6142471437897159</v>
      </c>
      <c r="I31" s="237">
        <f t="shared" si="7"/>
        <v>0.76613667767395466</v>
      </c>
      <c r="J31" s="237">
        <f t="shared" si="7"/>
        <v>2.4378952670968741</v>
      </c>
      <c r="K31" s="237">
        <f t="shared" si="7"/>
        <v>2.4378952670968741</v>
      </c>
      <c r="L31" s="237">
        <f t="shared" si="7"/>
        <v>0.80986588696690598</v>
      </c>
      <c r="M31" s="237">
        <f t="shared" si="7"/>
        <v>2.4355957590639234</v>
      </c>
      <c r="N31" s="237">
        <f t="shared" si="7"/>
        <v>2.9351435016257286</v>
      </c>
      <c r="O31" s="237">
        <f t="shared" si="7"/>
        <v>2.4688213721474765</v>
      </c>
      <c r="P31" s="237">
        <f t="shared" si="7"/>
        <v>12.689398450214764</v>
      </c>
      <c r="Q31" s="237">
        <f t="shared" si="7"/>
        <v>15.406924849993061</v>
      </c>
      <c r="R31" s="237">
        <f t="shared" si="7"/>
        <v>0.27153882472555069</v>
      </c>
      <c r="S31" s="237">
        <f t="shared" si="7"/>
        <v>2.2961604297146425</v>
      </c>
    </row>
    <row r="32" spans="1:19" x14ac:dyDescent="0.3">
      <c r="A32" s="22"/>
      <c r="B32" s="22"/>
      <c r="C32" s="19"/>
      <c r="E32" s="237"/>
      <c r="F32" s="237"/>
      <c r="G32" s="237"/>
      <c r="H32" s="237"/>
      <c r="I32" s="237"/>
      <c r="J32" s="237"/>
      <c r="K32" s="237"/>
      <c r="L32" s="237"/>
      <c r="M32" s="237"/>
      <c r="N32" s="237"/>
      <c r="O32" s="237"/>
      <c r="P32" s="237"/>
      <c r="Q32" s="248"/>
      <c r="R32" s="237"/>
      <c r="S32" s="237"/>
    </row>
    <row r="33" spans="1:19" x14ac:dyDescent="0.3">
      <c r="E33" s="61"/>
      <c r="F33" s="61"/>
      <c r="G33" s="61"/>
      <c r="H33" s="61"/>
      <c r="I33" s="61"/>
      <c r="J33" s="61"/>
      <c r="K33" s="61"/>
      <c r="L33" s="61"/>
      <c r="M33" s="61"/>
      <c r="N33" s="61"/>
      <c r="O33" s="61"/>
      <c r="P33" s="61"/>
      <c r="Q33" s="233"/>
      <c r="R33" s="61"/>
      <c r="S33" s="237"/>
    </row>
    <row r="34" spans="1:19" x14ac:dyDescent="0.3">
      <c r="D34" s="114" t="s">
        <v>345</v>
      </c>
      <c r="E34" s="114"/>
      <c r="F34" s="114"/>
      <c r="G34" s="114"/>
      <c r="H34" s="114"/>
      <c r="I34" s="114"/>
      <c r="J34" s="114"/>
      <c r="K34" s="114"/>
      <c r="L34" s="114"/>
      <c r="M34" s="114"/>
      <c r="N34" s="114"/>
      <c r="O34" s="114"/>
      <c r="P34" s="114"/>
      <c r="Q34" s="114"/>
      <c r="R34" s="114"/>
      <c r="S34" s="237"/>
    </row>
    <row r="35" spans="1:19" x14ac:dyDescent="0.3">
      <c r="A35" s="45" t="s">
        <v>346</v>
      </c>
      <c r="B35" s="45"/>
      <c r="C35" s="45" t="s">
        <v>347</v>
      </c>
      <c r="D35" s="60" t="s">
        <v>348</v>
      </c>
      <c r="E35" s="249">
        <v>25.100000000000477</v>
      </c>
      <c r="F35" s="249">
        <v>35.150000000000006</v>
      </c>
      <c r="G35" s="249">
        <v>11.855999999999085</v>
      </c>
      <c r="H35" s="249">
        <v>11.664000000000101</v>
      </c>
      <c r="I35" s="249">
        <v>1.5800000000012915</v>
      </c>
      <c r="J35" s="249">
        <v>42.9</v>
      </c>
      <c r="K35" s="249">
        <v>57.1</v>
      </c>
      <c r="L35" s="249">
        <v>1.0164609053497069</v>
      </c>
      <c r="M35" s="249">
        <v>8.0971659919034593</v>
      </c>
      <c r="N35" s="249">
        <v>15.519568151148297</v>
      </c>
      <c r="O35" s="249">
        <v>7.0850202429155269</v>
      </c>
      <c r="P35" s="249">
        <v>52.360216434377506</v>
      </c>
      <c r="Q35" s="249">
        <v>1.95</v>
      </c>
      <c r="R35" s="249">
        <v>6.53</v>
      </c>
      <c r="S35" s="250">
        <f t="shared" ref="S35:S51" si="8">G35/O35</f>
        <v>1.6733897142854559</v>
      </c>
    </row>
    <row r="36" spans="1:19" x14ac:dyDescent="0.3">
      <c r="A36" s="45"/>
      <c r="B36" s="45"/>
      <c r="C36" s="45"/>
      <c r="D36" s="60" t="s">
        <v>349</v>
      </c>
      <c r="E36" s="249">
        <v>26.812749003983857</v>
      </c>
      <c r="F36" s="249">
        <v>101.85</v>
      </c>
      <c r="G36" s="249">
        <v>13.362549800797661</v>
      </c>
      <c r="H36" s="249">
        <v>11.019920318724045</v>
      </c>
      <c r="I36" s="249">
        <v>2.430278884462151</v>
      </c>
      <c r="J36" s="249">
        <v>42</v>
      </c>
      <c r="K36" s="249">
        <v>58</v>
      </c>
      <c r="L36" s="249">
        <v>1.2125813449025791</v>
      </c>
      <c r="M36" s="249">
        <v>1.1926058437685589</v>
      </c>
      <c r="N36" s="249">
        <v>2.087060226594978</v>
      </c>
      <c r="O36" s="249">
        <v>0.8944543828264192</v>
      </c>
      <c r="P36" s="249">
        <v>6.2226005563352587</v>
      </c>
      <c r="Q36" s="249">
        <v>1.9</v>
      </c>
      <c r="R36" s="249">
        <v>7.32</v>
      </c>
      <c r="S36" s="250">
        <f t="shared" si="8"/>
        <v>14.93933067729273</v>
      </c>
    </row>
    <row r="37" spans="1:19" x14ac:dyDescent="0.3">
      <c r="A37" s="45"/>
      <c r="B37" s="45"/>
      <c r="C37" s="45"/>
      <c r="D37" s="60" t="s">
        <v>350</v>
      </c>
      <c r="E37" s="249">
        <v>25.823293172690502</v>
      </c>
      <c r="F37" s="249">
        <v>106.65</v>
      </c>
      <c r="G37" s="249">
        <v>15.831325301204163</v>
      </c>
      <c r="H37" s="249">
        <v>9.5903614457830386</v>
      </c>
      <c r="I37" s="249">
        <v>0.40160642570329941</v>
      </c>
      <c r="J37" s="249">
        <v>38.299999999999997</v>
      </c>
      <c r="K37" s="249">
        <v>61.7</v>
      </c>
      <c r="L37" s="249">
        <v>1.6507537688441689</v>
      </c>
      <c r="M37" s="249">
        <v>1.5220700152207631</v>
      </c>
      <c r="N37" s="249">
        <v>2.0294266869610174</v>
      </c>
      <c r="O37" s="249">
        <v>1.2683916793506358</v>
      </c>
      <c r="P37" s="249">
        <v>5.1482158471869637</v>
      </c>
      <c r="Q37" s="249">
        <v>6.59</v>
      </c>
      <c r="R37" s="249">
        <v>7.31</v>
      </c>
      <c r="S37" s="250">
        <f t="shared" si="8"/>
        <v>12.481416867468848</v>
      </c>
    </row>
    <row r="38" spans="1:19" x14ac:dyDescent="0.3">
      <c r="A38" s="22"/>
      <c r="B38" s="22"/>
      <c r="C38" s="22"/>
      <c r="D38" s="22" t="s">
        <v>240</v>
      </c>
      <c r="E38" s="237">
        <f>AVERAGE(E35:E37)</f>
        <v>25.912014058891611</v>
      </c>
      <c r="F38" s="237">
        <f t="shared" ref="F38:S38" si="9">AVERAGE(F35:F37)</f>
        <v>81.216666666666669</v>
      </c>
      <c r="G38" s="237">
        <f t="shared" si="9"/>
        <v>13.68329170066697</v>
      </c>
      <c r="H38" s="237">
        <f t="shared" si="9"/>
        <v>10.758093921502395</v>
      </c>
      <c r="I38" s="237">
        <f t="shared" si="9"/>
        <v>1.4706284367222473</v>
      </c>
      <c r="J38" s="237">
        <f t="shared" si="9"/>
        <v>41.06666666666667</v>
      </c>
      <c r="K38" s="237">
        <f t="shared" si="9"/>
        <v>58.933333333333337</v>
      </c>
      <c r="L38" s="237">
        <f t="shared" si="9"/>
        <v>1.2932653396988183</v>
      </c>
      <c r="M38" s="237">
        <f t="shared" si="9"/>
        <v>3.603947283630927</v>
      </c>
      <c r="N38" s="237">
        <f t="shared" si="9"/>
        <v>6.5453516882347635</v>
      </c>
      <c r="O38" s="237">
        <f t="shared" si="9"/>
        <v>3.0826221016975275</v>
      </c>
      <c r="P38" s="237">
        <f t="shared" si="9"/>
        <v>21.243677612633242</v>
      </c>
      <c r="Q38" s="237">
        <f t="shared" si="9"/>
        <v>3.48</v>
      </c>
      <c r="R38" s="237">
        <f t="shared" si="9"/>
        <v>7.0533333333333337</v>
      </c>
      <c r="S38" s="237">
        <f t="shared" si="9"/>
        <v>9.6980457530156787</v>
      </c>
    </row>
    <row r="39" spans="1:19" x14ac:dyDescent="0.3">
      <c r="A39" s="22"/>
      <c r="B39" s="22"/>
      <c r="C39" s="22"/>
      <c r="D39" s="22" t="s">
        <v>328</v>
      </c>
      <c r="E39" s="237">
        <f>_xlfn.STDEV.S(E35:E37)</f>
        <v>0.85981441857981622</v>
      </c>
      <c r="F39" s="237">
        <f t="shared" ref="F39:S39" si="10">_xlfn.STDEV.S(F35:F37)</f>
        <v>39.96702807732062</v>
      </c>
      <c r="G39" s="237">
        <f t="shared" si="10"/>
        <v>2.0069776623941538</v>
      </c>
      <c r="H39" s="237">
        <f t="shared" si="10"/>
        <v>1.0613241776645856</v>
      </c>
      <c r="I39" s="237">
        <f t="shared" si="10"/>
        <v>1.0187490320840786</v>
      </c>
      <c r="J39" s="237">
        <f t="shared" si="10"/>
        <v>2.4378952670968741</v>
      </c>
      <c r="K39" s="237">
        <f t="shared" si="10"/>
        <v>2.4378952670968741</v>
      </c>
      <c r="L39" s="237">
        <f t="shared" si="10"/>
        <v>0.32475265885318111</v>
      </c>
      <c r="M39" s="237">
        <f t="shared" si="10"/>
        <v>3.8947268749355688</v>
      </c>
      <c r="N39" s="237">
        <f t="shared" si="10"/>
        <v>7.7719528593940854</v>
      </c>
      <c r="O39" s="237">
        <f t="shared" si="10"/>
        <v>3.4712174285186936</v>
      </c>
      <c r="P39" s="237">
        <f t="shared" si="10"/>
        <v>26.953066927710683</v>
      </c>
      <c r="Q39" s="237">
        <f t="shared" si="10"/>
        <v>2.6934550302538938</v>
      </c>
      <c r="R39" s="237">
        <f t="shared" si="10"/>
        <v>0.45324754090158414</v>
      </c>
      <c r="S39" s="237">
        <f t="shared" si="10"/>
        <v>7.0573836142778719</v>
      </c>
    </row>
    <row r="40" spans="1:19" x14ac:dyDescent="0.3">
      <c r="E40" s="61"/>
      <c r="F40" s="61"/>
      <c r="G40" s="61"/>
      <c r="H40" s="61"/>
      <c r="I40" s="61"/>
      <c r="J40" s="61"/>
      <c r="K40" s="61"/>
      <c r="L40" s="61"/>
      <c r="M40" s="61"/>
      <c r="N40" s="61"/>
      <c r="O40" s="61"/>
      <c r="P40" s="61"/>
      <c r="Q40" s="233"/>
      <c r="R40" s="61"/>
      <c r="S40" s="237"/>
    </row>
    <row r="41" spans="1:19" x14ac:dyDescent="0.3">
      <c r="D41" s="114" t="s">
        <v>323</v>
      </c>
      <c r="E41" s="114"/>
      <c r="F41" s="114"/>
      <c r="G41" s="114"/>
      <c r="H41" s="114"/>
      <c r="I41" s="114"/>
      <c r="J41" s="114"/>
      <c r="K41" s="114"/>
      <c r="L41" s="114"/>
      <c r="M41" s="114"/>
      <c r="N41" s="114"/>
      <c r="O41" s="114"/>
      <c r="P41" s="114"/>
      <c r="Q41" s="114"/>
      <c r="R41" s="114"/>
      <c r="S41" s="61"/>
    </row>
    <row r="42" spans="1:19" x14ac:dyDescent="0.3">
      <c r="A42" s="45" t="s">
        <v>351</v>
      </c>
      <c r="B42" s="45"/>
      <c r="C42" s="45" t="s">
        <v>352</v>
      </c>
      <c r="D42" s="60" t="s">
        <v>325</v>
      </c>
      <c r="E42" s="61">
        <v>16.76000000000073</v>
      </c>
      <c r="F42" s="61">
        <v>4.7</v>
      </c>
      <c r="G42" s="61">
        <v>10.179999999998586</v>
      </c>
      <c r="H42" s="61">
        <v>6.2400000000008049</v>
      </c>
      <c r="I42" s="61">
        <v>0.34000000000133923</v>
      </c>
      <c r="J42" s="61">
        <v>42.9</v>
      </c>
      <c r="K42" s="61">
        <v>57.1</v>
      </c>
      <c r="L42" s="61">
        <v>1.6314102564098194</v>
      </c>
      <c r="M42" s="61">
        <v>2.7504911591359424</v>
      </c>
      <c r="N42" s="61">
        <v>3.9292730844799171</v>
      </c>
      <c r="O42" s="61">
        <v>1.9646365422399585</v>
      </c>
      <c r="P42" s="61">
        <v>15.439186972418323</v>
      </c>
      <c r="Q42" s="61">
        <v>8.27</v>
      </c>
      <c r="R42" s="61">
        <v>6.66</v>
      </c>
      <c r="S42" s="237">
        <f t="shared" si="8"/>
        <v>5.1816199999985608</v>
      </c>
    </row>
    <row r="43" spans="1:19" x14ac:dyDescent="0.3">
      <c r="A43" s="45"/>
      <c r="B43" s="45"/>
      <c r="C43" s="45"/>
      <c r="D43" s="60" t="s">
        <v>326</v>
      </c>
      <c r="E43" s="61">
        <v>20.700000000000784</v>
      </c>
      <c r="F43" s="61">
        <v>12.250000000000002</v>
      </c>
      <c r="G43" s="61">
        <v>14.144000000000574</v>
      </c>
      <c r="H43" s="61">
        <v>7.1759999999994761</v>
      </c>
      <c r="I43" s="61">
        <v>-0.61999999999926558</v>
      </c>
      <c r="J43" s="61">
        <v>42</v>
      </c>
      <c r="K43" s="61">
        <v>58</v>
      </c>
      <c r="L43" s="61">
        <v>1.9710144927538471</v>
      </c>
      <c r="M43" s="61">
        <v>1.4140271493212093</v>
      </c>
      <c r="N43" s="61">
        <v>2.5452488687781774</v>
      </c>
      <c r="O43" s="61">
        <v>1.1312217194569676</v>
      </c>
      <c r="P43" s="61">
        <v>7.1981020044628785</v>
      </c>
      <c r="Q43" s="61">
        <v>14.1</v>
      </c>
      <c r="R43" s="61">
        <v>6.23</v>
      </c>
      <c r="S43" s="237">
        <f t="shared" si="8"/>
        <v>12.503296000001015</v>
      </c>
    </row>
    <row r="44" spans="1:19" x14ac:dyDescent="0.3">
      <c r="A44" s="45"/>
      <c r="B44" s="45"/>
      <c r="C44" s="45"/>
      <c r="D44" s="60" t="s">
        <v>327</v>
      </c>
      <c r="E44" s="61">
        <v>20.403763230106335</v>
      </c>
      <c r="F44" s="61">
        <v>9.4499999999999993</v>
      </c>
      <c r="G44" s="61">
        <v>12.916503332025659</v>
      </c>
      <c r="H44" s="61">
        <v>7.408859270874447</v>
      </c>
      <c r="I44" s="61">
        <v>7.8400627206228535E-2</v>
      </c>
      <c r="J44" s="61">
        <v>38.299999999999997</v>
      </c>
      <c r="K44" s="61">
        <v>61.7</v>
      </c>
      <c r="L44" s="61">
        <v>1.743386243386043</v>
      </c>
      <c r="M44" s="61">
        <v>5.4628224582705274</v>
      </c>
      <c r="N44" s="61">
        <v>7.8907435508352073</v>
      </c>
      <c r="O44" s="61">
        <v>4.5523520485587738</v>
      </c>
      <c r="P44" s="61">
        <v>23.94762837886439</v>
      </c>
      <c r="Q44" s="61">
        <v>18.2</v>
      </c>
      <c r="R44" s="61">
        <v>5.95</v>
      </c>
      <c r="S44" s="237">
        <f t="shared" si="8"/>
        <v>2.8373252319347504</v>
      </c>
    </row>
    <row r="45" spans="1:19" x14ac:dyDescent="0.3">
      <c r="C45" s="19"/>
      <c r="D45" s="60" t="s">
        <v>353</v>
      </c>
      <c r="E45" s="61">
        <f>AVERAGE(E42:E44)</f>
        <v>19.287921076702617</v>
      </c>
      <c r="F45" s="61">
        <f t="shared" ref="F45:S45" si="11">AVERAGE(F42:F44)</f>
        <v>8.8000000000000007</v>
      </c>
      <c r="G45" s="61">
        <f t="shared" si="11"/>
        <v>12.413501110674938</v>
      </c>
      <c r="H45" s="61">
        <f t="shared" si="11"/>
        <v>6.941619756958243</v>
      </c>
      <c r="I45" s="61">
        <f t="shared" si="11"/>
        <v>-6.7199790930565939E-2</v>
      </c>
      <c r="J45" s="61">
        <f t="shared" si="11"/>
        <v>41.06666666666667</v>
      </c>
      <c r="K45" s="61">
        <f t="shared" si="11"/>
        <v>58.933333333333337</v>
      </c>
      <c r="L45" s="61">
        <f t="shared" si="11"/>
        <v>1.7819369975165698</v>
      </c>
      <c r="M45" s="61">
        <f t="shared" si="11"/>
        <v>3.2091135889092262</v>
      </c>
      <c r="N45" s="61">
        <f t="shared" si="11"/>
        <v>4.7884218346977674</v>
      </c>
      <c r="O45" s="61">
        <f t="shared" si="11"/>
        <v>2.5494034367518998</v>
      </c>
      <c r="P45" s="61">
        <f t="shared" si="11"/>
        <v>15.528305785248529</v>
      </c>
      <c r="Q45" s="61">
        <f t="shared" si="11"/>
        <v>13.523333333333332</v>
      </c>
      <c r="R45" s="61">
        <f t="shared" si="11"/>
        <v>6.28</v>
      </c>
      <c r="S45" s="61">
        <f t="shared" si="11"/>
        <v>6.8407470773114412</v>
      </c>
    </row>
    <row r="46" spans="1:19" x14ac:dyDescent="0.3">
      <c r="C46" s="19"/>
      <c r="D46" s="60" t="s">
        <v>354</v>
      </c>
      <c r="E46" s="237">
        <f>_xlfn.STDEV.S(E42:E44)</f>
        <v>2.1942487970794455</v>
      </c>
      <c r="F46" s="237">
        <f t="shared" ref="F46:S46" si="12">_xlfn.STDEV.S(F42:F44)</f>
        <v>3.8167394461765394</v>
      </c>
      <c r="G46" s="237">
        <f t="shared" si="12"/>
        <v>2.0293058975957265</v>
      </c>
      <c r="H46" s="237">
        <f t="shared" si="12"/>
        <v>0.61867485202072525</v>
      </c>
      <c r="I46" s="237">
        <f t="shared" si="12"/>
        <v>0.49628581615989925</v>
      </c>
      <c r="J46" s="237">
        <f t="shared" si="12"/>
        <v>2.4378952670968741</v>
      </c>
      <c r="K46" s="237">
        <f t="shared" si="12"/>
        <v>2.4378952670968741</v>
      </c>
      <c r="L46" s="237">
        <f t="shared" si="12"/>
        <v>0.17305311271030868</v>
      </c>
      <c r="M46" s="237">
        <f t="shared" si="12"/>
        <v>2.0629921869122199</v>
      </c>
      <c r="N46" s="237">
        <f t="shared" si="12"/>
        <v>2.7743793504540202</v>
      </c>
      <c r="O46" s="237">
        <f t="shared" si="12"/>
        <v>1.7839555551814945</v>
      </c>
      <c r="P46" s="237">
        <f t="shared" si="12"/>
        <v>8.3751188089359783</v>
      </c>
      <c r="Q46" s="237">
        <f t="shared" si="12"/>
        <v>4.990053439927614</v>
      </c>
      <c r="R46" s="237">
        <f t="shared" si="12"/>
        <v>0.35763109484495326</v>
      </c>
      <c r="S46" s="237">
        <f t="shared" si="12"/>
        <v>5.0420506459458014</v>
      </c>
    </row>
    <row r="47" spans="1:19" x14ac:dyDescent="0.3">
      <c r="C47" s="19"/>
      <c r="E47" s="237"/>
      <c r="F47" s="61"/>
      <c r="G47" s="61"/>
      <c r="H47" s="61"/>
      <c r="I47" s="61"/>
      <c r="J47" s="61"/>
      <c r="K47" s="61"/>
      <c r="L47" s="61"/>
      <c r="M47" s="61"/>
      <c r="N47" s="61"/>
      <c r="O47" s="61"/>
      <c r="P47" s="61"/>
      <c r="Q47" s="233"/>
      <c r="R47" s="61"/>
      <c r="S47" s="237"/>
    </row>
    <row r="48" spans="1:19" x14ac:dyDescent="0.3">
      <c r="C48" s="19"/>
      <c r="D48" s="114" t="s">
        <v>355</v>
      </c>
      <c r="E48" s="114"/>
      <c r="F48" s="114"/>
      <c r="G48" s="114"/>
      <c r="H48" s="114"/>
      <c r="I48" s="114"/>
      <c r="J48" s="114"/>
      <c r="K48" s="114"/>
      <c r="L48" s="114"/>
      <c r="M48" s="114"/>
      <c r="N48" s="114"/>
      <c r="O48" s="114"/>
      <c r="P48" s="114"/>
      <c r="Q48" s="114"/>
      <c r="R48" s="114"/>
      <c r="S48" s="237"/>
    </row>
    <row r="49" spans="1:19" x14ac:dyDescent="0.3">
      <c r="A49" s="45" t="s">
        <v>356</v>
      </c>
      <c r="B49" s="45"/>
      <c r="C49" s="45" t="s">
        <v>12</v>
      </c>
      <c r="D49" s="60" t="s">
        <v>357</v>
      </c>
      <c r="E49" s="61">
        <v>16.566265060241591</v>
      </c>
      <c r="F49" s="61">
        <v>6.4</v>
      </c>
      <c r="G49" s="61">
        <v>8.353413654618123</v>
      </c>
      <c r="H49" s="61">
        <v>5.5421686746995755</v>
      </c>
      <c r="I49" s="61">
        <v>2.6706827309238914</v>
      </c>
      <c r="J49" s="61">
        <v>42.9</v>
      </c>
      <c r="K49" s="61">
        <v>57.1</v>
      </c>
      <c r="L49" s="61">
        <v>1.5072463768113187</v>
      </c>
      <c r="M49" s="61">
        <v>2.4038461538462546</v>
      </c>
      <c r="N49" s="61">
        <v>3.8461538461540083</v>
      </c>
      <c r="O49" s="61">
        <v>1.923076923077004</v>
      </c>
      <c r="P49" s="61">
        <v>18.491124260356582</v>
      </c>
      <c r="Q49" s="61">
        <v>10.4</v>
      </c>
      <c r="R49" s="61">
        <v>5.97</v>
      </c>
      <c r="S49" s="237">
        <f t="shared" si="8"/>
        <v>4.343775100401241</v>
      </c>
    </row>
    <row r="50" spans="1:19" x14ac:dyDescent="0.3">
      <c r="A50" s="45"/>
      <c r="B50" s="45"/>
      <c r="C50" s="45"/>
      <c r="D50" s="60" t="s">
        <v>358</v>
      </c>
      <c r="E50" s="61">
        <v>15.220883534136741</v>
      </c>
      <c r="F50" s="61">
        <v>7.4500000000000011</v>
      </c>
      <c r="G50" s="61">
        <v>9.409638554217052</v>
      </c>
      <c r="H50" s="61">
        <v>5.7108433734935069</v>
      </c>
      <c r="I50" s="61">
        <v>0.1004016064261819</v>
      </c>
      <c r="J50" s="61">
        <v>42</v>
      </c>
      <c r="K50" s="61">
        <v>58</v>
      </c>
      <c r="L50" s="61">
        <v>1.6476793248946824</v>
      </c>
      <c r="M50" s="61">
        <v>1.2804097311139313</v>
      </c>
      <c r="N50" s="61">
        <v>2.1340162185232185</v>
      </c>
      <c r="O50" s="61">
        <v>1.2804097311139313</v>
      </c>
      <c r="P50" s="61">
        <v>9.108050441840275</v>
      </c>
      <c r="Q50" s="61">
        <v>11.4</v>
      </c>
      <c r="R50" s="61">
        <v>5.89</v>
      </c>
      <c r="S50" s="237">
        <f t="shared" si="8"/>
        <v>7.3489277108436619</v>
      </c>
    </row>
    <row r="51" spans="1:19" x14ac:dyDescent="0.3">
      <c r="A51" s="45"/>
      <c r="B51" s="45"/>
      <c r="C51" s="45"/>
      <c r="D51" s="60" t="s">
        <v>359</v>
      </c>
      <c r="E51" s="61">
        <v>22.659999999999059</v>
      </c>
      <c r="F51" s="61">
        <v>4.7</v>
      </c>
      <c r="G51" s="61">
        <v>11.564000000000476</v>
      </c>
      <c r="H51" s="61">
        <v>8.2559999999995171</v>
      </c>
      <c r="I51" s="61">
        <v>2.8399999999990655</v>
      </c>
      <c r="J51" s="61">
        <v>38.299999999999997</v>
      </c>
      <c r="K51" s="61">
        <v>61.7</v>
      </c>
      <c r="L51" s="61">
        <v>1.400678294573783</v>
      </c>
      <c r="M51" s="61">
        <v>2.7672085783464788</v>
      </c>
      <c r="N51" s="61">
        <v>4.4967139398130289</v>
      </c>
      <c r="O51" s="61">
        <v>2.4213075060531692</v>
      </c>
      <c r="P51" s="61">
        <v>15.554181735776011</v>
      </c>
      <c r="Q51" s="61">
        <v>11.9</v>
      </c>
      <c r="R51" s="61">
        <v>5.93</v>
      </c>
      <c r="S51" s="237">
        <f t="shared" si="8"/>
        <v>4.7759320000003926</v>
      </c>
    </row>
    <row r="52" spans="1:19" x14ac:dyDescent="0.3">
      <c r="D52" s="60" t="s">
        <v>353</v>
      </c>
      <c r="E52" s="61">
        <f>AVERAGE(E49:E51)</f>
        <v>18.149049531459131</v>
      </c>
      <c r="F52" s="61">
        <f t="shared" ref="F52:S52" si="13">AVERAGE(F49:F51)</f>
        <v>6.1833333333333336</v>
      </c>
      <c r="G52" s="61">
        <f t="shared" si="13"/>
        <v>9.7756840696118843</v>
      </c>
      <c r="H52" s="61">
        <f t="shared" si="13"/>
        <v>6.5030040160641995</v>
      </c>
      <c r="I52" s="61">
        <f t="shared" si="13"/>
        <v>1.8703614457830462</v>
      </c>
      <c r="J52" s="61">
        <f t="shared" si="13"/>
        <v>41.06666666666667</v>
      </c>
      <c r="K52" s="61">
        <f t="shared" si="13"/>
        <v>58.933333333333337</v>
      </c>
      <c r="L52" s="61">
        <f t="shared" si="13"/>
        <v>1.5185346654265948</v>
      </c>
      <c r="M52" s="61">
        <f t="shared" si="13"/>
        <v>2.1504881544355547</v>
      </c>
      <c r="N52" s="61">
        <f t="shared" si="13"/>
        <v>3.4922946681634186</v>
      </c>
      <c r="O52" s="61">
        <f t="shared" si="13"/>
        <v>1.8749313867480346</v>
      </c>
      <c r="P52" s="61">
        <f t="shared" si="13"/>
        <v>14.384452145990956</v>
      </c>
      <c r="Q52" s="61">
        <f t="shared" si="13"/>
        <v>11.233333333333334</v>
      </c>
      <c r="R52" s="61">
        <f t="shared" si="13"/>
        <v>5.93</v>
      </c>
      <c r="S52" s="61">
        <f t="shared" si="13"/>
        <v>5.4895449370817646</v>
      </c>
    </row>
    <row r="53" spans="1:19" x14ac:dyDescent="0.3">
      <c r="D53" s="60" t="s">
        <v>354</v>
      </c>
      <c r="E53" s="60">
        <f>_xlfn.STDEV.S(E49:E51)</f>
        <v>3.9640911265902465</v>
      </c>
      <c r="F53" s="60">
        <f t="shared" ref="F53:S53" si="14">_xlfn.STDEV.S(F49:F51)</f>
        <v>1.3877439725444138</v>
      </c>
      <c r="G53" s="60">
        <f t="shared" si="14"/>
        <v>1.6362940321942092</v>
      </c>
      <c r="H53" s="60">
        <f t="shared" si="14"/>
        <v>1.5204798513210651</v>
      </c>
      <c r="I53" s="60">
        <f t="shared" si="14"/>
        <v>1.5351662643192434</v>
      </c>
      <c r="J53" s="60">
        <f t="shared" si="14"/>
        <v>2.4378952670968741</v>
      </c>
      <c r="K53" s="60">
        <f t="shared" si="14"/>
        <v>2.4378952670968741</v>
      </c>
      <c r="L53" s="60">
        <f t="shared" si="14"/>
        <v>0.12388682875831793</v>
      </c>
      <c r="M53" s="60">
        <f t="shared" si="14"/>
        <v>0.77510348336983492</v>
      </c>
      <c r="N53" s="60">
        <f t="shared" si="14"/>
        <v>1.2204496585001574</v>
      </c>
      <c r="O53" s="60">
        <f t="shared" si="14"/>
        <v>0.57197065284560766</v>
      </c>
      <c r="P53" s="60">
        <f t="shared" si="14"/>
        <v>4.7996582228160305</v>
      </c>
      <c r="Q53" s="60">
        <f t="shared" si="14"/>
        <v>0.76376261582597327</v>
      </c>
      <c r="R53" s="60">
        <f t="shared" si="14"/>
        <v>4.0000000000000036E-2</v>
      </c>
      <c r="S53" s="60">
        <f t="shared" si="14"/>
        <v>1.6247055490117774</v>
      </c>
    </row>
    <row r="54" spans="1:19" x14ac:dyDescent="0.3">
      <c r="Q54" s="233"/>
      <c r="S54" s="61"/>
    </row>
    <row r="55" spans="1:19" ht="15" thickBot="1" x14ac:dyDescent="0.35">
      <c r="Q55" s="233"/>
      <c r="S55" s="61"/>
    </row>
    <row r="56" spans="1:19" ht="31.8" thickBot="1" x14ac:dyDescent="0.35">
      <c r="A56" s="7" t="s">
        <v>306</v>
      </c>
      <c r="B56" s="7" t="s">
        <v>307</v>
      </c>
      <c r="C56" s="7" t="s">
        <v>360</v>
      </c>
      <c r="D56" s="238" t="s">
        <v>288</v>
      </c>
      <c r="E56"/>
      <c r="Q56" s="233"/>
      <c r="S56" s="61"/>
    </row>
    <row r="57" spans="1:19" ht="15.6" x14ac:dyDescent="0.3">
      <c r="A57" s="163" t="s">
        <v>325</v>
      </c>
      <c r="B57" s="163">
        <v>1</v>
      </c>
      <c r="C57" s="163">
        <v>16</v>
      </c>
      <c r="D57" s="239" t="s">
        <v>292</v>
      </c>
      <c r="E57"/>
      <c r="Q57" s="233"/>
      <c r="S57" s="61"/>
    </row>
    <row r="58" spans="1:19" ht="15.6" x14ac:dyDescent="0.3">
      <c r="A58" s="163" t="s">
        <v>326</v>
      </c>
      <c r="B58" s="163">
        <v>1</v>
      </c>
      <c r="C58" s="163">
        <v>16</v>
      </c>
      <c r="D58" s="239" t="s">
        <v>308</v>
      </c>
      <c r="E58"/>
      <c r="Q58" s="233"/>
      <c r="S58" s="61"/>
    </row>
    <row r="59" spans="1:19" ht="15" customHeight="1" x14ac:dyDescent="0.3">
      <c r="A59" s="163" t="s">
        <v>361</v>
      </c>
      <c r="B59" s="163">
        <v>1</v>
      </c>
      <c r="C59" s="163">
        <v>16</v>
      </c>
      <c r="D59" s="17" t="s">
        <v>310</v>
      </c>
      <c r="E59"/>
      <c r="Q59" s="233"/>
      <c r="S59" s="61"/>
    </row>
    <row r="60" spans="1:19" ht="15" customHeight="1" x14ac:dyDescent="0.3">
      <c r="A60" s="239" t="s">
        <v>362</v>
      </c>
      <c r="B60" s="239">
        <v>1</v>
      </c>
      <c r="C60" s="239">
        <v>16</v>
      </c>
      <c r="D60" s="17"/>
      <c r="E60"/>
      <c r="Q60" s="233"/>
      <c r="S60" s="61"/>
    </row>
    <row r="61" spans="1:19" ht="15" x14ac:dyDescent="0.3">
      <c r="A61" s="239" t="s">
        <v>363</v>
      </c>
      <c r="B61" s="239">
        <v>1</v>
      </c>
      <c r="C61" s="239">
        <v>16</v>
      </c>
      <c r="D61" s="17"/>
      <c r="E61"/>
      <c r="Q61" s="233"/>
      <c r="S61" s="61"/>
    </row>
    <row r="62" spans="1:19" ht="15" x14ac:dyDescent="0.3">
      <c r="A62" s="239" t="s">
        <v>364</v>
      </c>
      <c r="B62" s="239">
        <v>1</v>
      </c>
      <c r="C62" s="239">
        <v>16</v>
      </c>
      <c r="D62" s="17"/>
      <c r="E62"/>
      <c r="Q62" s="233"/>
      <c r="S62" s="61"/>
    </row>
    <row r="63" spans="1:19" ht="15" customHeight="1" x14ac:dyDescent="0.3">
      <c r="A63" s="239" t="s">
        <v>365</v>
      </c>
      <c r="B63" s="239">
        <v>1</v>
      </c>
      <c r="C63" s="239">
        <v>16</v>
      </c>
      <c r="D63" s="17"/>
      <c r="Q63" s="233"/>
      <c r="S63" s="61"/>
    </row>
    <row r="64" spans="1:19" ht="15" thickBot="1" x14ac:dyDescent="0.35">
      <c r="S64" s="61"/>
    </row>
    <row r="65" spans="1:23" x14ac:dyDescent="0.3">
      <c r="A65" s="241" t="s">
        <v>253</v>
      </c>
      <c r="B65" s="242"/>
      <c r="C65" s="241" t="s">
        <v>274</v>
      </c>
      <c r="D65" s="241" t="s">
        <v>289</v>
      </c>
      <c r="E65" s="241" t="s">
        <v>273</v>
      </c>
      <c r="F65" s="241" t="s">
        <v>275</v>
      </c>
      <c r="G65" s="241" t="s">
        <v>276</v>
      </c>
      <c r="H65" s="241" t="s">
        <v>250</v>
      </c>
      <c r="I65" s="241" t="s">
        <v>277</v>
      </c>
      <c r="J65" s="241" t="s">
        <v>279</v>
      </c>
      <c r="K65" s="241" t="s">
        <v>282</v>
      </c>
      <c r="L65" s="241"/>
      <c r="M65" s="241" t="s">
        <v>283</v>
      </c>
      <c r="N65" s="241"/>
      <c r="O65" s="241" t="s">
        <v>284</v>
      </c>
      <c r="P65" s="241" t="s">
        <v>97</v>
      </c>
      <c r="Q65" s="40" t="s">
        <v>290</v>
      </c>
      <c r="R65"/>
    </row>
    <row r="66" spans="1:23" ht="15" thickBot="1" x14ac:dyDescent="0.35">
      <c r="A66" s="243"/>
      <c r="B66" s="244"/>
      <c r="C66" s="243"/>
      <c r="D66" s="243"/>
      <c r="E66" s="243"/>
      <c r="F66" s="243"/>
      <c r="G66" s="243"/>
      <c r="H66" s="243"/>
      <c r="I66" s="243"/>
      <c r="J66" s="243"/>
      <c r="K66" s="244" t="s">
        <v>99</v>
      </c>
      <c r="L66" s="244" t="s">
        <v>100</v>
      </c>
      <c r="M66" s="244" t="s">
        <v>172</v>
      </c>
      <c r="N66" s="244" t="s">
        <v>100</v>
      </c>
      <c r="O66" s="243"/>
      <c r="P66" s="243"/>
      <c r="Q66" s="67"/>
      <c r="R66"/>
    </row>
    <row r="67" spans="1:23" x14ac:dyDescent="0.3">
      <c r="A67" t="s">
        <v>325</v>
      </c>
      <c r="B67" t="s">
        <v>161</v>
      </c>
      <c r="C67" s="86">
        <v>29.687915006640509</v>
      </c>
      <c r="D67" s="237">
        <v>20.95</v>
      </c>
      <c r="E67" s="237">
        <v>22.634794156706885</v>
      </c>
      <c r="F67" s="237">
        <v>8.9800796812746366</v>
      </c>
      <c r="G67" s="237">
        <v>-1.9269588313410111</v>
      </c>
      <c r="H67" s="237">
        <v>41.06666666666667</v>
      </c>
      <c r="I67" s="237">
        <v>58.933333333333337</v>
      </c>
      <c r="J67" s="237">
        <v>2.5405442506386406</v>
      </c>
      <c r="K67" s="237">
        <v>4.9021898369856451</v>
      </c>
      <c r="L67" s="237">
        <v>4.7803765439506316</v>
      </c>
      <c r="M67" s="237">
        <v>4.249599710336347</v>
      </c>
      <c r="N67" s="237">
        <v>8.5187483890277669</v>
      </c>
      <c r="O67" s="237">
        <v>15</v>
      </c>
      <c r="P67" s="237">
        <v>6</v>
      </c>
      <c r="Q67" s="237">
        <v>5.4498103213250717</v>
      </c>
      <c r="R67"/>
    </row>
    <row r="68" spans="1:23" x14ac:dyDescent="0.3">
      <c r="B68" t="s">
        <v>311</v>
      </c>
      <c r="C68" s="86">
        <v>1.5841768365559472</v>
      </c>
      <c r="D68" s="237">
        <v>1.9805302320338369</v>
      </c>
      <c r="E68" s="237">
        <v>2.1100209926922466</v>
      </c>
      <c r="F68" s="237">
        <v>1.0589218737336452</v>
      </c>
      <c r="G68" s="237">
        <v>3.5110664181699081</v>
      </c>
      <c r="H68" s="237">
        <v>2.4378952670968741</v>
      </c>
      <c r="I68" s="237">
        <v>2.4378952670968741</v>
      </c>
      <c r="J68" s="237">
        <v>0.35894489834053761</v>
      </c>
      <c r="K68" s="237">
        <v>0.78617815680734704</v>
      </c>
      <c r="L68" s="237">
        <v>0.95015348178870573</v>
      </c>
      <c r="M68" s="237">
        <v>0.64619511606709623</v>
      </c>
      <c r="N68" s="237">
        <v>2.1918632824968447</v>
      </c>
      <c r="O68" s="237">
        <v>2.5514701644346132</v>
      </c>
      <c r="P68" s="237">
        <v>0.33645207682521433</v>
      </c>
      <c r="Q68" s="237">
        <v>1.2562356234661922</v>
      </c>
      <c r="R68"/>
    </row>
    <row r="69" spans="1:23" x14ac:dyDescent="0.3">
      <c r="A69" t="s">
        <v>326</v>
      </c>
      <c r="B69" t="s">
        <v>161</v>
      </c>
      <c r="C69" s="56">
        <v>29.003610724437845</v>
      </c>
      <c r="D69" s="56">
        <v>54.933333333333337</v>
      </c>
      <c r="E69" s="56">
        <v>12.202179234867989</v>
      </c>
      <c r="F69" s="56">
        <v>8.9165586649388633</v>
      </c>
      <c r="G69" s="56">
        <v>7.8848728246309925</v>
      </c>
      <c r="H69" s="56">
        <v>41.06666666666667</v>
      </c>
      <c r="I69" s="56">
        <v>58.933333333333337</v>
      </c>
      <c r="J69" s="56">
        <v>1.5075681191553292</v>
      </c>
      <c r="K69" s="56">
        <v>4.1304377860001731</v>
      </c>
      <c r="L69" s="56">
        <v>5.00800727280728</v>
      </c>
      <c r="M69" s="56">
        <v>3.3665232992394003</v>
      </c>
      <c r="N69" s="56">
        <v>17.206737683469104</v>
      </c>
      <c r="O69" s="56">
        <v>14.133333333333333</v>
      </c>
      <c r="P69" s="56">
        <v>6.0366666666666662</v>
      </c>
      <c r="Q69" s="56">
        <v>3.6107349905599881</v>
      </c>
      <c r="R69"/>
    </row>
    <row r="70" spans="1:23" x14ac:dyDescent="0.3">
      <c r="B70" t="s">
        <v>311</v>
      </c>
      <c r="C70" s="56">
        <v>0.78844797239934283</v>
      </c>
      <c r="D70" s="56">
        <v>24.617185731381515</v>
      </c>
      <c r="E70" s="56">
        <v>2.5189221296476907</v>
      </c>
      <c r="F70" s="56">
        <v>2.5022302200337698</v>
      </c>
      <c r="G70" s="56">
        <v>0.7265070466259862</v>
      </c>
      <c r="H70" s="56">
        <v>2.4378952670968741</v>
      </c>
      <c r="I70" s="56">
        <v>2.4378952670968741</v>
      </c>
      <c r="J70" s="56">
        <v>0.75110135320000992</v>
      </c>
      <c r="K70" s="56">
        <v>0.17365107765341306</v>
      </c>
      <c r="L70" s="56">
        <v>0.70918998561452939</v>
      </c>
      <c r="M70" s="56">
        <v>0.12450678040408715</v>
      </c>
      <c r="N70" s="56">
        <v>5.9544674496262031</v>
      </c>
      <c r="O70" s="56">
        <v>3.8070110760717966</v>
      </c>
      <c r="P70" s="56">
        <v>9.504384952922143E-2</v>
      </c>
      <c r="Q70" s="56">
        <v>0.62109881820563517</v>
      </c>
      <c r="R70"/>
    </row>
    <row r="71" spans="1:23" x14ac:dyDescent="0.3">
      <c r="A71" t="s">
        <v>327</v>
      </c>
      <c r="B71" t="s">
        <v>161</v>
      </c>
      <c r="C71" s="86">
        <v>30.892466977884851</v>
      </c>
      <c r="D71" s="237">
        <v>17.183333333333334</v>
      </c>
      <c r="E71" s="237">
        <v>23.004661185690363</v>
      </c>
      <c r="F71" s="237">
        <v>9.2139824713383724</v>
      </c>
      <c r="G71" s="237">
        <v>-1.3261766791438845</v>
      </c>
      <c r="H71" s="237">
        <v>41.06666666666667</v>
      </c>
      <c r="I71" s="237">
        <v>58.933333333333337</v>
      </c>
      <c r="J71" s="237">
        <v>2.5343173346033088</v>
      </c>
      <c r="K71" s="237">
        <v>4.6668593752491851</v>
      </c>
      <c r="L71" s="237">
        <v>4.9765039207773007</v>
      </c>
      <c r="M71" s="237">
        <v>4.0210608268502375</v>
      </c>
      <c r="N71" s="237">
        <v>8.7721298269955046</v>
      </c>
      <c r="O71" s="237">
        <v>13.533333333333331</v>
      </c>
      <c r="P71" s="237">
        <v>5.8833333333333329</v>
      </c>
      <c r="Q71" s="237">
        <v>5.9177679299313013</v>
      </c>
      <c r="R71"/>
    </row>
    <row r="72" spans="1:23" x14ac:dyDescent="0.3">
      <c r="B72" t="s">
        <v>311</v>
      </c>
      <c r="C72" s="86">
        <v>2.976140865991435</v>
      </c>
      <c r="D72" s="237">
        <v>0.53928965624544745</v>
      </c>
      <c r="E72" s="237">
        <v>1.9118170802967873</v>
      </c>
      <c r="F72" s="237">
        <v>1.1584934422344502</v>
      </c>
      <c r="G72" s="237">
        <v>3.6237822362710719</v>
      </c>
      <c r="H72" s="237">
        <v>2.4378952670968741</v>
      </c>
      <c r="I72" s="237">
        <v>2.4378952670968741</v>
      </c>
      <c r="J72" s="237">
        <v>0.47592445577418169</v>
      </c>
      <c r="K72" s="237">
        <v>1.0877224982027693</v>
      </c>
      <c r="L72" s="237">
        <v>1.35826901811793</v>
      </c>
      <c r="M72" s="237">
        <v>0.84487885340726132</v>
      </c>
      <c r="N72" s="237">
        <v>2.9750137074835936</v>
      </c>
      <c r="O72" s="237">
        <v>1.3576941236277538</v>
      </c>
      <c r="P72" s="237">
        <v>0.25696951829610676</v>
      </c>
      <c r="Q72" s="237">
        <v>1.4625245397594047</v>
      </c>
      <c r="R72"/>
    </row>
    <row r="73" spans="1:23" x14ac:dyDescent="0.3">
      <c r="A73" t="s">
        <v>366</v>
      </c>
      <c r="B73" t="s">
        <v>161</v>
      </c>
      <c r="C73" s="56">
        <v>23.970436860322963</v>
      </c>
      <c r="D73" s="56">
        <v>20.399999999999999</v>
      </c>
      <c r="E73" s="56">
        <v>14.438705685957089</v>
      </c>
      <c r="F73" s="56">
        <v>8.0712011392184948</v>
      </c>
      <c r="G73" s="56">
        <v>1.4605300351473762</v>
      </c>
      <c r="H73" s="56">
        <v>41.06666666666667</v>
      </c>
      <c r="I73" s="56">
        <v>58.933333333333337</v>
      </c>
      <c r="J73" s="56">
        <v>1.9635469928419484</v>
      </c>
      <c r="K73" s="56">
        <v>5.3563475155628266</v>
      </c>
      <c r="L73" s="56">
        <v>6.158351638176419</v>
      </c>
      <c r="M73" s="56">
        <v>4.6203582610061398</v>
      </c>
      <c r="N73" s="56">
        <v>18.573831750630347</v>
      </c>
      <c r="O73" s="56">
        <v>31.733333333333331</v>
      </c>
      <c r="P73" s="61">
        <v>6.6566666666666672</v>
      </c>
      <c r="Q73" s="56">
        <v>3.9300247686753358</v>
      </c>
      <c r="R73"/>
    </row>
    <row r="74" spans="1:23" x14ac:dyDescent="0.3">
      <c r="B74" t="s">
        <v>311</v>
      </c>
      <c r="C74" s="56">
        <v>0.74148801456071545</v>
      </c>
      <c r="D74" s="56">
        <v>6.7273694710488474</v>
      </c>
      <c r="E74" s="56">
        <v>2.5837952456530244</v>
      </c>
      <c r="F74" s="56">
        <v>2.6142471437897159</v>
      </c>
      <c r="G74" s="56">
        <v>0.76613667767395466</v>
      </c>
      <c r="H74" s="56">
        <v>2.4378952670968741</v>
      </c>
      <c r="I74" s="56">
        <v>2.4378952670968741</v>
      </c>
      <c r="J74" s="56">
        <v>0.80986588696690598</v>
      </c>
      <c r="K74" s="56">
        <v>2.4355957590639234</v>
      </c>
      <c r="L74" s="56">
        <v>2.9351435016257286</v>
      </c>
      <c r="M74" s="56">
        <v>2.4688213721474765</v>
      </c>
      <c r="N74" s="56">
        <v>12.689398450214764</v>
      </c>
      <c r="O74" s="56">
        <v>15.406924849993061</v>
      </c>
      <c r="P74" s="61">
        <v>0.27153882472555069</v>
      </c>
      <c r="Q74" s="56">
        <v>2.2961604297146425</v>
      </c>
      <c r="R74"/>
    </row>
    <row r="75" spans="1:23" x14ac:dyDescent="0.3">
      <c r="A75" t="s">
        <v>367</v>
      </c>
      <c r="B75" t="s">
        <v>161</v>
      </c>
      <c r="C75" s="56">
        <v>25.912014058891611</v>
      </c>
      <c r="D75" s="56">
        <v>81.216666666666669</v>
      </c>
      <c r="E75" s="56">
        <v>13.68329170066697</v>
      </c>
      <c r="F75" s="56">
        <v>10.758093921502395</v>
      </c>
      <c r="G75" s="56">
        <v>1.4706284367222473</v>
      </c>
      <c r="H75" s="56">
        <v>41.06666666666667</v>
      </c>
      <c r="I75" s="56">
        <v>58.933333333333337</v>
      </c>
      <c r="J75" s="56">
        <v>1.2932653396988183</v>
      </c>
      <c r="K75" s="56">
        <v>3.603947283630927</v>
      </c>
      <c r="L75" s="56">
        <v>6.5453516882347635</v>
      </c>
      <c r="M75" s="56">
        <v>3.0826221016975275</v>
      </c>
      <c r="N75" s="56">
        <v>21.243677612633242</v>
      </c>
      <c r="O75" s="56">
        <v>3.48</v>
      </c>
      <c r="P75" s="56">
        <v>7.0533333333333337</v>
      </c>
      <c r="Q75" s="56">
        <v>9.6980457530156787</v>
      </c>
      <c r="R75"/>
    </row>
    <row r="76" spans="1:23" x14ac:dyDescent="0.3">
      <c r="B76" t="s">
        <v>311</v>
      </c>
      <c r="C76" s="56">
        <v>0.85981441857981622</v>
      </c>
      <c r="D76" s="56">
        <v>39.96702807732062</v>
      </c>
      <c r="E76" s="56">
        <v>2.0069776623941538</v>
      </c>
      <c r="F76" s="56">
        <v>1.0613241776645856</v>
      </c>
      <c r="G76" s="56">
        <v>1.0187490320840786</v>
      </c>
      <c r="H76" s="56">
        <v>2.4378952670968741</v>
      </c>
      <c r="I76" s="56">
        <v>2.4378952670968741</v>
      </c>
      <c r="J76" s="56">
        <v>0.32475265885318111</v>
      </c>
      <c r="K76" s="56">
        <v>3.8947268749355688</v>
      </c>
      <c r="L76" s="56">
        <v>7.7719528593940854</v>
      </c>
      <c r="M76" s="56">
        <v>3.4712174285186936</v>
      </c>
      <c r="N76" s="56">
        <v>26.953066927710683</v>
      </c>
      <c r="O76" s="56">
        <v>2.6934550302538938</v>
      </c>
      <c r="P76" s="56">
        <v>0.45324754090158414</v>
      </c>
      <c r="Q76" s="56">
        <v>7.0573836142778719</v>
      </c>
      <c r="R76"/>
    </row>
    <row r="77" spans="1:23" x14ac:dyDescent="0.3">
      <c r="A77" t="s">
        <v>364</v>
      </c>
      <c r="B77" t="s">
        <v>161</v>
      </c>
      <c r="C77" s="56">
        <v>19.287921076702617</v>
      </c>
      <c r="D77" s="61">
        <v>8.8000000000000007</v>
      </c>
      <c r="E77" s="61">
        <v>12.413501110674938</v>
      </c>
      <c r="F77" s="61">
        <v>6.941619756958243</v>
      </c>
      <c r="G77" s="61">
        <v>-6.7199790930565939E-2</v>
      </c>
      <c r="H77" s="61">
        <v>41.06666666666667</v>
      </c>
      <c r="I77" s="61">
        <v>58.933333333333337</v>
      </c>
      <c r="J77" s="61">
        <v>1.7819369975165698</v>
      </c>
      <c r="K77" s="61">
        <v>3.2091135889092262</v>
      </c>
      <c r="L77" s="61">
        <v>4.7884218346977674</v>
      </c>
      <c r="M77" s="61">
        <v>2.5494034367518998</v>
      </c>
      <c r="N77" s="61">
        <v>15.528305785248529</v>
      </c>
      <c r="O77" s="61">
        <v>13.523333333333332</v>
      </c>
      <c r="P77" s="61">
        <v>6.28</v>
      </c>
      <c r="Q77" s="61">
        <v>6.8407470773114412</v>
      </c>
      <c r="R77"/>
    </row>
    <row r="78" spans="1:23" x14ac:dyDescent="0.3">
      <c r="B78" t="s">
        <v>311</v>
      </c>
      <c r="C78" s="56">
        <v>2.1942487970794455</v>
      </c>
      <c r="D78" s="61">
        <v>3.8167394461765394</v>
      </c>
      <c r="E78" s="61">
        <v>2.0293058975957265</v>
      </c>
      <c r="F78" s="61">
        <v>0.61867485202072525</v>
      </c>
      <c r="G78" s="61">
        <v>0.49628581615989925</v>
      </c>
      <c r="H78" s="61">
        <v>2.4378952670968741</v>
      </c>
      <c r="I78" s="61">
        <v>2.4378952670968741</v>
      </c>
      <c r="J78" s="61">
        <v>0.17305311271030868</v>
      </c>
      <c r="K78" s="61">
        <v>2.0629921869122199</v>
      </c>
      <c r="L78" s="61">
        <v>2.7743793504540202</v>
      </c>
      <c r="M78" s="61">
        <v>1.7839555551814945</v>
      </c>
      <c r="N78" s="61">
        <v>8.3751188089359783</v>
      </c>
      <c r="O78" s="61">
        <v>4.990053439927614</v>
      </c>
      <c r="P78" s="61">
        <v>0.35763109484495326</v>
      </c>
      <c r="Q78" s="61">
        <v>5.0420506459458014</v>
      </c>
      <c r="R78"/>
    </row>
    <row r="79" spans="1:23" x14ac:dyDescent="0.3">
      <c r="A79" t="s">
        <v>357</v>
      </c>
      <c r="B79" t="s">
        <v>161</v>
      </c>
      <c r="C79" s="56">
        <v>18.149049531459131</v>
      </c>
      <c r="D79" s="61">
        <v>6.1833333333333336</v>
      </c>
      <c r="E79" s="61">
        <v>9.7756840696118843</v>
      </c>
      <c r="F79" s="61">
        <v>6.5030040160641995</v>
      </c>
      <c r="G79" s="61">
        <v>1.8703614457830462</v>
      </c>
      <c r="H79" s="61">
        <v>41.06666666666667</v>
      </c>
      <c r="I79" s="61">
        <v>58.933333333333337</v>
      </c>
      <c r="J79" s="61">
        <v>1.5185346654265948</v>
      </c>
      <c r="K79" s="61">
        <v>2.1504881544355547</v>
      </c>
      <c r="L79" s="61">
        <v>3.4922946681634186</v>
      </c>
      <c r="M79" s="61">
        <v>1.8749313867480346</v>
      </c>
      <c r="N79" s="61">
        <v>14.384452145990956</v>
      </c>
      <c r="O79" s="61">
        <v>11.233333333333334</v>
      </c>
      <c r="P79" s="61">
        <v>5.93</v>
      </c>
      <c r="Q79" s="61">
        <v>5.4895449370817646</v>
      </c>
      <c r="S79" s="60"/>
      <c r="T79" s="60"/>
      <c r="U79" s="60"/>
      <c r="V79" s="60"/>
      <c r="W79" s="60"/>
    </row>
    <row r="80" spans="1:23" x14ac:dyDescent="0.3">
      <c r="B80" t="s">
        <v>311</v>
      </c>
      <c r="C80" s="56">
        <v>3.9640911265902465</v>
      </c>
      <c r="D80" s="61">
        <v>1.3877439725444138</v>
      </c>
      <c r="E80" s="61">
        <v>1.6362940321942092</v>
      </c>
      <c r="F80" s="61">
        <v>1.5204798513210651</v>
      </c>
      <c r="G80" s="61">
        <v>1.5351662643192434</v>
      </c>
      <c r="H80" s="61">
        <v>2.4378952670968741</v>
      </c>
      <c r="I80" s="61">
        <v>2.4378952670968741</v>
      </c>
      <c r="J80" s="61">
        <v>0.12388682875831793</v>
      </c>
      <c r="K80" s="61">
        <v>0.77510348336983492</v>
      </c>
      <c r="L80" s="61">
        <v>1.2204496585001574</v>
      </c>
      <c r="M80" s="61">
        <v>0.57197065284560766</v>
      </c>
      <c r="N80" s="61">
        <v>4.7996582228160305</v>
      </c>
      <c r="O80" s="61">
        <v>0.76376261582597327</v>
      </c>
      <c r="P80" s="61">
        <v>4.0000000000000036E-2</v>
      </c>
      <c r="Q80" s="61">
        <v>1.6247055490117774</v>
      </c>
      <c r="S80" s="60"/>
      <c r="T80" s="60"/>
      <c r="U80" s="60"/>
      <c r="V80" s="60"/>
      <c r="W80" s="60"/>
    </row>
    <row r="81" spans="1:25" x14ac:dyDescent="0.3">
      <c r="D81"/>
      <c r="E81"/>
      <c r="F81"/>
      <c r="G81"/>
      <c r="H81"/>
      <c r="I81"/>
      <c r="J81"/>
      <c r="K81"/>
      <c r="L81"/>
      <c r="M81"/>
      <c r="N81"/>
      <c r="O81"/>
      <c r="P81"/>
      <c r="Q81"/>
      <c r="R81"/>
    </row>
    <row r="82" spans="1:25" ht="15.6" x14ac:dyDescent="0.3">
      <c r="A82" s="21" t="s">
        <v>253</v>
      </c>
      <c r="B82" s="245" t="s">
        <v>274</v>
      </c>
      <c r="C82" s="245"/>
      <c r="D82" s="245" t="s">
        <v>312</v>
      </c>
      <c r="E82" s="245"/>
      <c r="F82" s="245" t="s">
        <v>275</v>
      </c>
      <c r="G82" s="245"/>
      <c r="H82" s="245" t="s">
        <v>276</v>
      </c>
      <c r="I82" s="245"/>
      <c r="J82" s="245" t="s">
        <v>279</v>
      </c>
      <c r="K82" s="245"/>
      <c r="L82" s="245" t="s">
        <v>282</v>
      </c>
      <c r="M82" s="245"/>
      <c r="N82" s="245"/>
      <c r="O82" s="245"/>
      <c r="P82" s="245" t="s">
        <v>313</v>
      </c>
      <c r="Q82" s="245"/>
      <c r="R82" s="245"/>
      <c r="S82" s="245"/>
      <c r="T82" s="245" t="s">
        <v>284</v>
      </c>
      <c r="U82" s="245"/>
      <c r="V82" s="245" t="s">
        <v>97</v>
      </c>
      <c r="W82" s="245"/>
      <c r="X82" s="21" t="s">
        <v>314</v>
      </c>
      <c r="Y82" s="21"/>
    </row>
    <row r="83" spans="1:25" ht="15.6" x14ac:dyDescent="0.3">
      <c r="A83" s="21"/>
      <c r="B83" s="21" t="s">
        <v>161</v>
      </c>
      <c r="C83" s="21" t="s">
        <v>160</v>
      </c>
      <c r="D83" s="21" t="s">
        <v>161</v>
      </c>
      <c r="E83" s="21" t="s">
        <v>160</v>
      </c>
      <c r="F83" s="21" t="s">
        <v>161</v>
      </c>
      <c r="G83" s="21" t="s">
        <v>160</v>
      </c>
      <c r="H83" s="21" t="s">
        <v>161</v>
      </c>
      <c r="I83" s="21" t="s">
        <v>160</v>
      </c>
      <c r="J83" s="21" t="s">
        <v>161</v>
      </c>
      <c r="K83" s="21" t="s">
        <v>160</v>
      </c>
      <c r="L83" s="21" t="s">
        <v>161</v>
      </c>
      <c r="M83" s="21" t="s">
        <v>160</v>
      </c>
      <c r="N83" s="21" t="s">
        <v>161</v>
      </c>
      <c r="O83" s="21" t="s">
        <v>160</v>
      </c>
      <c r="P83" s="21" t="s">
        <v>161</v>
      </c>
      <c r="Q83" s="21" t="s">
        <v>160</v>
      </c>
      <c r="R83" s="21" t="s">
        <v>161</v>
      </c>
      <c r="S83" s="21" t="s">
        <v>160</v>
      </c>
      <c r="T83" s="21" t="s">
        <v>161</v>
      </c>
      <c r="U83" s="21" t="s">
        <v>160</v>
      </c>
      <c r="V83" s="21" t="s">
        <v>161</v>
      </c>
      <c r="W83" s="21" t="s">
        <v>160</v>
      </c>
      <c r="X83" s="21" t="s">
        <v>161</v>
      </c>
      <c r="Y83" s="21" t="s">
        <v>160</v>
      </c>
    </row>
    <row r="84" spans="1:25" x14ac:dyDescent="0.3">
      <c r="A84" t="s">
        <v>325</v>
      </c>
      <c r="B84" s="86">
        <v>29.687915006640509</v>
      </c>
      <c r="C84" s="86">
        <v>1.5841768365559472</v>
      </c>
      <c r="D84" s="56">
        <v>22.63</v>
      </c>
      <c r="E84" s="56">
        <v>2.11</v>
      </c>
      <c r="F84" s="86">
        <v>8.98</v>
      </c>
      <c r="G84" s="86">
        <v>1.06</v>
      </c>
      <c r="H84" s="56">
        <v>-1.93</v>
      </c>
      <c r="I84" s="56">
        <v>3.51</v>
      </c>
      <c r="J84" s="56">
        <v>2.54</v>
      </c>
      <c r="K84" s="56">
        <v>0.36</v>
      </c>
      <c r="L84" s="237">
        <v>4.9021898369856451</v>
      </c>
      <c r="M84" s="237">
        <v>0.78617815680734704</v>
      </c>
      <c r="N84" s="237">
        <v>4.7803765439506316</v>
      </c>
      <c r="O84" s="237">
        <v>0.95015348178870573</v>
      </c>
      <c r="P84" s="237">
        <v>4.249599710336347</v>
      </c>
      <c r="Q84" s="237">
        <v>0.64619511606709623</v>
      </c>
      <c r="R84" s="237">
        <v>8.5187483890277669</v>
      </c>
      <c r="S84" s="237">
        <v>2.1918632824968447</v>
      </c>
      <c r="T84" s="237">
        <v>15</v>
      </c>
      <c r="U84" s="237">
        <v>2.5514701644346132</v>
      </c>
      <c r="V84" s="237">
        <v>6</v>
      </c>
      <c r="W84" s="237">
        <v>0.33645207682521433</v>
      </c>
      <c r="X84" s="237">
        <v>5.4498103213250717</v>
      </c>
      <c r="Y84" s="237">
        <v>1.2562356234661922</v>
      </c>
    </row>
    <row r="85" spans="1:25" x14ac:dyDescent="0.3">
      <c r="A85" t="s">
        <v>326</v>
      </c>
      <c r="B85" s="56">
        <v>29</v>
      </c>
      <c r="C85" s="56">
        <v>0.8</v>
      </c>
      <c r="D85" s="56">
        <v>12.2</v>
      </c>
      <c r="E85" s="56">
        <v>2.5</v>
      </c>
      <c r="F85" s="56">
        <v>8.9</v>
      </c>
      <c r="G85" s="56">
        <v>2.5</v>
      </c>
      <c r="H85" s="56">
        <v>7.9</v>
      </c>
      <c r="I85" s="56">
        <v>0.7</v>
      </c>
      <c r="J85" s="56">
        <v>1.5</v>
      </c>
      <c r="K85" s="56">
        <v>0.8</v>
      </c>
      <c r="L85" s="56">
        <v>4.1304377860001731</v>
      </c>
      <c r="M85" s="56">
        <v>0.17365107765341306</v>
      </c>
      <c r="N85" s="56">
        <v>5.00800727280728</v>
      </c>
      <c r="O85" s="56">
        <v>0.70918998561452939</v>
      </c>
      <c r="P85" s="56">
        <v>3.3665232992394003</v>
      </c>
      <c r="Q85" s="56">
        <v>0.12450678040408715</v>
      </c>
      <c r="R85" s="56">
        <v>17.206737683469104</v>
      </c>
      <c r="S85" s="56">
        <v>5.9544674496262031</v>
      </c>
      <c r="T85" s="56">
        <v>14.133333333333333</v>
      </c>
      <c r="U85" s="56">
        <v>3.8070110760717966</v>
      </c>
      <c r="V85" s="56">
        <v>6.0366666666666662</v>
      </c>
      <c r="W85" s="56">
        <v>9.504384952922143E-2</v>
      </c>
      <c r="X85" s="56">
        <v>3.6107349905599881</v>
      </c>
      <c r="Y85" s="56">
        <v>0.62109881820563517</v>
      </c>
    </row>
    <row r="86" spans="1:25" x14ac:dyDescent="0.3">
      <c r="A86" t="s">
        <v>327</v>
      </c>
      <c r="B86" s="56">
        <v>30.9</v>
      </c>
      <c r="C86" s="56">
        <v>3</v>
      </c>
      <c r="D86" s="56">
        <v>23</v>
      </c>
      <c r="E86" s="56">
        <v>1.91</v>
      </c>
      <c r="F86" s="56">
        <v>9.1999999999999993</v>
      </c>
      <c r="G86" s="56">
        <v>1.1599999999999999</v>
      </c>
      <c r="H86" s="56">
        <v>-1.33</v>
      </c>
      <c r="I86" s="56">
        <v>3.62</v>
      </c>
      <c r="J86" s="56">
        <v>2.5299999999999998</v>
      </c>
      <c r="K86" s="56">
        <v>0.48</v>
      </c>
      <c r="L86" s="237">
        <v>4.6668593752491851</v>
      </c>
      <c r="M86" s="237">
        <v>1.0877224982027693</v>
      </c>
      <c r="N86" s="237">
        <v>4.9765039207773007</v>
      </c>
      <c r="O86" s="237">
        <v>1.35826901811793</v>
      </c>
      <c r="P86" s="237">
        <v>4.0210608268502375</v>
      </c>
      <c r="Q86" s="237">
        <v>0.84487885340726132</v>
      </c>
      <c r="R86" s="237">
        <v>8.7721298269955046</v>
      </c>
      <c r="S86" s="237">
        <v>2.9750137074835936</v>
      </c>
      <c r="T86" s="237">
        <v>13.533333333333331</v>
      </c>
      <c r="U86" s="237">
        <v>1.3576941236277538</v>
      </c>
      <c r="V86" s="237">
        <v>5.8833333333333329</v>
      </c>
      <c r="W86" s="237">
        <v>0.25696951829610676</v>
      </c>
      <c r="X86" s="237">
        <v>5.9177679299313013</v>
      </c>
      <c r="Y86" s="237">
        <v>1.4625245397594047</v>
      </c>
    </row>
    <row r="87" spans="1:25" x14ac:dyDescent="0.3">
      <c r="A87" t="s">
        <v>366</v>
      </c>
      <c r="B87" s="56">
        <v>24</v>
      </c>
      <c r="C87" s="60">
        <v>0.7</v>
      </c>
      <c r="D87" s="56">
        <v>14.4</v>
      </c>
      <c r="E87" s="56">
        <v>2.6</v>
      </c>
      <c r="F87" s="56">
        <v>8.1</v>
      </c>
      <c r="G87" s="56">
        <v>2.6</v>
      </c>
      <c r="H87" s="56">
        <v>1.5</v>
      </c>
      <c r="I87" s="56">
        <v>0.8</v>
      </c>
      <c r="J87" s="56">
        <v>2</v>
      </c>
      <c r="K87" s="56">
        <v>0.8</v>
      </c>
      <c r="L87" s="56">
        <v>5.3563475155628266</v>
      </c>
      <c r="M87" s="56">
        <v>2.4355957590639234</v>
      </c>
      <c r="N87" s="56">
        <v>6.158351638176419</v>
      </c>
      <c r="O87" s="56">
        <v>2.9351435016257286</v>
      </c>
      <c r="P87" s="56">
        <v>4.6203582610061398</v>
      </c>
      <c r="Q87" s="56">
        <v>2.4688213721474765</v>
      </c>
      <c r="R87" s="56">
        <v>18.573831750630347</v>
      </c>
      <c r="S87" s="56">
        <v>12.689398450214764</v>
      </c>
      <c r="T87" s="56">
        <v>31.733333333333331</v>
      </c>
      <c r="U87" s="56">
        <v>15.406924849993061</v>
      </c>
      <c r="V87" s="61">
        <v>6.6566666666666672</v>
      </c>
      <c r="W87" s="61">
        <v>0.27153882472555069</v>
      </c>
      <c r="X87" s="56">
        <v>3.9300247686753358</v>
      </c>
      <c r="Y87" s="56">
        <v>2.2961604297146425</v>
      </c>
    </row>
    <row r="88" spans="1:25" x14ac:dyDescent="0.3">
      <c r="A88" t="s">
        <v>367</v>
      </c>
      <c r="B88" s="56">
        <v>25.9</v>
      </c>
      <c r="C88" s="60">
        <v>0.9</v>
      </c>
      <c r="D88" s="60">
        <v>13.7</v>
      </c>
      <c r="E88" s="60">
        <v>2</v>
      </c>
      <c r="F88" s="60">
        <v>10.8</v>
      </c>
      <c r="G88" s="60">
        <v>1.1000000000000001</v>
      </c>
      <c r="H88" s="60">
        <v>1.5</v>
      </c>
      <c r="I88" s="60">
        <v>1</v>
      </c>
      <c r="J88" s="60">
        <v>1.3</v>
      </c>
      <c r="K88" s="60">
        <v>0.3</v>
      </c>
      <c r="L88" s="56">
        <v>3.603947283630927</v>
      </c>
      <c r="M88" s="56">
        <v>3.8947268749355688</v>
      </c>
      <c r="N88" s="56">
        <v>6.5453516882347635</v>
      </c>
      <c r="O88" s="56">
        <v>7.7719528593940854</v>
      </c>
      <c r="P88" s="56">
        <v>3.0826221016975275</v>
      </c>
      <c r="Q88" s="56">
        <v>3.4712174285186936</v>
      </c>
      <c r="R88" s="56">
        <v>21.243677612633242</v>
      </c>
      <c r="S88" s="56">
        <v>26.953066927710683</v>
      </c>
      <c r="T88" s="56">
        <v>3.48</v>
      </c>
      <c r="U88" s="56">
        <v>2.6934550302538938</v>
      </c>
      <c r="V88" s="56">
        <v>7.0533333333333337</v>
      </c>
      <c r="W88" s="56">
        <v>0.45324754090158414</v>
      </c>
      <c r="X88" s="56">
        <v>9.6980457530156787</v>
      </c>
      <c r="Y88" s="56">
        <v>7.0573836142778719</v>
      </c>
    </row>
    <row r="89" spans="1:25" x14ac:dyDescent="0.3">
      <c r="A89" t="s">
        <v>364</v>
      </c>
      <c r="B89" s="56">
        <v>19.3</v>
      </c>
      <c r="C89" s="60">
        <v>2.2000000000000002</v>
      </c>
      <c r="D89" s="60">
        <v>12.41</v>
      </c>
      <c r="E89" s="60">
        <v>2.0299999999999998</v>
      </c>
      <c r="F89" s="60">
        <v>6.94</v>
      </c>
      <c r="G89" s="60">
        <v>0.62</v>
      </c>
      <c r="H89" s="60">
        <v>-7.0000000000000007E-2</v>
      </c>
      <c r="I89" s="60">
        <v>0.5</v>
      </c>
      <c r="J89" s="60">
        <v>1.78</v>
      </c>
      <c r="K89" s="60">
        <v>0.17</v>
      </c>
      <c r="L89" s="61">
        <v>3.2091135889092262</v>
      </c>
      <c r="M89" s="61">
        <v>2.0629921869122199</v>
      </c>
      <c r="N89" s="61">
        <v>4.7884218346977674</v>
      </c>
      <c r="O89" s="61">
        <v>2.7743793504540202</v>
      </c>
      <c r="P89" s="61">
        <v>2.5494034367518998</v>
      </c>
      <c r="Q89" s="61">
        <v>1.7839555551814945</v>
      </c>
      <c r="R89" s="61">
        <v>15.528305785248529</v>
      </c>
      <c r="S89" s="61">
        <v>8.3751188089359783</v>
      </c>
      <c r="T89" s="61">
        <v>13.523333333333332</v>
      </c>
      <c r="U89" s="61">
        <v>4.990053439927614</v>
      </c>
      <c r="V89" s="61">
        <v>6.28</v>
      </c>
      <c r="W89" s="61">
        <v>0.35763109484495326</v>
      </c>
      <c r="X89" s="61">
        <v>6.8407470773114412</v>
      </c>
      <c r="Y89" s="61">
        <v>5.0420506459458014</v>
      </c>
    </row>
    <row r="90" spans="1:25" x14ac:dyDescent="0.3">
      <c r="A90" t="s">
        <v>357</v>
      </c>
      <c r="B90" s="56">
        <v>18.100000000000001</v>
      </c>
      <c r="C90" s="60">
        <v>4</v>
      </c>
      <c r="D90" s="60">
        <v>9.7799999999999994</v>
      </c>
      <c r="E90" s="60">
        <v>1.64</v>
      </c>
      <c r="F90" s="60">
        <v>6.5</v>
      </c>
      <c r="G90" s="60">
        <v>1.52</v>
      </c>
      <c r="H90" s="60">
        <v>1.87</v>
      </c>
      <c r="I90" s="60">
        <v>1.54</v>
      </c>
      <c r="J90" s="60">
        <v>1.52</v>
      </c>
      <c r="K90" s="60">
        <v>0.12</v>
      </c>
      <c r="L90" s="61">
        <v>2.1504881544355547</v>
      </c>
      <c r="M90" s="61">
        <v>0.77510348336983492</v>
      </c>
      <c r="N90" s="61">
        <v>3.4922946681634186</v>
      </c>
      <c r="O90" s="61">
        <v>1.2204496585001574</v>
      </c>
      <c r="P90" s="61">
        <v>1.8749313867480346</v>
      </c>
      <c r="Q90" s="61">
        <v>0.57197065284560766</v>
      </c>
      <c r="R90" s="61">
        <v>14.384452145990956</v>
      </c>
      <c r="S90" s="61">
        <v>4.7996582228160305</v>
      </c>
      <c r="T90" s="61">
        <v>11.233333333333334</v>
      </c>
      <c r="U90" s="61">
        <v>0.76376261582597327</v>
      </c>
      <c r="V90" s="61">
        <v>5.93</v>
      </c>
      <c r="W90" s="61">
        <v>4.0000000000000036E-2</v>
      </c>
      <c r="X90" s="61">
        <v>5.4895449370817646</v>
      </c>
      <c r="Y90" s="61">
        <v>1.6247055490117774</v>
      </c>
    </row>
    <row r="95" spans="1:25" x14ac:dyDescent="0.3">
      <c r="L95"/>
      <c r="M95"/>
      <c r="N95"/>
      <c r="O95"/>
      <c r="P95"/>
      <c r="Q95"/>
      <c r="R95"/>
      <c r="U95" s="237"/>
      <c r="V95" s="237"/>
    </row>
    <row r="96" spans="1:25" x14ac:dyDescent="0.3">
      <c r="L96" s="237"/>
      <c r="M96" s="237"/>
      <c r="N96"/>
      <c r="O96"/>
      <c r="U96" s="237"/>
      <c r="V96" s="237"/>
    </row>
    <row r="97" spans="8:22" x14ac:dyDescent="0.3">
      <c r="L97" s="237"/>
      <c r="M97" s="237"/>
      <c r="U97" s="56"/>
      <c r="V97" s="56"/>
    </row>
    <row r="98" spans="8:22" x14ac:dyDescent="0.3">
      <c r="L98" s="56"/>
      <c r="M98" s="56"/>
      <c r="U98" s="56"/>
      <c r="V98" s="56"/>
    </row>
    <row r="99" spans="8:22" x14ac:dyDescent="0.3">
      <c r="H99"/>
      <c r="I99"/>
      <c r="L99" s="56"/>
      <c r="M99" s="56"/>
      <c r="N99"/>
      <c r="O99"/>
      <c r="U99" s="237"/>
      <c r="V99" s="237"/>
    </row>
    <row r="100" spans="8:22" x14ac:dyDescent="0.3">
      <c r="H100"/>
      <c r="I100"/>
      <c r="L100" s="237"/>
      <c r="M100" s="237"/>
      <c r="N100"/>
      <c r="O100"/>
      <c r="U100" s="237"/>
      <c r="V100" s="237"/>
    </row>
    <row r="101" spans="8:22" x14ac:dyDescent="0.3">
      <c r="H101"/>
      <c r="I101"/>
      <c r="L101" s="237"/>
      <c r="M101" s="237"/>
      <c r="N101"/>
      <c r="O101"/>
      <c r="U101" s="61"/>
      <c r="V101" s="56"/>
    </row>
    <row r="102" spans="8:22" x14ac:dyDescent="0.3">
      <c r="L102" s="56"/>
      <c r="M102" s="56"/>
      <c r="U102" s="61"/>
      <c r="V102" s="56"/>
    </row>
    <row r="103" spans="8:22" x14ac:dyDescent="0.3">
      <c r="L103" s="56"/>
      <c r="M103" s="56"/>
      <c r="U103" s="56"/>
      <c r="V103" s="56"/>
    </row>
    <row r="104" spans="8:22" x14ac:dyDescent="0.3">
      <c r="L104" s="56"/>
      <c r="M104" s="56"/>
      <c r="U104" s="56"/>
      <c r="V104" s="56"/>
    </row>
    <row r="105" spans="8:22" x14ac:dyDescent="0.3">
      <c r="L105" s="56"/>
      <c r="M105" s="56"/>
      <c r="U105" s="61"/>
      <c r="V105" s="61"/>
    </row>
    <row r="106" spans="8:22" x14ac:dyDescent="0.3">
      <c r="L106" s="61"/>
      <c r="M106" s="61"/>
      <c r="U106" s="61"/>
      <c r="V106" s="61"/>
    </row>
    <row r="107" spans="8:22" x14ac:dyDescent="0.3">
      <c r="L107" s="61"/>
      <c r="M107" s="61"/>
      <c r="U107" s="61"/>
      <c r="V107" s="61"/>
    </row>
    <row r="108" spans="8:22" x14ac:dyDescent="0.3">
      <c r="L108" s="61"/>
      <c r="M108" s="61"/>
      <c r="U108" s="61"/>
      <c r="V108" s="61"/>
    </row>
    <row r="109" spans="8:22" x14ac:dyDescent="0.3">
      <c r="L109" s="61"/>
      <c r="M109" s="61"/>
    </row>
  </sheetData>
  <mergeCells count="69">
    <mergeCell ref="T82:U82"/>
    <mergeCell ref="V82:W82"/>
    <mergeCell ref="O65:O66"/>
    <mergeCell ref="P65:P66"/>
    <mergeCell ref="Q65:Q66"/>
    <mergeCell ref="B82:C82"/>
    <mergeCell ref="D82:E82"/>
    <mergeCell ref="F82:G82"/>
    <mergeCell ref="H82:I82"/>
    <mergeCell ref="J82:K82"/>
    <mergeCell ref="L82:O82"/>
    <mergeCell ref="P82:S82"/>
    <mergeCell ref="G65:G66"/>
    <mergeCell ref="H65:H66"/>
    <mergeCell ref="I65:I66"/>
    <mergeCell ref="J65:J66"/>
    <mergeCell ref="K65:L65"/>
    <mergeCell ref="M65:N65"/>
    <mergeCell ref="D48:R48"/>
    <mergeCell ref="A49:A51"/>
    <mergeCell ref="B49:B51"/>
    <mergeCell ref="C49:C51"/>
    <mergeCell ref="D59:D63"/>
    <mergeCell ref="A65:A66"/>
    <mergeCell ref="C65:C66"/>
    <mergeCell ref="D65:D66"/>
    <mergeCell ref="E65:E66"/>
    <mergeCell ref="F65:F66"/>
    <mergeCell ref="D34:R34"/>
    <mergeCell ref="A35:A37"/>
    <mergeCell ref="B35:B37"/>
    <mergeCell ref="C35:C37"/>
    <mergeCell ref="D41:R41"/>
    <mergeCell ref="A42:A44"/>
    <mergeCell ref="B42:B44"/>
    <mergeCell ref="C42:C44"/>
    <mergeCell ref="D19:R19"/>
    <mergeCell ref="A20:A22"/>
    <mergeCell ref="B20:B22"/>
    <mergeCell ref="C20:C22"/>
    <mergeCell ref="D26:R26"/>
    <mergeCell ref="A27:A29"/>
    <mergeCell ref="B27:B29"/>
    <mergeCell ref="C27:C29"/>
    <mergeCell ref="D5:R5"/>
    <mergeCell ref="A6:A8"/>
    <mergeCell ref="B6:B8"/>
    <mergeCell ref="D12:R12"/>
    <mergeCell ref="A13:A15"/>
    <mergeCell ref="B13:B15"/>
    <mergeCell ref="C13:C15"/>
    <mergeCell ref="M1:N1"/>
    <mergeCell ref="O1:P1"/>
    <mergeCell ref="Q1:Q2"/>
    <mergeCell ref="R1:R2"/>
    <mergeCell ref="S1:S2"/>
    <mergeCell ref="D4:R4"/>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D1D6-3890-4E67-86AB-CE82DE9471F8}">
  <dimension ref="A1:Y66"/>
  <sheetViews>
    <sheetView workbookViewId="0">
      <selection activeCell="G19" sqref="G19"/>
    </sheetView>
  </sheetViews>
  <sheetFormatPr defaultRowHeight="14.4" x14ac:dyDescent="0.3"/>
  <cols>
    <col min="1" max="1" width="11.88671875" customWidth="1"/>
    <col min="2" max="2" width="15.33203125" customWidth="1"/>
    <col min="3" max="3" width="16.109375" customWidth="1"/>
    <col min="4" max="4" width="45.5546875" customWidth="1"/>
  </cols>
  <sheetData>
    <row r="1" spans="1:20" x14ac:dyDescent="0.3">
      <c r="A1" t="s">
        <v>285</v>
      </c>
      <c r="B1" t="s">
        <v>286</v>
      </c>
      <c r="C1" t="s">
        <v>287</v>
      </c>
      <c r="D1" t="s">
        <v>288</v>
      </c>
      <c r="E1" t="s">
        <v>253</v>
      </c>
      <c r="F1" t="s">
        <v>274</v>
      </c>
      <c r="G1" t="s">
        <v>289</v>
      </c>
      <c r="H1" t="s">
        <v>273</v>
      </c>
      <c r="I1" t="s">
        <v>275</v>
      </c>
      <c r="J1" t="s">
        <v>276</v>
      </c>
      <c r="K1" t="s">
        <v>250</v>
      </c>
      <c r="L1" t="s">
        <v>277</v>
      </c>
      <c r="M1" t="s">
        <v>279</v>
      </c>
      <c r="N1" t="s">
        <v>282</v>
      </c>
      <c r="P1" t="s">
        <v>283</v>
      </c>
      <c r="R1" t="s">
        <v>284</v>
      </c>
      <c r="S1" t="s">
        <v>97</v>
      </c>
      <c r="T1" t="s">
        <v>290</v>
      </c>
    </row>
    <row r="2" spans="1:20" x14ac:dyDescent="0.3">
      <c r="N2" t="s">
        <v>99</v>
      </c>
      <c r="O2" t="s">
        <v>100</v>
      </c>
      <c r="P2" t="s">
        <v>172</v>
      </c>
      <c r="Q2" t="s">
        <v>100</v>
      </c>
    </row>
    <row r="3" spans="1:20" x14ac:dyDescent="0.3">
      <c r="A3" t="s">
        <v>115</v>
      </c>
      <c r="B3" t="s">
        <v>291</v>
      </c>
      <c r="C3" t="s">
        <v>292</v>
      </c>
      <c r="E3" t="s">
        <v>368</v>
      </c>
      <c r="F3" s="101">
        <v>36.45418326693224</v>
      </c>
      <c r="G3" s="101">
        <v>18.5</v>
      </c>
      <c r="H3" s="101">
        <v>25.414342629483848</v>
      </c>
      <c r="I3" s="101">
        <v>11.019920318724045</v>
      </c>
      <c r="J3" s="101">
        <v>1.992031872434552E-2</v>
      </c>
      <c r="K3" s="101">
        <v>42.9</v>
      </c>
      <c r="L3" s="101">
        <v>57.1</v>
      </c>
      <c r="M3" s="101">
        <v>2.3062183658716759</v>
      </c>
      <c r="N3" s="101">
        <v>15.206145163817718</v>
      </c>
      <c r="O3" s="101">
        <v>20.222605424046243</v>
      </c>
      <c r="P3" s="101">
        <v>11.91409311804275</v>
      </c>
      <c r="Q3" s="101">
        <v>31.701842646253066</v>
      </c>
      <c r="R3" s="101">
        <v>204</v>
      </c>
      <c r="S3" s="101">
        <v>6.55</v>
      </c>
      <c r="T3" s="101">
        <v>2.1331327846511678</v>
      </c>
    </row>
    <row r="4" spans="1:20" x14ac:dyDescent="0.3">
      <c r="E4" t="s">
        <v>369</v>
      </c>
      <c r="F4" s="101">
        <v>41.294820717130776</v>
      </c>
      <c r="G4" s="101">
        <v>28.849999999999998</v>
      </c>
      <c r="H4" s="101">
        <v>28.788844621515921</v>
      </c>
      <c r="I4" s="101">
        <v>12.047808764939338</v>
      </c>
      <c r="J4" s="101">
        <v>0.45816733067551496</v>
      </c>
      <c r="K4" s="101">
        <v>42</v>
      </c>
      <c r="L4" s="101">
        <v>58</v>
      </c>
      <c r="M4" s="101">
        <v>2.389550264550607</v>
      </c>
      <c r="N4" s="101">
        <v>15.22280653196685</v>
      </c>
      <c r="O4" s="101">
        <v>20.204815942428723</v>
      </c>
      <c r="P4" s="101">
        <v>11.486299474120441</v>
      </c>
      <c r="Q4" s="101">
        <v>27.96127310050835</v>
      </c>
      <c r="R4" s="101">
        <v>207</v>
      </c>
      <c r="S4" s="101">
        <v>6.4</v>
      </c>
      <c r="T4" s="101">
        <v>2.5063637498203408</v>
      </c>
    </row>
    <row r="5" spans="1:20" x14ac:dyDescent="0.3">
      <c r="E5" t="s">
        <v>370</v>
      </c>
      <c r="F5" s="101">
        <v>49.739999999999895</v>
      </c>
      <c r="G5" s="101">
        <v>36.75</v>
      </c>
      <c r="H5" s="101">
        <v>36.707999999999572</v>
      </c>
      <c r="I5" s="101">
        <v>13.391999999999484</v>
      </c>
      <c r="J5" s="101">
        <v>-0.35999999999916099</v>
      </c>
      <c r="K5" s="101">
        <v>38.299999999999997</v>
      </c>
      <c r="L5" s="101">
        <v>61.7</v>
      </c>
      <c r="M5" s="101">
        <v>2.7410394265233711</v>
      </c>
      <c r="N5" s="101">
        <v>12.640296393156952</v>
      </c>
      <c r="O5" s="101">
        <v>18.088700010897021</v>
      </c>
      <c r="P5" s="101">
        <v>9.0443500054485106</v>
      </c>
      <c r="Q5" s="101">
        <v>19.710907715917219</v>
      </c>
      <c r="R5" s="101">
        <v>269</v>
      </c>
      <c r="S5" s="101">
        <v>6.3</v>
      </c>
      <c r="T5" s="101">
        <v>4.0586664578312304</v>
      </c>
    </row>
    <row r="6" spans="1:20" x14ac:dyDescent="0.3">
      <c r="E6" t="s">
        <v>371</v>
      </c>
      <c r="F6" s="101">
        <v>43.820000000000903</v>
      </c>
      <c r="G6" s="101">
        <v>20.6</v>
      </c>
      <c r="H6" s="101">
        <v>31.57999999999987</v>
      </c>
      <c r="I6" s="101">
        <v>12.119999999999891</v>
      </c>
      <c r="J6" s="101">
        <v>0.12000000000114142</v>
      </c>
      <c r="K6" s="101">
        <v>38.299999999999997</v>
      </c>
      <c r="L6" s="101">
        <v>61.7</v>
      </c>
      <c r="M6" s="101">
        <v>2.6056105610561184</v>
      </c>
      <c r="N6" s="101">
        <v>13.552881570614371</v>
      </c>
      <c r="O6" s="101">
        <v>18.492716909436432</v>
      </c>
      <c r="P6" s="101">
        <v>9.1196960101330333</v>
      </c>
      <c r="Q6" s="101">
        <v>23.423327307709318</v>
      </c>
      <c r="R6" s="101">
        <v>236</v>
      </c>
      <c r="S6" s="101">
        <v>6.28</v>
      </c>
      <c r="T6" s="101">
        <v>3.4628347222221936</v>
      </c>
    </row>
    <row r="7" spans="1:20" x14ac:dyDescent="0.3">
      <c r="E7" t="s">
        <v>161</v>
      </c>
      <c r="F7" s="101">
        <f>AVERAGE(F3:F6)</f>
        <v>42.827250996015955</v>
      </c>
      <c r="G7" s="101">
        <f t="shared" ref="G7:T7" si="0">AVERAGE(G3:G6)</f>
        <v>26.174999999999997</v>
      </c>
      <c r="H7" s="101">
        <f t="shared" si="0"/>
        <v>30.622796812749804</v>
      </c>
      <c r="I7" s="101">
        <f t="shared" si="0"/>
        <v>12.144932270915689</v>
      </c>
      <c r="J7" s="101">
        <f t="shared" si="0"/>
        <v>5.9521912350460227E-2</v>
      </c>
      <c r="K7" s="101">
        <f t="shared" si="0"/>
        <v>40.375</v>
      </c>
      <c r="L7" s="101">
        <f t="shared" si="0"/>
        <v>59.625</v>
      </c>
      <c r="M7" s="101">
        <f t="shared" si="0"/>
        <v>2.510604654500443</v>
      </c>
      <c r="N7" s="101">
        <f t="shared" si="0"/>
        <v>14.155532414888974</v>
      </c>
      <c r="O7" s="101">
        <f t="shared" si="0"/>
        <v>19.252209571702103</v>
      </c>
      <c r="P7" s="101">
        <f t="shared" si="0"/>
        <v>10.391109651936185</v>
      </c>
      <c r="Q7" s="101">
        <f t="shared" si="0"/>
        <v>25.699337692596988</v>
      </c>
      <c r="R7" s="101">
        <f t="shared" si="0"/>
        <v>229</v>
      </c>
      <c r="S7" s="101">
        <f t="shared" si="0"/>
        <v>6.3825000000000003</v>
      </c>
      <c r="T7" s="101">
        <f t="shared" si="0"/>
        <v>3.0402494286312329</v>
      </c>
    </row>
    <row r="8" spans="1:20" x14ac:dyDescent="0.3">
      <c r="E8" t="s">
        <v>162</v>
      </c>
      <c r="F8" s="101">
        <f>_xlfn.STDEV.S(F3:F6)</f>
        <v>5.5297975917184612</v>
      </c>
      <c r="G8" s="101">
        <f t="shared" ref="G8:T8" si="1">_xlfn.STDEV.S(G3:G6)</f>
        <v>8.3461068768618158</v>
      </c>
      <c r="H8" s="101">
        <f t="shared" si="1"/>
        <v>4.7762367121234579</v>
      </c>
      <c r="I8" s="101">
        <f t="shared" si="1"/>
        <v>0.97140523762269682</v>
      </c>
      <c r="J8" s="101">
        <f t="shared" si="1"/>
        <v>0.33672079917772257</v>
      </c>
      <c r="K8" s="101">
        <f t="shared" si="1"/>
        <v>2.4240118261537709</v>
      </c>
      <c r="L8" s="101">
        <f t="shared" si="1"/>
        <v>2.4240118261537709</v>
      </c>
      <c r="M8" s="101">
        <f t="shared" si="1"/>
        <v>0.19879153800174124</v>
      </c>
      <c r="N8" s="101">
        <f t="shared" si="1"/>
        <v>1.2782787164588623</v>
      </c>
      <c r="O8" s="101">
        <f t="shared" si="1"/>
        <v>1.1224542470134933</v>
      </c>
      <c r="P8" s="101">
        <f t="shared" si="1"/>
        <v>1.5219695111511005</v>
      </c>
      <c r="Q8" s="101">
        <f t="shared" si="1"/>
        <v>5.2341167470721208</v>
      </c>
      <c r="R8" s="101">
        <f t="shared" si="1"/>
        <v>30.320510110044872</v>
      </c>
      <c r="S8" s="101">
        <f t="shared" si="1"/>
        <v>0.12338962679253056</v>
      </c>
      <c r="T8" s="101">
        <f t="shared" si="1"/>
        <v>0.88008448449546239</v>
      </c>
    </row>
    <row r="9" spans="1:20" x14ac:dyDescent="0.3">
      <c r="F9" s="101"/>
      <c r="G9" s="101"/>
      <c r="H9" s="101"/>
      <c r="I9" s="101"/>
      <c r="J9" s="101"/>
      <c r="K9" s="101"/>
      <c r="L9" s="101"/>
      <c r="M9" s="101"/>
      <c r="N9" s="101"/>
      <c r="O9" s="101"/>
      <c r="P9" s="101"/>
      <c r="Q9" s="101"/>
      <c r="R9" s="101"/>
      <c r="S9" s="101"/>
      <c r="T9" s="101"/>
    </row>
    <row r="10" spans="1:20" x14ac:dyDescent="0.3">
      <c r="E10" t="s">
        <v>293</v>
      </c>
      <c r="F10" s="101"/>
      <c r="G10" s="101"/>
      <c r="H10" s="101"/>
      <c r="I10" s="101"/>
      <c r="J10" s="101"/>
      <c r="K10" s="101"/>
      <c r="L10" s="101"/>
      <c r="M10" s="101"/>
      <c r="N10" s="101"/>
      <c r="O10" s="101"/>
      <c r="P10" s="101"/>
      <c r="Q10" s="101"/>
      <c r="R10" s="101"/>
      <c r="S10" s="101"/>
      <c r="T10" s="101"/>
    </row>
    <row r="11" spans="1:20" x14ac:dyDescent="0.3">
      <c r="A11" t="s">
        <v>372</v>
      </c>
      <c r="B11" t="s">
        <v>291</v>
      </c>
      <c r="C11" t="s">
        <v>294</v>
      </c>
      <c r="E11" t="s">
        <v>373</v>
      </c>
      <c r="F11" s="101">
        <v>38.64</v>
      </c>
      <c r="G11" s="101">
        <v>22.59</v>
      </c>
      <c r="H11" s="101">
        <v>25.85</v>
      </c>
      <c r="I11" s="101">
        <v>12.32</v>
      </c>
      <c r="J11" s="101">
        <v>0.47</v>
      </c>
      <c r="K11" s="101">
        <v>42.9</v>
      </c>
      <c r="L11" s="101">
        <v>57.1</v>
      </c>
      <c r="M11" s="101">
        <v>2.0982142857142856</v>
      </c>
      <c r="N11" s="101">
        <v>3.09</v>
      </c>
      <c r="O11" s="101">
        <v>5.78</v>
      </c>
      <c r="P11" s="101">
        <v>2.84</v>
      </c>
      <c r="Q11" s="101">
        <v>5.32</v>
      </c>
      <c r="R11" s="101">
        <v>210</v>
      </c>
      <c r="S11" s="101">
        <v>6.18</v>
      </c>
      <c r="T11" s="101">
        <v>9.1021126760563398</v>
      </c>
    </row>
    <row r="12" spans="1:20" x14ac:dyDescent="0.3">
      <c r="E12" t="s">
        <v>374</v>
      </c>
      <c r="F12" s="101">
        <v>35.909999999999997</v>
      </c>
      <c r="G12" s="101">
        <v>24.61</v>
      </c>
      <c r="H12" s="101">
        <v>24.26</v>
      </c>
      <c r="I12" s="101">
        <v>10.06</v>
      </c>
      <c r="J12" s="101">
        <v>0.59</v>
      </c>
      <c r="K12" s="101">
        <v>42</v>
      </c>
      <c r="L12" s="101">
        <v>58</v>
      </c>
      <c r="M12" s="101">
        <v>2.411530815109344</v>
      </c>
      <c r="N12" s="101">
        <v>3.12</v>
      </c>
      <c r="O12" s="101">
        <v>5.93</v>
      </c>
      <c r="P12" s="101">
        <v>2.87</v>
      </c>
      <c r="Q12" s="101">
        <v>5.49</v>
      </c>
      <c r="R12" s="101">
        <v>217</v>
      </c>
      <c r="S12" s="101">
        <v>5.93</v>
      </c>
      <c r="T12" s="101">
        <v>8.452961672473867</v>
      </c>
    </row>
    <row r="13" spans="1:20" x14ac:dyDescent="0.3">
      <c r="E13" t="s">
        <v>375</v>
      </c>
      <c r="F13" s="101">
        <v>36.770000000000003</v>
      </c>
      <c r="G13" s="101">
        <v>23.67</v>
      </c>
      <c r="H13" s="101">
        <v>24.94</v>
      </c>
      <c r="I13" s="101">
        <v>11.12</v>
      </c>
      <c r="J13" s="101">
        <v>0.71</v>
      </c>
      <c r="K13" s="101">
        <v>38.299999999999997</v>
      </c>
      <c r="L13" s="101">
        <v>61.7</v>
      </c>
      <c r="M13" s="101">
        <v>2.2428057553956839</v>
      </c>
      <c r="N13" s="101">
        <v>2.86</v>
      </c>
      <c r="O13" s="101">
        <v>5.77</v>
      </c>
      <c r="P13" s="101">
        <v>2.71</v>
      </c>
      <c r="Q13" s="101">
        <v>5.56</v>
      </c>
      <c r="R13" s="101">
        <v>204</v>
      </c>
      <c r="S13" s="101">
        <v>5.99</v>
      </c>
      <c r="T13" s="101">
        <v>9.2029520295202953</v>
      </c>
    </row>
    <row r="14" spans="1:20" x14ac:dyDescent="0.3">
      <c r="E14" t="s">
        <v>376</v>
      </c>
      <c r="F14" s="101">
        <v>39.08</v>
      </c>
      <c r="G14" s="101">
        <v>23.88</v>
      </c>
      <c r="H14" s="101">
        <v>28.73</v>
      </c>
      <c r="I14" s="101">
        <v>9.2899999999999991</v>
      </c>
      <c r="J14" s="101">
        <v>1.06</v>
      </c>
      <c r="K14" s="101">
        <v>38.299999999999997</v>
      </c>
      <c r="L14" s="101">
        <v>61.7</v>
      </c>
      <c r="M14" s="101">
        <v>3.0925726587728746</v>
      </c>
      <c r="N14" s="101">
        <v>2.9</v>
      </c>
      <c r="O14" s="101">
        <v>6.05</v>
      </c>
      <c r="P14" s="101">
        <v>2.7</v>
      </c>
      <c r="Q14" s="101">
        <v>5.21</v>
      </c>
      <c r="R14" s="101">
        <v>223</v>
      </c>
      <c r="S14" s="101">
        <v>6.07</v>
      </c>
      <c r="T14" s="101">
        <v>10.640740740740741</v>
      </c>
    </row>
    <row r="15" spans="1:20" x14ac:dyDescent="0.3">
      <c r="E15" t="s">
        <v>161</v>
      </c>
      <c r="F15" s="101">
        <f>AVERAGE(F11:F14)</f>
        <v>37.599999999999994</v>
      </c>
      <c r="G15" s="101">
        <f t="shared" ref="G15:T15" si="2">AVERAGE(G11:G14)</f>
        <v>23.6875</v>
      </c>
      <c r="H15" s="101">
        <f t="shared" si="2"/>
        <v>25.945</v>
      </c>
      <c r="I15" s="101">
        <f t="shared" si="2"/>
        <v>10.6975</v>
      </c>
      <c r="J15" s="101">
        <f t="shared" si="2"/>
        <v>0.70750000000000002</v>
      </c>
      <c r="K15" s="101">
        <f t="shared" si="2"/>
        <v>40.375</v>
      </c>
      <c r="L15" s="101">
        <f t="shared" si="2"/>
        <v>59.625</v>
      </c>
      <c r="M15" s="101">
        <f t="shared" si="2"/>
        <v>2.4612808787480471</v>
      </c>
      <c r="N15" s="101">
        <f t="shared" si="2"/>
        <v>2.9925000000000002</v>
      </c>
      <c r="O15" s="101">
        <f t="shared" si="2"/>
        <v>5.8825000000000003</v>
      </c>
      <c r="P15" s="101">
        <f t="shared" si="2"/>
        <v>2.7800000000000002</v>
      </c>
      <c r="Q15" s="101">
        <f t="shared" si="2"/>
        <v>5.3950000000000005</v>
      </c>
      <c r="R15" s="101">
        <f t="shared" si="2"/>
        <v>213.5</v>
      </c>
      <c r="S15" s="101">
        <f t="shared" si="2"/>
        <v>6.0425000000000004</v>
      </c>
      <c r="T15" s="101">
        <f t="shared" si="2"/>
        <v>9.3496917796978103</v>
      </c>
    </row>
    <row r="16" spans="1:20" x14ac:dyDescent="0.3">
      <c r="E16" t="s">
        <v>162</v>
      </c>
      <c r="F16" s="101">
        <f>_xlfn.STDEV.S(F11:F14)</f>
        <v>1.507426062310631</v>
      </c>
      <c r="G16" s="101">
        <f t="shared" ref="G16:T16" si="3">_xlfn.STDEV.S(G11:G14)</f>
        <v>0.83523948661446767</v>
      </c>
      <c r="H16" s="101">
        <f t="shared" si="3"/>
        <v>1.9676127667811056</v>
      </c>
      <c r="I16" s="101">
        <f t="shared" si="3"/>
        <v>1.3163681096106856</v>
      </c>
      <c r="J16" s="101">
        <f t="shared" si="3"/>
        <v>0.25460754112948014</v>
      </c>
      <c r="K16" s="101">
        <f t="shared" si="3"/>
        <v>2.4240118261537709</v>
      </c>
      <c r="L16" s="101">
        <f t="shared" si="3"/>
        <v>2.4240118261537709</v>
      </c>
      <c r="M16" s="101">
        <f t="shared" si="3"/>
        <v>0.43990647144589656</v>
      </c>
      <c r="N16" s="101">
        <f t="shared" si="3"/>
        <v>0.13149778198382922</v>
      </c>
      <c r="O16" s="101">
        <f t="shared" si="3"/>
        <v>0.13351029922818683</v>
      </c>
      <c r="P16" s="101">
        <f t="shared" si="3"/>
        <v>8.7559503577091274E-2</v>
      </c>
      <c r="Q16" s="101">
        <f t="shared" si="3"/>
        <v>0.1592691642053371</v>
      </c>
      <c r="R16" s="101">
        <f t="shared" si="3"/>
        <v>8.2663978450914968</v>
      </c>
      <c r="S16" s="101">
        <f t="shared" si="3"/>
        <v>0.10812801055539061</v>
      </c>
      <c r="T16" s="101">
        <f t="shared" si="3"/>
        <v>0.92263395989488861</v>
      </c>
    </row>
    <row r="17" spans="1:20" x14ac:dyDescent="0.3">
      <c r="F17" s="101"/>
      <c r="G17" s="101"/>
      <c r="H17" s="101"/>
      <c r="I17" s="101"/>
      <c r="J17" s="101"/>
      <c r="K17" s="101"/>
      <c r="L17" s="101"/>
      <c r="M17" s="101"/>
      <c r="N17" s="101"/>
      <c r="O17" s="101"/>
      <c r="P17" s="101"/>
      <c r="Q17" s="101"/>
      <c r="R17" s="101"/>
      <c r="S17" s="101"/>
      <c r="T17" s="101"/>
    </row>
    <row r="18" spans="1:20" x14ac:dyDescent="0.3">
      <c r="E18" t="s">
        <v>377</v>
      </c>
      <c r="F18" s="101"/>
      <c r="G18" s="101"/>
      <c r="H18" s="101"/>
      <c r="I18" s="101"/>
      <c r="J18" s="101"/>
      <c r="K18" s="101"/>
      <c r="L18" s="101"/>
      <c r="M18" s="101"/>
      <c r="N18" s="101"/>
      <c r="O18" s="101"/>
      <c r="P18" s="101"/>
      <c r="Q18" s="101"/>
      <c r="R18" s="101"/>
      <c r="S18" s="101"/>
      <c r="T18" s="101"/>
    </row>
    <row r="19" spans="1:20" x14ac:dyDescent="0.3">
      <c r="A19" t="s">
        <v>378</v>
      </c>
      <c r="B19" t="s">
        <v>304</v>
      </c>
      <c r="D19" t="s">
        <v>305</v>
      </c>
      <c r="E19" t="s">
        <v>368</v>
      </c>
      <c r="F19" s="101">
        <v>50.339999999999918</v>
      </c>
      <c r="G19" s="101">
        <v>19.55</v>
      </c>
      <c r="H19" s="101">
        <v>23.9</v>
      </c>
      <c r="I19" s="101">
        <v>10.6</v>
      </c>
      <c r="J19" s="101">
        <v>15.840000000000032</v>
      </c>
      <c r="K19" s="101">
        <v>42.9</v>
      </c>
      <c r="L19" s="101">
        <v>57.1</v>
      </c>
      <c r="M19" s="101">
        <v>2.25</v>
      </c>
      <c r="N19" s="101">
        <v>1.4156285390712104</v>
      </c>
      <c r="O19" s="101">
        <v>2.453756134390098</v>
      </c>
      <c r="P19" s="101">
        <v>1.1325028312569685</v>
      </c>
      <c r="Q19" s="101">
        <v>2.3157381411757836</v>
      </c>
      <c r="R19" s="101">
        <v>208</v>
      </c>
      <c r="S19" s="101">
        <v>5.5</v>
      </c>
      <c r="T19" s="101">
        <v>21.103700000002043</v>
      </c>
    </row>
    <row r="20" spans="1:20" x14ac:dyDescent="0.3">
      <c r="E20" t="s">
        <v>369</v>
      </c>
      <c r="F20" s="101">
        <v>62.800000000000011</v>
      </c>
      <c r="G20" s="101">
        <v>29.7</v>
      </c>
      <c r="H20" s="101">
        <v>28.956000000000301</v>
      </c>
      <c r="I20" s="101">
        <v>17.424000000000319</v>
      </c>
      <c r="J20" s="101">
        <v>16.419999999999391</v>
      </c>
      <c r="K20" s="101">
        <v>42</v>
      </c>
      <c r="L20" s="101">
        <v>58</v>
      </c>
      <c r="M20" s="101">
        <v>1.6618457300275351</v>
      </c>
      <c r="N20" s="101">
        <v>0.55256250863378342</v>
      </c>
      <c r="O20" s="101">
        <v>0.89791407652989808</v>
      </c>
      <c r="P20" s="101">
        <v>0.44895703826494904</v>
      </c>
      <c r="Q20" s="101">
        <v>0.31009603416559217</v>
      </c>
      <c r="R20" s="101">
        <v>236</v>
      </c>
      <c r="S20" s="101">
        <v>5.6</v>
      </c>
      <c r="T20" s="101">
        <v>64.496148923078266</v>
      </c>
    </row>
    <row r="21" spans="1:20" x14ac:dyDescent="0.3">
      <c r="E21" t="s">
        <v>371</v>
      </c>
      <c r="F21" s="101">
        <v>60.06030150753768</v>
      </c>
      <c r="G21" s="101">
        <v>35.199999999999996</v>
      </c>
      <c r="H21" s="101">
        <v>27.143718592964412</v>
      </c>
      <c r="I21" s="101">
        <v>25.278391959800068</v>
      </c>
      <c r="J21" s="101">
        <v>7.6381909547732008</v>
      </c>
      <c r="K21" s="101">
        <v>39.299999999999997</v>
      </c>
      <c r="L21" s="101">
        <v>60.7</v>
      </c>
      <c r="M21" s="101">
        <v>1.0737913486004471</v>
      </c>
      <c r="N21" s="101">
        <v>0.62944312796209489</v>
      </c>
      <c r="O21" s="101">
        <v>0.96267772511849814</v>
      </c>
      <c r="P21" s="101">
        <v>0.51836492890996055</v>
      </c>
      <c r="Q21" s="101">
        <v>0.35644169324589481</v>
      </c>
      <c r="R21" s="101">
        <v>211</v>
      </c>
      <c r="S21" s="101">
        <v>5.5</v>
      </c>
      <c r="T21" s="101">
        <v>52.364110839912257</v>
      </c>
    </row>
    <row r="22" spans="1:20" x14ac:dyDescent="0.3">
      <c r="E22" t="s">
        <v>161</v>
      </c>
      <c r="F22" s="101">
        <f>AVERAGE(F19:F21)</f>
        <v>57.733433835845865</v>
      </c>
      <c r="G22" s="101">
        <f t="shared" ref="G22:T22" si="4">AVERAGE(G19:G21)</f>
        <v>28.149999999999995</v>
      </c>
      <c r="H22" s="101">
        <f t="shared" si="4"/>
        <v>26.666572864321569</v>
      </c>
      <c r="I22" s="101">
        <f t="shared" si="4"/>
        <v>17.767463986600131</v>
      </c>
      <c r="J22" s="101">
        <f t="shared" si="4"/>
        <v>13.299396984924208</v>
      </c>
      <c r="K22" s="101">
        <f t="shared" si="4"/>
        <v>41.4</v>
      </c>
      <c r="L22" s="101">
        <f t="shared" si="4"/>
        <v>58.6</v>
      </c>
      <c r="M22" s="101">
        <f t="shared" si="4"/>
        <v>1.6618790262093273</v>
      </c>
      <c r="N22" s="101">
        <f t="shared" si="4"/>
        <v>0.86587805855569622</v>
      </c>
      <c r="O22" s="101">
        <f t="shared" si="4"/>
        <v>1.4381159786794981</v>
      </c>
      <c r="P22" s="101">
        <f t="shared" si="4"/>
        <v>0.69994159947729262</v>
      </c>
      <c r="Q22" s="101">
        <f t="shared" si="4"/>
        <v>0.99409195619575685</v>
      </c>
      <c r="R22" s="101">
        <f t="shared" si="4"/>
        <v>218.33333333333334</v>
      </c>
      <c r="S22" s="101">
        <f t="shared" si="4"/>
        <v>5.5333333333333341</v>
      </c>
      <c r="T22" s="101">
        <f t="shared" si="4"/>
        <v>45.987986587664189</v>
      </c>
    </row>
    <row r="23" spans="1:20" x14ac:dyDescent="0.3">
      <c r="E23" t="s">
        <v>162</v>
      </c>
      <c r="F23" s="101">
        <f>_xlfn.STDEV.S(F19:F21)</f>
        <v>6.5477961843030767</v>
      </c>
      <c r="G23" s="101">
        <f t="shared" ref="G23:T23" si="5">_xlfn.STDEV.S(G19:G21)</f>
        <v>7.9393009767863081</v>
      </c>
      <c r="H23" s="101">
        <f t="shared" si="5"/>
        <v>2.56154934263862</v>
      </c>
      <c r="I23" s="101">
        <f t="shared" si="5"/>
        <v>7.3452211174306496</v>
      </c>
      <c r="J23" s="101">
        <f t="shared" si="5"/>
        <v>4.9113175713716002</v>
      </c>
      <c r="K23" s="101">
        <f t="shared" si="5"/>
        <v>1.8734993995195206</v>
      </c>
      <c r="L23" s="101">
        <f t="shared" si="5"/>
        <v>1.8734993995195206</v>
      </c>
      <c r="M23" s="101">
        <f t="shared" si="5"/>
        <v>0.58810432640668986</v>
      </c>
      <c r="N23" s="101">
        <f t="shared" si="5"/>
        <v>0.47764720299333419</v>
      </c>
      <c r="O23" s="101">
        <f t="shared" si="5"/>
        <v>0.88016605079014198</v>
      </c>
      <c r="P23" s="101">
        <f t="shared" si="5"/>
        <v>0.37621307559680905</v>
      </c>
      <c r="Q23" s="101">
        <f t="shared" si="5"/>
        <v>1.1448137222854604</v>
      </c>
      <c r="R23" s="101">
        <f t="shared" si="5"/>
        <v>15.373136743466942</v>
      </c>
      <c r="S23" s="101">
        <f t="shared" si="5"/>
        <v>5.7735026918962373E-2</v>
      </c>
      <c r="T23" s="101">
        <f t="shared" si="5"/>
        <v>22.387884586211435</v>
      </c>
    </row>
    <row r="24" spans="1:20" x14ac:dyDescent="0.3">
      <c r="F24" s="101"/>
      <c r="G24" s="101"/>
      <c r="H24" s="101"/>
      <c r="I24" s="101"/>
      <c r="J24" s="101"/>
      <c r="K24" s="101"/>
      <c r="L24" s="101"/>
      <c r="M24" s="101"/>
      <c r="N24" s="101"/>
      <c r="O24" s="101"/>
      <c r="P24" s="101"/>
      <c r="Q24" s="101"/>
      <c r="R24" s="101"/>
      <c r="S24" s="101"/>
      <c r="T24" s="101"/>
    </row>
    <row r="25" spans="1:20" x14ac:dyDescent="0.3">
      <c r="B25" t="s">
        <v>291</v>
      </c>
      <c r="E25" t="s">
        <v>379</v>
      </c>
      <c r="F25" s="101">
        <v>51.96</v>
      </c>
      <c r="G25" s="101">
        <v>21.7</v>
      </c>
      <c r="H25" s="101">
        <v>26.8</v>
      </c>
      <c r="I25" s="101">
        <v>14.3</v>
      </c>
      <c r="J25" s="101">
        <v>9.1999999999999993</v>
      </c>
      <c r="K25" s="101">
        <v>42.9</v>
      </c>
      <c r="L25" s="101">
        <v>57.1</v>
      </c>
      <c r="M25" s="101">
        <f>H25/I25</f>
        <v>1.8741258741258742</v>
      </c>
      <c r="N25" s="101">
        <v>1.51</v>
      </c>
      <c r="O25" s="101">
        <v>3.6</v>
      </c>
      <c r="P25" s="101">
        <v>1.1000000000000001</v>
      </c>
      <c r="Q25" s="101">
        <v>2</v>
      </c>
      <c r="R25" s="101">
        <v>238</v>
      </c>
      <c r="S25" s="101">
        <v>5.67</v>
      </c>
      <c r="T25" s="101">
        <f>H25/P25</f>
        <v>24.363636363636363</v>
      </c>
    </row>
    <row r="26" spans="1:20" x14ac:dyDescent="0.3">
      <c r="E26" t="s">
        <v>380</v>
      </c>
      <c r="F26" s="101">
        <v>47.85</v>
      </c>
      <c r="G26" s="101">
        <v>29.3</v>
      </c>
      <c r="H26" s="101">
        <v>22.3</v>
      </c>
      <c r="I26" s="101">
        <v>13.3</v>
      </c>
      <c r="J26" s="101">
        <v>12.1</v>
      </c>
      <c r="K26" s="101">
        <v>42</v>
      </c>
      <c r="L26" s="101">
        <v>58</v>
      </c>
      <c r="M26" s="101">
        <f t="shared" ref="M26:M28" si="6">H26/I26</f>
        <v>1.6766917293233083</v>
      </c>
      <c r="N26" s="101">
        <v>0.93</v>
      </c>
      <c r="O26" s="101">
        <v>2.1</v>
      </c>
      <c r="P26" s="101">
        <v>0.9</v>
      </c>
      <c r="Q26" s="101">
        <v>1.8</v>
      </c>
      <c r="R26" s="101">
        <v>279</v>
      </c>
      <c r="S26" s="101">
        <v>5.21</v>
      </c>
      <c r="T26" s="101">
        <f t="shared" ref="T26:T28" si="7">H26/P26</f>
        <v>24.777777777777779</v>
      </c>
    </row>
    <row r="27" spans="1:20" x14ac:dyDescent="0.3">
      <c r="E27" t="s">
        <v>381</v>
      </c>
      <c r="F27" s="101">
        <v>40.19</v>
      </c>
      <c r="G27" s="101">
        <v>24.5</v>
      </c>
      <c r="H27" s="101">
        <v>20.92</v>
      </c>
      <c r="I27" s="101">
        <v>11.6</v>
      </c>
      <c r="J27" s="101">
        <v>7.35</v>
      </c>
      <c r="K27" s="101">
        <v>38.299999999999997</v>
      </c>
      <c r="L27" s="101">
        <v>61.7</v>
      </c>
      <c r="M27" s="101">
        <f t="shared" si="6"/>
        <v>1.8034482758620691</v>
      </c>
      <c r="N27" s="101">
        <v>0.78</v>
      </c>
      <c r="O27" s="101">
        <v>2</v>
      </c>
      <c r="P27" s="101">
        <v>0.9</v>
      </c>
      <c r="Q27" s="101">
        <v>1.7</v>
      </c>
      <c r="R27" s="101">
        <v>301</v>
      </c>
      <c r="S27" s="101">
        <v>5.35</v>
      </c>
      <c r="T27" s="101">
        <f t="shared" si="7"/>
        <v>23.244444444444447</v>
      </c>
    </row>
    <row r="28" spans="1:20" x14ac:dyDescent="0.3">
      <c r="E28" t="s">
        <v>382</v>
      </c>
      <c r="F28" s="101">
        <v>52</v>
      </c>
      <c r="G28" s="101">
        <v>23.7</v>
      </c>
      <c r="H28" s="101">
        <v>28.93</v>
      </c>
      <c r="I28" s="101">
        <v>11.5</v>
      </c>
      <c r="J28" s="101">
        <v>9.9</v>
      </c>
      <c r="K28" s="101">
        <v>38.299999999999997</v>
      </c>
      <c r="L28" s="101">
        <v>61.7</v>
      </c>
      <c r="M28" s="101">
        <f t="shared" si="6"/>
        <v>2.5156521739130433</v>
      </c>
      <c r="N28" s="101">
        <v>0.95</v>
      </c>
      <c r="O28" s="101">
        <v>2.2000000000000002</v>
      </c>
      <c r="P28" s="101">
        <v>0.9</v>
      </c>
      <c r="Q28" s="101">
        <v>1.8</v>
      </c>
      <c r="R28" s="101">
        <v>283</v>
      </c>
      <c r="S28" s="101">
        <v>5.91</v>
      </c>
      <c r="T28" s="101">
        <f t="shared" si="7"/>
        <v>32.144444444444446</v>
      </c>
    </row>
    <row r="29" spans="1:20" x14ac:dyDescent="0.3">
      <c r="E29" t="s">
        <v>161</v>
      </c>
      <c r="F29" s="101">
        <f>AVERAGE(F25:F28)</f>
        <v>48</v>
      </c>
      <c r="G29" s="101">
        <f t="shared" ref="G29:T29" si="8">AVERAGE(G25:G28)</f>
        <v>24.8</v>
      </c>
      <c r="H29" s="101">
        <f t="shared" si="8"/>
        <v>24.737500000000004</v>
      </c>
      <c r="I29" s="101">
        <f t="shared" si="8"/>
        <v>12.675000000000001</v>
      </c>
      <c r="J29" s="101">
        <f t="shared" si="8"/>
        <v>9.6374999999999993</v>
      </c>
      <c r="K29" s="101">
        <f t="shared" si="8"/>
        <v>40.375</v>
      </c>
      <c r="L29" s="101">
        <f t="shared" si="8"/>
        <v>59.625</v>
      </c>
      <c r="M29" s="101">
        <f t="shared" si="8"/>
        <v>1.9674795133060736</v>
      </c>
      <c r="N29" s="101">
        <f t="shared" si="8"/>
        <v>1.0425</v>
      </c>
      <c r="O29" s="101">
        <f t="shared" si="8"/>
        <v>2.4750000000000001</v>
      </c>
      <c r="P29" s="101">
        <f t="shared" si="8"/>
        <v>0.95</v>
      </c>
      <c r="Q29" s="101">
        <f t="shared" si="8"/>
        <v>1.825</v>
      </c>
      <c r="R29" s="101">
        <f t="shared" si="8"/>
        <v>275.25</v>
      </c>
      <c r="S29" s="101">
        <f t="shared" si="8"/>
        <v>5.5349999999999993</v>
      </c>
      <c r="T29" s="101">
        <f t="shared" si="8"/>
        <v>26.132575757575758</v>
      </c>
    </row>
    <row r="30" spans="1:20" x14ac:dyDescent="0.3">
      <c r="E30" t="s">
        <v>162</v>
      </c>
      <c r="F30" s="101">
        <f>_xlfn.STDEV.S(F25:F28)</f>
        <v>5.5587828403947102</v>
      </c>
      <c r="G30" s="101">
        <f t="shared" ref="G30:T30" si="9">_xlfn.STDEV.S(G25:G28)</f>
        <v>3.2228351907391448</v>
      </c>
      <c r="H30" s="101">
        <f t="shared" si="9"/>
        <v>3.7570234228707844</v>
      </c>
      <c r="I30" s="101">
        <f t="shared" si="9"/>
        <v>1.3622897391279636</v>
      </c>
      <c r="J30" s="101">
        <f t="shared" si="9"/>
        <v>1.9627255709004972</v>
      </c>
      <c r="K30" s="101">
        <f t="shared" si="9"/>
        <v>2.4240118261537709</v>
      </c>
      <c r="L30" s="101">
        <f t="shared" si="9"/>
        <v>2.4240118261537709</v>
      </c>
      <c r="M30" s="101">
        <f t="shared" si="9"/>
        <v>0.37446492935749015</v>
      </c>
      <c r="N30" s="101">
        <f t="shared" si="9"/>
        <v>0.32076730922378399</v>
      </c>
      <c r="O30" s="101">
        <f t="shared" si="9"/>
        <v>0.75443135318375154</v>
      </c>
      <c r="P30" s="101">
        <f t="shared" si="9"/>
        <v>0.10000000000000005</v>
      </c>
      <c r="Q30" s="101">
        <f t="shared" si="9"/>
        <v>0.12583057392117916</v>
      </c>
      <c r="R30" s="101">
        <f t="shared" si="9"/>
        <v>26.612966764342527</v>
      </c>
      <c r="S30" s="101">
        <f t="shared" si="9"/>
        <v>0.31554186198770323</v>
      </c>
      <c r="T30" s="101">
        <f t="shared" si="9"/>
        <v>4.059905242553393</v>
      </c>
    </row>
    <row r="31" spans="1:20" x14ac:dyDescent="0.3">
      <c r="F31" s="101"/>
      <c r="G31" s="101"/>
      <c r="H31" s="101"/>
      <c r="I31" s="101"/>
      <c r="J31" s="101"/>
      <c r="K31" s="101"/>
      <c r="L31" s="101"/>
      <c r="M31" s="101"/>
      <c r="N31" s="101"/>
      <c r="O31" s="101"/>
      <c r="P31" s="101"/>
      <c r="Q31" s="101"/>
      <c r="R31" s="101"/>
      <c r="S31" s="101"/>
      <c r="T31" s="101"/>
    </row>
    <row r="32" spans="1:20" x14ac:dyDescent="0.3">
      <c r="B32" t="s">
        <v>291</v>
      </c>
      <c r="D32" t="s">
        <v>383</v>
      </c>
      <c r="E32" t="s">
        <v>384</v>
      </c>
      <c r="F32" s="101">
        <v>43.5</v>
      </c>
      <c r="G32" s="101">
        <v>21.4</v>
      </c>
      <c r="H32" s="101">
        <v>24.3</v>
      </c>
      <c r="I32" s="101">
        <v>12.4</v>
      </c>
      <c r="J32" s="101">
        <v>6.5</v>
      </c>
      <c r="K32" s="101">
        <v>42.9</v>
      </c>
      <c r="L32" s="101">
        <v>57.1</v>
      </c>
      <c r="M32" s="101">
        <f>H32/I32</f>
        <v>1.9596774193548387</v>
      </c>
      <c r="N32" s="101">
        <v>1.3</v>
      </c>
      <c r="O32" s="101">
        <v>2.6</v>
      </c>
      <c r="P32" s="101">
        <v>1</v>
      </c>
      <c r="Q32" s="101">
        <v>2</v>
      </c>
      <c r="R32" s="101">
        <v>271</v>
      </c>
      <c r="S32" s="101">
        <v>5.36</v>
      </c>
      <c r="T32" s="101">
        <f>H32/P32</f>
        <v>24.3</v>
      </c>
    </row>
    <row r="33" spans="1:20" x14ac:dyDescent="0.3">
      <c r="E33" t="s">
        <v>385</v>
      </c>
      <c r="F33" s="101">
        <v>46.2</v>
      </c>
      <c r="G33" s="101">
        <v>27.3</v>
      </c>
      <c r="H33" s="101">
        <v>26.1</v>
      </c>
      <c r="I33" s="101">
        <v>8.9</v>
      </c>
      <c r="J33" s="101">
        <v>11.1</v>
      </c>
      <c r="K33" s="101">
        <v>42</v>
      </c>
      <c r="L33" s="101">
        <v>58</v>
      </c>
      <c r="M33" s="101">
        <f t="shared" ref="M33:M35" si="10">H33/I33</f>
        <v>2.9325842696629212</v>
      </c>
      <c r="N33" s="101">
        <v>0.99</v>
      </c>
      <c r="O33" s="101">
        <v>2.1</v>
      </c>
      <c r="P33" s="101">
        <v>0.9</v>
      </c>
      <c r="Q33" s="101">
        <v>1.6</v>
      </c>
      <c r="R33" s="101">
        <v>214</v>
      </c>
      <c r="S33" s="101">
        <v>5.31</v>
      </c>
      <c r="T33" s="101">
        <f t="shared" ref="T33:T35" si="11">H33/P33</f>
        <v>29</v>
      </c>
    </row>
    <row r="34" spans="1:20" x14ac:dyDescent="0.3">
      <c r="E34" t="s">
        <v>386</v>
      </c>
      <c r="F34" s="101">
        <v>41.8</v>
      </c>
      <c r="G34" s="101">
        <v>22</v>
      </c>
      <c r="H34" s="101">
        <v>20.3</v>
      </c>
      <c r="I34" s="101">
        <v>12.9</v>
      </c>
      <c r="J34" s="101">
        <v>7.6</v>
      </c>
      <c r="K34" s="101">
        <v>38.299999999999997</v>
      </c>
      <c r="L34" s="101">
        <v>61.7</v>
      </c>
      <c r="M34" s="101">
        <f t="shared" si="10"/>
        <v>1.5736434108527131</v>
      </c>
      <c r="N34" s="101">
        <v>1</v>
      </c>
      <c r="O34" s="101">
        <v>1.7</v>
      </c>
      <c r="P34" s="101">
        <v>1.1000000000000001</v>
      </c>
      <c r="Q34" s="101">
        <v>1.9</v>
      </c>
      <c r="R34" s="101">
        <v>245</v>
      </c>
      <c r="S34" s="101">
        <v>5.71</v>
      </c>
      <c r="T34" s="101">
        <f t="shared" si="11"/>
        <v>18.454545454545453</v>
      </c>
    </row>
    <row r="35" spans="1:20" x14ac:dyDescent="0.3">
      <c r="E35" t="s">
        <v>387</v>
      </c>
      <c r="F35" s="101">
        <v>50.9</v>
      </c>
      <c r="G35" s="101">
        <v>28.3</v>
      </c>
      <c r="H35" s="101">
        <v>25.9</v>
      </c>
      <c r="I35" s="101">
        <v>11.3</v>
      </c>
      <c r="J35" s="101">
        <v>13.2</v>
      </c>
      <c r="K35" s="101">
        <v>38.299999999999997</v>
      </c>
      <c r="L35" s="101">
        <v>61.7</v>
      </c>
      <c r="M35" s="101">
        <f t="shared" si="10"/>
        <v>2.2920353982300883</v>
      </c>
      <c r="N35" s="101">
        <v>0.83</v>
      </c>
      <c r="O35" s="101">
        <v>1.5</v>
      </c>
      <c r="P35" s="101">
        <v>0.9</v>
      </c>
      <c r="Q35" s="101">
        <v>1.7</v>
      </c>
      <c r="R35" s="101">
        <v>264</v>
      </c>
      <c r="S35" s="101">
        <v>5.64</v>
      </c>
      <c r="T35" s="101">
        <f t="shared" si="11"/>
        <v>28.777777777777775</v>
      </c>
    </row>
    <row r="36" spans="1:20" x14ac:dyDescent="0.3">
      <c r="E36" t="s">
        <v>161</v>
      </c>
      <c r="F36" s="101">
        <f>AVERAGE(F32:F35)</f>
        <v>45.6</v>
      </c>
      <c r="G36" s="101">
        <f t="shared" ref="G36:T36" si="12">AVERAGE(G32:G35)</f>
        <v>24.75</v>
      </c>
      <c r="H36" s="101">
        <f t="shared" si="12"/>
        <v>24.15</v>
      </c>
      <c r="I36" s="101">
        <f t="shared" si="12"/>
        <v>11.375</v>
      </c>
      <c r="J36" s="101">
        <f t="shared" si="12"/>
        <v>9.6000000000000014</v>
      </c>
      <c r="K36" s="101">
        <f t="shared" si="12"/>
        <v>40.375</v>
      </c>
      <c r="L36" s="101">
        <f t="shared" si="12"/>
        <v>59.625</v>
      </c>
      <c r="M36" s="101">
        <f t="shared" si="12"/>
        <v>2.1894851245251403</v>
      </c>
      <c r="N36" s="101">
        <f t="shared" si="12"/>
        <v>1.03</v>
      </c>
      <c r="O36" s="101">
        <f t="shared" si="12"/>
        <v>1.9750000000000001</v>
      </c>
      <c r="P36" s="101">
        <f t="shared" si="12"/>
        <v>0.97499999999999998</v>
      </c>
      <c r="Q36" s="101">
        <f t="shared" si="12"/>
        <v>1.8</v>
      </c>
      <c r="R36" s="101">
        <f t="shared" si="12"/>
        <v>248.5</v>
      </c>
      <c r="S36" s="101">
        <f t="shared" si="12"/>
        <v>5.5049999999999999</v>
      </c>
      <c r="T36" s="101">
        <f t="shared" si="12"/>
        <v>25.133080808080805</v>
      </c>
    </row>
    <row r="37" spans="1:20" x14ac:dyDescent="0.3">
      <c r="E37" t="s">
        <v>162</v>
      </c>
      <c r="F37" s="101">
        <f>_xlfn.STDEV.S(F32:F35)</f>
        <v>3.9707262140150976</v>
      </c>
      <c r="G37" s="101">
        <f t="shared" ref="G37:T37" si="13">_xlfn.STDEV.S(G32:G35)</f>
        <v>3.5538711287833662</v>
      </c>
      <c r="H37" s="101">
        <f t="shared" si="13"/>
        <v>2.6901053263146899</v>
      </c>
      <c r="I37" s="101">
        <f t="shared" si="13"/>
        <v>1.7802153427792615</v>
      </c>
      <c r="J37" s="101">
        <f t="shared" si="13"/>
        <v>3.0994623189622112</v>
      </c>
      <c r="K37" s="101">
        <f t="shared" si="13"/>
        <v>2.4240118261537709</v>
      </c>
      <c r="L37" s="101">
        <f t="shared" si="13"/>
        <v>2.4240118261537709</v>
      </c>
      <c r="M37" s="101">
        <f t="shared" si="13"/>
        <v>0.57584300400835253</v>
      </c>
      <c r="N37" s="101">
        <f t="shared" si="13"/>
        <v>0.19612920911140883</v>
      </c>
      <c r="O37" s="101">
        <f t="shared" si="13"/>
        <v>0.48562674281111595</v>
      </c>
      <c r="P37" s="101">
        <f t="shared" si="13"/>
        <v>9.5742710775633844E-2</v>
      </c>
      <c r="Q37" s="101">
        <f t="shared" si="13"/>
        <v>0.18257418583505533</v>
      </c>
      <c r="R37" s="101">
        <f t="shared" si="13"/>
        <v>25.488559525141209</v>
      </c>
      <c r="S37" s="101">
        <f t="shared" si="13"/>
        <v>0.19941581348194695</v>
      </c>
      <c r="T37" s="101">
        <f t="shared" si="13"/>
        <v>4.9508833602016722</v>
      </c>
    </row>
    <row r="38" spans="1:20" ht="15" thickBot="1" x14ac:dyDescent="0.35"/>
    <row r="39" spans="1:20" ht="31.8" thickBot="1" x14ac:dyDescent="0.35">
      <c r="A39" s="7" t="s">
        <v>306</v>
      </c>
      <c r="B39" s="7" t="s">
        <v>307</v>
      </c>
      <c r="C39" s="7" t="s">
        <v>254</v>
      </c>
      <c r="D39" s="238" t="s">
        <v>288</v>
      </c>
    </row>
    <row r="40" spans="1:20" ht="15" customHeight="1" x14ac:dyDescent="0.3">
      <c r="A40" s="163" t="s">
        <v>47</v>
      </c>
      <c r="B40" s="163">
        <v>3</v>
      </c>
      <c r="C40" s="163">
        <v>60</v>
      </c>
      <c r="D40" s="239" t="s">
        <v>292</v>
      </c>
    </row>
    <row r="41" spans="1:20" ht="15" customHeight="1" x14ac:dyDescent="0.3">
      <c r="A41" s="163" t="s">
        <v>388</v>
      </c>
      <c r="B41" s="163">
        <v>3</v>
      </c>
      <c r="C41" s="163">
        <v>60</v>
      </c>
      <c r="D41" s="239" t="s">
        <v>308</v>
      </c>
    </row>
    <row r="42" spans="1:20" ht="15" customHeight="1" x14ac:dyDescent="0.3">
      <c r="A42" s="163" t="s">
        <v>389</v>
      </c>
      <c r="B42" s="163">
        <v>1</v>
      </c>
      <c r="C42" s="163">
        <v>60</v>
      </c>
      <c r="D42" s="17" t="s">
        <v>390</v>
      </c>
    </row>
    <row r="43" spans="1:20" ht="15" customHeight="1" x14ac:dyDescent="0.3">
      <c r="A43" s="239" t="s">
        <v>391</v>
      </c>
      <c r="B43" s="239">
        <v>3</v>
      </c>
      <c r="C43" s="239">
        <v>60</v>
      </c>
      <c r="D43" s="17"/>
    </row>
    <row r="44" spans="1:20" ht="15" customHeight="1" x14ac:dyDescent="0.3">
      <c r="A44" s="163" t="s">
        <v>392</v>
      </c>
      <c r="B44" s="163">
        <v>3</v>
      </c>
      <c r="C44" s="163">
        <v>30</v>
      </c>
      <c r="D44" s="17"/>
    </row>
    <row r="46" spans="1:20" ht="15" thickBot="1" x14ac:dyDescent="0.35"/>
    <row r="47" spans="1:20" x14ac:dyDescent="0.3">
      <c r="A47" s="241" t="s">
        <v>253</v>
      </c>
      <c r="B47" s="242"/>
      <c r="C47" s="241" t="s">
        <v>274</v>
      </c>
      <c r="D47" s="241" t="s">
        <v>289</v>
      </c>
      <c r="E47" s="241" t="s">
        <v>273</v>
      </c>
      <c r="F47" s="241" t="s">
        <v>275</v>
      </c>
      <c r="G47" s="241" t="s">
        <v>276</v>
      </c>
      <c r="H47" s="241" t="s">
        <v>250</v>
      </c>
      <c r="I47" s="241" t="s">
        <v>277</v>
      </c>
      <c r="J47" s="241" t="s">
        <v>279</v>
      </c>
      <c r="K47" s="241" t="s">
        <v>282</v>
      </c>
      <c r="L47" s="241"/>
      <c r="M47" s="241" t="s">
        <v>283</v>
      </c>
      <c r="N47" s="241"/>
      <c r="O47" s="241" t="s">
        <v>284</v>
      </c>
      <c r="P47" s="241" t="s">
        <v>97</v>
      </c>
      <c r="Q47" s="40" t="s">
        <v>290</v>
      </c>
    </row>
    <row r="48" spans="1:20" ht="15" thickBot="1" x14ac:dyDescent="0.35">
      <c r="A48" s="243"/>
      <c r="B48" s="244"/>
      <c r="C48" s="243"/>
      <c r="D48" s="243"/>
      <c r="E48" s="243"/>
      <c r="F48" s="243"/>
      <c r="G48" s="243"/>
      <c r="H48" s="243"/>
      <c r="I48" s="243"/>
      <c r="J48" s="243"/>
      <c r="K48" s="244" t="s">
        <v>99</v>
      </c>
      <c r="L48" s="244" t="s">
        <v>100</v>
      </c>
      <c r="M48" s="244" t="s">
        <v>172</v>
      </c>
      <c r="N48" s="244" t="s">
        <v>100</v>
      </c>
      <c r="O48" s="243"/>
      <c r="P48" s="243"/>
      <c r="Q48" s="67"/>
    </row>
    <row r="49" spans="1:25" ht="15.6" x14ac:dyDescent="0.3">
      <c r="A49" s="163" t="s">
        <v>47</v>
      </c>
      <c r="B49" t="s">
        <v>161</v>
      </c>
      <c r="C49" s="61">
        <v>42.827250996015955</v>
      </c>
      <c r="D49" s="61">
        <v>26.174999999999997</v>
      </c>
      <c r="E49" s="61">
        <v>30.622796812749804</v>
      </c>
      <c r="F49" s="61">
        <v>12.144932270915689</v>
      </c>
      <c r="G49" s="61">
        <v>5.9521912350460227E-2</v>
      </c>
      <c r="H49" s="61">
        <v>40.375</v>
      </c>
      <c r="I49" s="61">
        <v>59.625</v>
      </c>
      <c r="J49" s="61">
        <v>2.510604654500443</v>
      </c>
      <c r="K49" s="61">
        <v>14.155532414888974</v>
      </c>
      <c r="L49" s="61">
        <v>19.252209571702103</v>
      </c>
      <c r="M49" s="61">
        <v>10.391109651936185</v>
      </c>
      <c r="N49" s="61">
        <v>25.699337692596988</v>
      </c>
      <c r="O49" s="61">
        <v>229</v>
      </c>
      <c r="P49" s="61">
        <v>6.3825000000000003</v>
      </c>
      <c r="Q49" s="61">
        <v>3.0402494286312329</v>
      </c>
    </row>
    <row r="50" spans="1:25" ht="15.6" x14ac:dyDescent="0.3">
      <c r="A50" s="163"/>
      <c r="B50" t="s">
        <v>311</v>
      </c>
      <c r="C50" s="61">
        <v>5.5297975917184612</v>
      </c>
      <c r="D50" s="61">
        <v>8.3461068768618158</v>
      </c>
      <c r="E50" s="61">
        <v>4.7762367121234579</v>
      </c>
      <c r="F50" s="61">
        <v>0.97140523762269682</v>
      </c>
      <c r="G50" s="61">
        <v>0.33672079917772257</v>
      </c>
      <c r="H50" s="61">
        <v>2.4240118261537709</v>
      </c>
      <c r="I50" s="61">
        <v>2.4240118261537709</v>
      </c>
      <c r="J50" s="61">
        <v>0.19879153800174124</v>
      </c>
      <c r="K50" s="61">
        <v>1.2782787164588623</v>
      </c>
      <c r="L50" s="61">
        <v>1.1224542470134933</v>
      </c>
      <c r="M50" s="61">
        <v>1.5219695111511005</v>
      </c>
      <c r="N50" s="61">
        <v>5.2341167470721208</v>
      </c>
      <c r="O50" s="61">
        <v>30.320510110044872</v>
      </c>
      <c r="P50" s="61">
        <v>0.12338962679253056</v>
      </c>
      <c r="Q50" s="61">
        <v>0.88008448449546239</v>
      </c>
    </row>
    <row r="51" spans="1:25" ht="15.6" x14ac:dyDescent="0.3">
      <c r="A51" s="163" t="s">
        <v>388</v>
      </c>
      <c r="B51" t="s">
        <v>161</v>
      </c>
      <c r="C51" s="61">
        <v>37.599999999999994</v>
      </c>
      <c r="D51" s="61">
        <v>23.6875</v>
      </c>
      <c r="E51" s="61">
        <v>25.945</v>
      </c>
      <c r="F51" s="61">
        <v>10.6975</v>
      </c>
      <c r="G51" s="61">
        <v>0.70750000000000002</v>
      </c>
      <c r="H51" s="61">
        <v>40.375</v>
      </c>
      <c r="I51" s="61">
        <v>59.625</v>
      </c>
      <c r="J51" s="61">
        <v>2.4612808787480471</v>
      </c>
      <c r="K51" s="61">
        <v>2.9925000000000002</v>
      </c>
      <c r="L51" s="61">
        <v>5.8825000000000003</v>
      </c>
      <c r="M51" s="61">
        <v>2.7800000000000002</v>
      </c>
      <c r="N51" s="61">
        <v>5.3950000000000005</v>
      </c>
      <c r="O51" s="61">
        <v>213.5</v>
      </c>
      <c r="P51" s="61">
        <v>6.0425000000000004</v>
      </c>
      <c r="Q51" s="61">
        <v>9.3496917796978103</v>
      </c>
    </row>
    <row r="52" spans="1:25" ht="15" x14ac:dyDescent="0.3">
      <c r="A52" s="239"/>
      <c r="B52" t="s">
        <v>311</v>
      </c>
      <c r="C52" s="61">
        <v>1.507426062310631</v>
      </c>
      <c r="D52" s="61">
        <v>0.83523948661446767</v>
      </c>
      <c r="E52" s="61">
        <v>1.9676127667811056</v>
      </c>
      <c r="F52" s="61">
        <v>1.3163681096106856</v>
      </c>
      <c r="G52" s="61">
        <v>0.25460754112948014</v>
      </c>
      <c r="H52" s="61">
        <v>2.4240118261537709</v>
      </c>
      <c r="I52" s="61">
        <v>2.4240118261537709</v>
      </c>
      <c r="J52" s="61">
        <v>0.43990647144589656</v>
      </c>
      <c r="K52" s="61">
        <v>0.13149778198382922</v>
      </c>
      <c r="L52" s="61">
        <v>0.13351029922818683</v>
      </c>
      <c r="M52" s="61">
        <v>8.7559503577091274E-2</v>
      </c>
      <c r="N52" s="61">
        <v>0.1592691642053371</v>
      </c>
      <c r="O52" s="61">
        <v>8.2663978450914968</v>
      </c>
      <c r="P52" s="61">
        <v>0.10812801055539061</v>
      </c>
      <c r="Q52" s="61">
        <v>0.92263395989488861</v>
      </c>
    </row>
    <row r="53" spans="1:25" ht="15.6" x14ac:dyDescent="0.3">
      <c r="A53" s="163" t="s">
        <v>389</v>
      </c>
      <c r="B53" t="s">
        <v>161</v>
      </c>
      <c r="C53" s="61">
        <v>57.733433835845865</v>
      </c>
      <c r="D53" s="61">
        <v>28.149999999999995</v>
      </c>
      <c r="E53" s="61">
        <v>26.666572864321569</v>
      </c>
      <c r="F53" s="61">
        <v>17.767463986600131</v>
      </c>
      <c r="G53" s="61">
        <v>13.299396984924208</v>
      </c>
      <c r="H53" s="61">
        <v>41.4</v>
      </c>
      <c r="I53" s="61">
        <v>58.6</v>
      </c>
      <c r="J53" s="61">
        <v>1.6618790262093273</v>
      </c>
      <c r="K53" s="61">
        <v>0.86587805855569622</v>
      </c>
      <c r="L53" s="61">
        <v>1.4381159786794981</v>
      </c>
      <c r="M53" s="61">
        <v>0.69994159947729262</v>
      </c>
      <c r="N53" s="61">
        <v>0.99409195619575685</v>
      </c>
      <c r="O53" s="61">
        <v>218.33333333333334</v>
      </c>
      <c r="P53" s="61">
        <v>5.5333333333333341</v>
      </c>
      <c r="Q53" s="61">
        <v>45.987986587664189</v>
      </c>
    </row>
    <row r="54" spans="1:25" x14ac:dyDescent="0.3">
      <c r="B54" t="s">
        <v>311</v>
      </c>
      <c r="C54" s="61">
        <v>6.5477961843030767</v>
      </c>
      <c r="D54" s="61">
        <v>7.9393009767863081</v>
      </c>
      <c r="E54" s="61">
        <v>2.56154934263862</v>
      </c>
      <c r="F54" s="61">
        <v>7.3452211174306496</v>
      </c>
      <c r="G54" s="61">
        <v>4.9113175713716002</v>
      </c>
      <c r="H54" s="61">
        <v>1.8734993995195206</v>
      </c>
      <c r="I54" s="61">
        <v>1.8734993995195206</v>
      </c>
      <c r="J54" s="61">
        <v>0.58810432640668986</v>
      </c>
      <c r="K54" s="61">
        <v>0.47764720299333419</v>
      </c>
      <c r="L54" s="61">
        <v>0.88016605079014198</v>
      </c>
      <c r="M54" s="61">
        <v>0.37621307559680905</v>
      </c>
      <c r="N54" s="61">
        <v>1.1448137222854604</v>
      </c>
      <c r="O54" s="61">
        <v>15.373136743466942</v>
      </c>
      <c r="P54" s="61">
        <v>5.7735026918962373E-2</v>
      </c>
      <c r="Q54" s="61">
        <v>22.387884586211435</v>
      </c>
    </row>
    <row r="55" spans="1:25" x14ac:dyDescent="0.3">
      <c r="A55" t="s">
        <v>391</v>
      </c>
      <c r="B55" t="s">
        <v>161</v>
      </c>
      <c r="C55" s="61">
        <v>48</v>
      </c>
      <c r="D55" s="61">
        <v>24.8</v>
      </c>
      <c r="E55" s="61">
        <v>24.737500000000004</v>
      </c>
      <c r="F55" s="61">
        <v>12.675000000000001</v>
      </c>
      <c r="G55" s="61">
        <v>9.6374999999999993</v>
      </c>
      <c r="H55" s="61">
        <v>40.375</v>
      </c>
      <c r="I55" s="61">
        <v>59.625</v>
      </c>
      <c r="J55" s="61">
        <v>1.9674795133060736</v>
      </c>
      <c r="K55" s="61">
        <v>1.0425</v>
      </c>
      <c r="L55" s="61">
        <v>2.4750000000000001</v>
      </c>
      <c r="M55" s="61">
        <v>0.95</v>
      </c>
      <c r="N55" s="61">
        <v>1.825</v>
      </c>
      <c r="O55" s="61">
        <v>275.25</v>
      </c>
      <c r="P55" s="61">
        <v>5.5349999999999993</v>
      </c>
      <c r="Q55" s="61">
        <v>26.132575757575758</v>
      </c>
    </row>
    <row r="56" spans="1:25" x14ac:dyDescent="0.3">
      <c r="B56" t="s">
        <v>311</v>
      </c>
      <c r="C56" s="61">
        <v>5.5587828403947102</v>
      </c>
      <c r="D56" s="61">
        <v>3.2228351907391448</v>
      </c>
      <c r="E56" s="61">
        <v>3.7570234228707844</v>
      </c>
      <c r="F56" s="61">
        <v>1.3622897391279636</v>
      </c>
      <c r="G56" s="61">
        <v>1.9627255709004972</v>
      </c>
      <c r="H56" s="61">
        <v>2.4240118261537709</v>
      </c>
      <c r="I56" s="61">
        <v>2.4240118261537709</v>
      </c>
      <c r="J56" s="61">
        <v>0.37446492935749015</v>
      </c>
      <c r="K56" s="61">
        <v>0.32076730922378399</v>
      </c>
      <c r="L56" s="61">
        <v>0.75443135318375154</v>
      </c>
      <c r="M56" s="61">
        <v>0.10000000000000005</v>
      </c>
      <c r="N56" s="61">
        <v>0.12583057392117916</v>
      </c>
      <c r="O56" s="61">
        <v>26.612966764342527</v>
      </c>
      <c r="P56" s="61">
        <v>0.31554186198770323</v>
      </c>
      <c r="Q56" s="61">
        <v>4.059905242553393</v>
      </c>
    </row>
    <row r="57" spans="1:25" x14ac:dyDescent="0.3">
      <c r="A57" t="s">
        <v>392</v>
      </c>
      <c r="B57" t="s">
        <v>161</v>
      </c>
      <c r="C57" s="61">
        <v>45.6</v>
      </c>
      <c r="D57" s="61">
        <v>24.75</v>
      </c>
      <c r="E57" s="61">
        <v>24.15</v>
      </c>
      <c r="F57" s="61">
        <v>11.375</v>
      </c>
      <c r="G57" s="61">
        <v>9.6000000000000014</v>
      </c>
      <c r="H57" s="61">
        <v>40.375</v>
      </c>
      <c r="I57" s="61">
        <v>59.625</v>
      </c>
      <c r="J57" s="61">
        <v>2.1894851245251403</v>
      </c>
      <c r="K57" s="61">
        <v>1.03</v>
      </c>
      <c r="L57" s="61">
        <v>1.9750000000000001</v>
      </c>
      <c r="M57" s="61">
        <v>0.97499999999999998</v>
      </c>
      <c r="N57" s="61">
        <v>1.8</v>
      </c>
      <c r="O57" s="61">
        <v>248.5</v>
      </c>
      <c r="P57" s="61">
        <v>5.5049999999999999</v>
      </c>
      <c r="Q57" s="61">
        <v>25.133080808080805</v>
      </c>
    </row>
    <row r="58" spans="1:25" x14ac:dyDescent="0.3">
      <c r="B58" t="s">
        <v>311</v>
      </c>
      <c r="C58" s="61">
        <v>3.9707262140150976</v>
      </c>
      <c r="D58" s="61">
        <v>3.5538711287833662</v>
      </c>
      <c r="E58" s="61">
        <v>2.6901053263146899</v>
      </c>
      <c r="F58" s="61">
        <v>1.7802153427792615</v>
      </c>
      <c r="G58" s="61">
        <v>3.0994623189622112</v>
      </c>
      <c r="H58" s="61">
        <v>2.4240118261537709</v>
      </c>
      <c r="I58" s="61">
        <v>2.4240118261537709</v>
      </c>
      <c r="J58" s="61">
        <v>0.57584300400835253</v>
      </c>
      <c r="K58" s="61">
        <v>0.19612920911140883</v>
      </c>
      <c r="L58" s="61">
        <v>0.48562674281111595</v>
      </c>
      <c r="M58" s="61">
        <v>9.5742710775633844E-2</v>
      </c>
      <c r="N58" s="61">
        <v>0.18257418583505533</v>
      </c>
      <c r="O58" s="61">
        <v>25.488559525141209</v>
      </c>
      <c r="P58" s="61">
        <v>0.19941581348194695</v>
      </c>
      <c r="Q58" s="61">
        <v>4.9508833602016722</v>
      </c>
    </row>
    <row r="60" spans="1:25" ht="15.6" x14ac:dyDescent="0.3">
      <c r="A60" s="21" t="s">
        <v>253</v>
      </c>
      <c r="B60" s="245" t="s">
        <v>274</v>
      </c>
      <c r="C60" s="245"/>
      <c r="D60" s="245" t="s">
        <v>312</v>
      </c>
      <c r="E60" s="245"/>
      <c r="F60" s="245" t="s">
        <v>275</v>
      </c>
      <c r="G60" s="245"/>
      <c r="H60" s="245" t="s">
        <v>276</v>
      </c>
      <c r="I60" s="245"/>
      <c r="J60" s="245" t="s">
        <v>279</v>
      </c>
      <c r="K60" s="245"/>
      <c r="L60" s="245" t="s">
        <v>282</v>
      </c>
      <c r="M60" s="245"/>
      <c r="N60" s="245"/>
      <c r="O60" s="245"/>
      <c r="P60" s="245" t="s">
        <v>313</v>
      </c>
      <c r="Q60" s="245"/>
      <c r="R60" s="245"/>
      <c r="S60" s="245"/>
      <c r="T60" s="245" t="s">
        <v>284</v>
      </c>
      <c r="U60" s="245"/>
      <c r="V60" s="245" t="s">
        <v>97</v>
      </c>
      <c r="W60" s="245"/>
      <c r="X60" s="21" t="s">
        <v>314</v>
      </c>
      <c r="Y60" s="21"/>
    </row>
    <row r="61" spans="1:25" ht="15.6" x14ac:dyDescent="0.3">
      <c r="A61" s="21"/>
      <c r="B61" s="21" t="s">
        <v>161</v>
      </c>
      <c r="C61" s="21" t="s">
        <v>160</v>
      </c>
      <c r="D61" s="21" t="s">
        <v>161</v>
      </c>
      <c r="E61" s="21" t="s">
        <v>160</v>
      </c>
      <c r="F61" s="21" t="s">
        <v>161</v>
      </c>
      <c r="G61" s="21" t="s">
        <v>160</v>
      </c>
      <c r="H61" s="21" t="s">
        <v>161</v>
      </c>
      <c r="I61" s="21" t="s">
        <v>160</v>
      </c>
      <c r="J61" s="21" t="s">
        <v>161</v>
      </c>
      <c r="K61" s="21" t="s">
        <v>160</v>
      </c>
      <c r="L61" s="21" t="s">
        <v>161</v>
      </c>
      <c r="M61" s="21" t="s">
        <v>160</v>
      </c>
      <c r="N61" s="21" t="s">
        <v>161</v>
      </c>
      <c r="O61" s="21" t="s">
        <v>160</v>
      </c>
      <c r="P61" s="21" t="s">
        <v>161</v>
      </c>
      <c r="Q61" s="21" t="s">
        <v>160</v>
      </c>
      <c r="R61" s="21" t="s">
        <v>161</v>
      </c>
      <c r="S61" s="21" t="s">
        <v>160</v>
      </c>
      <c r="T61" s="21" t="s">
        <v>161</v>
      </c>
      <c r="U61" s="21" t="s">
        <v>160</v>
      </c>
      <c r="V61" s="21" t="s">
        <v>161</v>
      </c>
      <c r="W61" s="21" t="s">
        <v>160</v>
      </c>
      <c r="X61" s="21" t="s">
        <v>161</v>
      </c>
      <c r="Y61" s="21" t="s">
        <v>160</v>
      </c>
    </row>
    <row r="62" spans="1:25" ht="15.6" x14ac:dyDescent="0.3">
      <c r="A62" s="163" t="s">
        <v>47</v>
      </c>
      <c r="B62" s="56">
        <v>42.83</v>
      </c>
      <c r="C62" s="56">
        <v>5.53</v>
      </c>
      <c r="D62" s="56">
        <v>30.62</v>
      </c>
      <c r="E62" s="56">
        <v>4.78</v>
      </c>
      <c r="F62" s="56">
        <v>12.14</v>
      </c>
      <c r="G62" s="56">
        <v>0.97</v>
      </c>
      <c r="H62" s="56">
        <v>0.06</v>
      </c>
      <c r="I62" s="56">
        <v>0.34</v>
      </c>
      <c r="J62" s="56">
        <v>2.5</v>
      </c>
      <c r="K62" s="56">
        <v>0.2</v>
      </c>
      <c r="L62" s="56">
        <v>14.16</v>
      </c>
      <c r="M62" s="56">
        <v>1.28</v>
      </c>
      <c r="N62" s="56">
        <v>19.25</v>
      </c>
      <c r="O62" s="56">
        <v>1.1200000000000001</v>
      </c>
      <c r="P62" s="56">
        <v>10.39</v>
      </c>
      <c r="Q62" s="56">
        <v>1.52</v>
      </c>
      <c r="R62" s="56">
        <v>25.7</v>
      </c>
      <c r="S62" s="56">
        <v>5.23</v>
      </c>
      <c r="T62" s="56">
        <v>229</v>
      </c>
      <c r="U62" s="56">
        <v>30.32</v>
      </c>
      <c r="V62" s="56">
        <v>6.38</v>
      </c>
      <c r="W62" s="56">
        <v>0.12</v>
      </c>
      <c r="X62" s="56">
        <v>3.04</v>
      </c>
      <c r="Y62" s="56">
        <v>0.88</v>
      </c>
    </row>
    <row r="63" spans="1:25" ht="15.6" x14ac:dyDescent="0.3">
      <c r="A63" s="163" t="s">
        <v>388</v>
      </c>
      <c r="B63" s="56">
        <v>37.6</v>
      </c>
      <c r="C63" s="56">
        <v>1.51</v>
      </c>
      <c r="D63" s="56">
        <v>25.95</v>
      </c>
      <c r="E63" s="56">
        <v>1.97</v>
      </c>
      <c r="F63" s="56">
        <v>10.7</v>
      </c>
      <c r="G63" s="56">
        <v>1.32</v>
      </c>
      <c r="H63" s="56">
        <v>0.71</v>
      </c>
      <c r="I63" s="56">
        <v>0.25</v>
      </c>
      <c r="J63" s="56">
        <v>2.46</v>
      </c>
      <c r="K63" s="56">
        <v>0.44</v>
      </c>
      <c r="L63" s="237">
        <v>2.99</v>
      </c>
      <c r="M63" s="237">
        <v>0.13</v>
      </c>
      <c r="N63" s="237">
        <v>5.88</v>
      </c>
      <c r="O63" s="237">
        <v>0.13</v>
      </c>
      <c r="P63" s="237">
        <v>2.78</v>
      </c>
      <c r="Q63" s="237">
        <v>0.09</v>
      </c>
      <c r="R63" s="237">
        <v>5.4</v>
      </c>
      <c r="S63" s="237">
        <v>0.16</v>
      </c>
      <c r="T63" s="237">
        <v>213.5</v>
      </c>
      <c r="U63" s="237">
        <v>8.27</v>
      </c>
      <c r="V63" s="237">
        <v>6.04</v>
      </c>
      <c r="W63" s="237">
        <v>0.11</v>
      </c>
      <c r="X63" s="237">
        <v>9.35</v>
      </c>
      <c r="Y63" s="237">
        <v>0.92</v>
      </c>
    </row>
    <row r="64" spans="1:25" ht="15.6" x14ac:dyDescent="0.3">
      <c r="A64" s="163" t="s">
        <v>389</v>
      </c>
      <c r="B64" s="56">
        <v>57.73</v>
      </c>
      <c r="C64" s="60">
        <v>6.55</v>
      </c>
      <c r="D64" s="56">
        <v>26.67</v>
      </c>
      <c r="E64" s="56">
        <v>2.56</v>
      </c>
      <c r="F64" s="56">
        <v>17.77</v>
      </c>
      <c r="G64" s="56">
        <v>7.35</v>
      </c>
      <c r="H64" s="56">
        <v>13.3</v>
      </c>
      <c r="I64" s="56">
        <v>4.91</v>
      </c>
      <c r="J64" s="56">
        <v>1.66</v>
      </c>
      <c r="K64" s="56">
        <v>0.59</v>
      </c>
      <c r="L64" s="56">
        <v>0.87</v>
      </c>
      <c r="M64" s="56">
        <v>0.48</v>
      </c>
      <c r="N64" s="56">
        <v>1.44</v>
      </c>
      <c r="O64" s="56">
        <v>0.88</v>
      </c>
      <c r="P64" s="56">
        <v>0.7</v>
      </c>
      <c r="Q64" s="56">
        <v>0.38</v>
      </c>
      <c r="R64" s="56">
        <v>0.99</v>
      </c>
      <c r="S64" s="56">
        <v>1.1399999999999999</v>
      </c>
      <c r="T64" s="56">
        <v>218.33</v>
      </c>
      <c r="U64" s="56">
        <v>15.37</v>
      </c>
      <c r="V64" s="61">
        <v>5.53</v>
      </c>
      <c r="W64" s="61">
        <v>0.06</v>
      </c>
      <c r="X64" s="56">
        <v>45.99</v>
      </c>
      <c r="Y64" s="56">
        <v>22.39</v>
      </c>
    </row>
    <row r="65" spans="1:25" ht="15" x14ac:dyDescent="0.3">
      <c r="A65" s="239" t="s">
        <v>391</v>
      </c>
      <c r="B65" s="56">
        <v>48</v>
      </c>
      <c r="C65" s="60">
        <v>5.56</v>
      </c>
      <c r="D65" s="60">
        <v>24.74</v>
      </c>
      <c r="E65" s="60">
        <v>3.76</v>
      </c>
      <c r="F65" s="60">
        <v>12.68</v>
      </c>
      <c r="G65" s="60">
        <v>1.36</v>
      </c>
      <c r="H65" s="60">
        <v>9.64</v>
      </c>
      <c r="I65" s="60">
        <v>1.96</v>
      </c>
      <c r="J65" s="60">
        <v>1.97</v>
      </c>
      <c r="K65" s="60">
        <v>0.37</v>
      </c>
      <c r="L65" s="56">
        <v>1.04</v>
      </c>
      <c r="M65" s="56">
        <v>0.32</v>
      </c>
      <c r="N65" s="56">
        <v>2.48</v>
      </c>
      <c r="O65" s="56">
        <v>0.75</v>
      </c>
      <c r="P65" s="56">
        <v>0.95</v>
      </c>
      <c r="Q65" s="56">
        <v>0.1</v>
      </c>
      <c r="R65" s="56">
        <v>1.83</v>
      </c>
      <c r="S65" s="56">
        <v>0.13</v>
      </c>
      <c r="T65" s="56">
        <v>275.25</v>
      </c>
      <c r="U65" s="56">
        <v>26.61</v>
      </c>
      <c r="V65" s="56">
        <v>5.54</v>
      </c>
      <c r="W65" s="56">
        <v>0.32</v>
      </c>
      <c r="X65" s="56">
        <v>26.13</v>
      </c>
      <c r="Y65" s="56">
        <v>4.0599999999999996</v>
      </c>
    </row>
    <row r="66" spans="1:25" ht="15.6" x14ac:dyDescent="0.3">
      <c r="A66" s="163" t="s">
        <v>392</v>
      </c>
      <c r="B66" s="56">
        <v>45.6</v>
      </c>
      <c r="C66" s="60">
        <v>3.97</v>
      </c>
      <c r="D66" s="56">
        <v>24.15</v>
      </c>
      <c r="E66" s="56">
        <v>2.69</v>
      </c>
      <c r="F66" s="56">
        <v>11.38</v>
      </c>
      <c r="G66" s="56">
        <v>1.78</v>
      </c>
      <c r="H66" s="56">
        <v>9.6</v>
      </c>
      <c r="I66" s="56">
        <v>3.1</v>
      </c>
      <c r="J66" s="56">
        <v>2.19</v>
      </c>
      <c r="K66" s="56">
        <v>0.57999999999999996</v>
      </c>
      <c r="L66" s="56">
        <v>1.03</v>
      </c>
      <c r="M66" s="56">
        <v>0.2</v>
      </c>
      <c r="N66" s="56">
        <v>1.98</v>
      </c>
      <c r="O66" s="56">
        <v>0.49</v>
      </c>
      <c r="P66" s="56">
        <v>0.98</v>
      </c>
      <c r="Q66" s="56">
        <v>0.1</v>
      </c>
      <c r="R66" s="56">
        <v>1.8</v>
      </c>
      <c r="S66" s="56">
        <v>0.18</v>
      </c>
      <c r="T66" s="56">
        <v>248.5</v>
      </c>
      <c r="U66" s="56">
        <v>25.49</v>
      </c>
      <c r="V66" s="56">
        <v>5.51</v>
      </c>
      <c r="W66" s="56">
        <v>0.2</v>
      </c>
      <c r="X66" s="56">
        <v>25.13</v>
      </c>
      <c r="Y66" s="56">
        <v>4.95</v>
      </c>
    </row>
  </sheetData>
  <mergeCells count="24">
    <mergeCell ref="T60:U60"/>
    <mergeCell ref="V60:W60"/>
    <mergeCell ref="O47:O48"/>
    <mergeCell ref="P47:P48"/>
    <mergeCell ref="Q47:Q48"/>
    <mergeCell ref="B60:C60"/>
    <mergeCell ref="D60:E60"/>
    <mergeCell ref="F60:G60"/>
    <mergeCell ref="H60:I60"/>
    <mergeCell ref="J60:K60"/>
    <mergeCell ref="L60:O60"/>
    <mergeCell ref="P60:S60"/>
    <mergeCell ref="G47:G48"/>
    <mergeCell ref="H47:H48"/>
    <mergeCell ref="I47:I48"/>
    <mergeCell ref="J47:J48"/>
    <mergeCell ref="K47:L47"/>
    <mergeCell ref="M47:N47"/>
    <mergeCell ref="D42:D44"/>
    <mergeCell ref="A47:A48"/>
    <mergeCell ref="C47:C48"/>
    <mergeCell ref="D47:D48"/>
    <mergeCell ref="E47:E48"/>
    <mergeCell ref="F47:F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B9F0-59EE-4185-9893-14DC038A97E4}">
  <dimension ref="A1:E13"/>
  <sheetViews>
    <sheetView tabSelected="1" workbookViewId="0">
      <selection activeCell="G13" sqref="G13"/>
    </sheetView>
  </sheetViews>
  <sheetFormatPr defaultRowHeight="14.4" x14ac:dyDescent="0.3"/>
  <sheetData>
    <row r="1" spans="1:5" x14ac:dyDescent="0.3">
      <c r="B1" t="s">
        <v>393</v>
      </c>
    </row>
    <row r="2" spans="1:5" x14ac:dyDescent="0.3">
      <c r="B2" t="s">
        <v>394</v>
      </c>
      <c r="C2" t="s">
        <v>394</v>
      </c>
      <c r="D2" t="s">
        <v>394</v>
      </c>
      <c r="E2" t="s">
        <v>394</v>
      </c>
    </row>
    <row r="3" spans="1:5" x14ac:dyDescent="0.3">
      <c r="A3" t="s">
        <v>50</v>
      </c>
      <c r="B3">
        <v>1.1599999999999999</v>
      </c>
      <c r="C3">
        <v>7.3999999999999996E-2</v>
      </c>
      <c r="D3">
        <v>1E-3</v>
      </c>
      <c r="E3">
        <v>0</v>
      </c>
    </row>
    <row r="4" spans="1:5" x14ac:dyDescent="0.3">
      <c r="A4" t="s">
        <v>200</v>
      </c>
      <c r="B4">
        <v>1.08</v>
      </c>
      <c r="C4">
        <v>6.7000000000000004E-2</v>
      </c>
      <c r="D4">
        <v>2E-3</v>
      </c>
      <c r="E4">
        <v>0</v>
      </c>
    </row>
    <row r="5" spans="1:5" x14ac:dyDescent="0.3">
      <c r="A5" t="s">
        <v>325</v>
      </c>
      <c r="B5">
        <v>1.03</v>
      </c>
      <c r="C5">
        <v>6.8000000000000005E-2</v>
      </c>
      <c r="D5">
        <v>1E-3</v>
      </c>
      <c r="E5">
        <v>0</v>
      </c>
    </row>
    <row r="6" spans="1:5" x14ac:dyDescent="0.3">
      <c r="A6" t="s">
        <v>395</v>
      </c>
      <c r="B6">
        <v>1.19</v>
      </c>
      <c r="C6">
        <v>5.8999999999999997E-2</v>
      </c>
      <c r="D6">
        <v>1E-3</v>
      </c>
      <c r="E6">
        <v>0</v>
      </c>
    </row>
    <row r="7" spans="1:5" x14ac:dyDescent="0.3">
      <c r="A7" t="s">
        <v>396</v>
      </c>
      <c r="B7">
        <v>1.08</v>
      </c>
      <c r="C7">
        <v>7.0999999999999994E-2</v>
      </c>
      <c r="D7">
        <v>2E-3</v>
      </c>
      <c r="E7">
        <v>0</v>
      </c>
    </row>
    <row r="8" spans="1:5" x14ac:dyDescent="0.3">
      <c r="B8">
        <f>AVERAGE(B3:B7)</f>
        <v>1.1080000000000001</v>
      </c>
      <c r="C8">
        <f t="shared" ref="C8:E8" si="0">AVERAGE(C3:C7)</f>
        <v>6.7799999999999999E-2</v>
      </c>
      <c r="D8">
        <f t="shared" si="0"/>
        <v>1.4E-3</v>
      </c>
      <c r="E8">
        <f t="shared" si="0"/>
        <v>0</v>
      </c>
    </row>
    <row r="9" spans="1:5" x14ac:dyDescent="0.3">
      <c r="B9">
        <f>_xlfn.STDEV.S(B3:B7)</f>
        <v>6.5345237010818111E-2</v>
      </c>
      <c r="C9">
        <f t="shared" ref="C9:E9" si="1">_xlfn.STDEV.S(C3:C7)</f>
        <v>5.6302753041036985E-3</v>
      </c>
      <c r="D9">
        <f t="shared" si="1"/>
        <v>5.4772255750516611E-4</v>
      </c>
      <c r="E9">
        <f t="shared" si="1"/>
        <v>0</v>
      </c>
    </row>
    <row r="11" spans="1:5" x14ac:dyDescent="0.3">
      <c r="B11" t="s">
        <v>397</v>
      </c>
      <c r="C11" t="s">
        <v>398</v>
      </c>
      <c r="D11" t="s">
        <v>399</v>
      </c>
      <c r="E11" t="s">
        <v>400</v>
      </c>
    </row>
    <row r="12" spans="1:5" x14ac:dyDescent="0.3">
      <c r="B12">
        <v>1.1080000000000001</v>
      </c>
      <c r="C12">
        <v>6.7799999999999999E-2</v>
      </c>
      <c r="D12">
        <v>1.4E-3</v>
      </c>
      <c r="E12">
        <v>0</v>
      </c>
    </row>
    <row r="13" spans="1:5" x14ac:dyDescent="0.3">
      <c r="B13">
        <v>6.5345237010818111E-2</v>
      </c>
      <c r="C13">
        <v>5.6302753041036985E-3</v>
      </c>
      <c r="D13">
        <v>5.4772255750516611E-4</v>
      </c>
      <c r="E13">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0D10-AA4C-4288-A556-4A16248E4FCA}">
  <dimension ref="A1:V120"/>
  <sheetViews>
    <sheetView workbookViewId="0">
      <selection activeCell="F21" sqref="F21"/>
    </sheetView>
  </sheetViews>
  <sheetFormatPr defaultColWidth="9.109375" defaultRowHeight="13.2" x14ac:dyDescent="0.25"/>
  <cols>
    <col min="1" max="3" width="18.33203125" style="185" customWidth="1"/>
    <col min="4" max="4" width="15" style="185" customWidth="1"/>
    <col min="5" max="5" width="18.5546875" style="185" customWidth="1"/>
    <col min="6" max="11" width="18.109375" style="185" customWidth="1"/>
    <col min="12" max="12" width="21.88671875" style="169" customWidth="1"/>
    <col min="13" max="13" width="17" style="169" customWidth="1"/>
    <col min="14" max="14" width="9.109375" style="169"/>
    <col min="15" max="15" width="14" style="169" customWidth="1"/>
    <col min="16" max="16" width="15.109375" style="169" customWidth="1"/>
    <col min="17" max="17" width="15.6640625" style="169" customWidth="1"/>
    <col min="18" max="18" width="16.33203125" style="169" customWidth="1"/>
    <col min="19" max="19" width="14.6640625" style="169" customWidth="1"/>
    <col min="20" max="20" width="17.44140625" style="169" customWidth="1"/>
    <col min="21" max="21" width="9.109375" style="169"/>
    <col min="22" max="22" width="18.44140625" style="169" customWidth="1"/>
    <col min="23" max="23" width="9.109375" style="169"/>
    <col min="24" max="24" width="16.33203125" style="169" customWidth="1"/>
    <col min="25" max="16384" width="9.109375" style="169"/>
  </cols>
  <sheetData>
    <row r="1" spans="1:13" ht="28.5" customHeight="1" thickBot="1" x14ac:dyDescent="0.3">
      <c r="A1" s="165" t="s">
        <v>251</v>
      </c>
      <c r="B1" s="166"/>
      <c r="C1" s="166"/>
      <c r="D1" s="166"/>
      <c r="E1" s="166"/>
      <c r="F1" s="166"/>
      <c r="G1" s="166"/>
      <c r="H1" s="166"/>
      <c r="I1" s="166"/>
      <c r="J1" s="166"/>
      <c r="K1" s="167"/>
      <c r="L1" s="168"/>
      <c r="M1" s="168"/>
    </row>
    <row r="2" spans="1:13" ht="13.5" customHeight="1" thickBot="1" x14ac:dyDescent="0.3">
      <c r="A2" s="170" t="s">
        <v>252</v>
      </c>
      <c r="B2" s="171"/>
      <c r="C2" s="171"/>
      <c r="D2" s="171"/>
      <c r="E2" s="171"/>
      <c r="F2" s="171"/>
      <c r="G2" s="171"/>
      <c r="H2" s="171"/>
      <c r="I2" s="171"/>
      <c r="J2" s="171"/>
      <c r="K2" s="172"/>
      <c r="L2" s="173"/>
      <c r="M2" s="173"/>
    </row>
    <row r="3" spans="1:13" ht="13.5" customHeight="1" thickBot="1" x14ac:dyDescent="0.3">
      <c r="A3" s="174" t="s">
        <v>253</v>
      </c>
      <c r="B3" s="175" t="s">
        <v>254</v>
      </c>
      <c r="C3" s="175" t="s">
        <v>88</v>
      </c>
      <c r="D3" s="175" t="s">
        <v>255</v>
      </c>
      <c r="E3" s="175" t="s">
        <v>256</v>
      </c>
      <c r="F3" s="175" t="s">
        <v>257</v>
      </c>
      <c r="G3" s="175" t="s">
        <v>89</v>
      </c>
      <c r="H3" s="175" t="s">
        <v>258</v>
      </c>
      <c r="I3" s="175" t="s">
        <v>259</v>
      </c>
      <c r="J3" s="175" t="s">
        <v>260</v>
      </c>
      <c r="K3" s="176" t="s">
        <v>261</v>
      </c>
    </row>
    <row r="4" spans="1:13" ht="13.5" customHeight="1" x14ac:dyDescent="0.25">
      <c r="A4" s="177" t="s">
        <v>86</v>
      </c>
      <c r="B4" s="178">
        <v>15</v>
      </c>
      <c r="C4" s="179">
        <v>1</v>
      </c>
      <c r="D4" s="180">
        <v>34.061900000000001</v>
      </c>
      <c r="E4" s="180">
        <v>34.312399999999997</v>
      </c>
      <c r="F4" s="180">
        <f t="shared" ref="F4:F30" si="0">E4-D4</f>
        <v>0.25049999999999528</v>
      </c>
      <c r="G4" s="181">
        <v>2.5499999999999998</v>
      </c>
      <c r="H4" s="179">
        <v>250</v>
      </c>
      <c r="I4" s="179">
        <v>50</v>
      </c>
      <c r="J4" s="181">
        <f t="shared" ref="J4:J30" si="1">F4*H4/I4*100/G4</f>
        <v>49.117647058822605</v>
      </c>
      <c r="K4" s="182">
        <v>42.9</v>
      </c>
    </row>
    <row r="5" spans="1:13" ht="13.5" customHeight="1" x14ac:dyDescent="0.25">
      <c r="A5" s="183"/>
      <c r="B5" s="184"/>
      <c r="C5" s="185">
        <v>2</v>
      </c>
      <c r="D5" s="186">
        <v>34.0501</v>
      </c>
      <c r="E5" s="186">
        <v>34.304900000000004</v>
      </c>
      <c r="F5" s="186">
        <f t="shared" si="0"/>
        <v>0.25480000000000302</v>
      </c>
      <c r="G5" s="187">
        <v>2.5499999999999998</v>
      </c>
      <c r="H5" s="185">
        <v>250</v>
      </c>
      <c r="I5" s="185">
        <v>50</v>
      </c>
      <c r="J5" s="187">
        <f t="shared" si="1"/>
        <v>49.960784313726087</v>
      </c>
      <c r="K5" s="188">
        <v>42.9</v>
      </c>
    </row>
    <row r="6" spans="1:13" ht="13.5" customHeight="1" x14ac:dyDescent="0.25">
      <c r="A6" s="183"/>
      <c r="B6" s="184"/>
      <c r="C6" s="185">
        <v>3</v>
      </c>
      <c r="D6" s="186">
        <v>34.055</v>
      </c>
      <c r="E6" s="186">
        <v>34.301900000000003</v>
      </c>
      <c r="F6" s="186">
        <f t="shared" si="0"/>
        <v>0.24690000000000367</v>
      </c>
      <c r="G6" s="187">
        <v>2.5099999999999998</v>
      </c>
      <c r="H6" s="185">
        <v>250</v>
      </c>
      <c r="I6" s="185">
        <v>50</v>
      </c>
      <c r="J6" s="187">
        <f t="shared" si="1"/>
        <v>49.18326693227165</v>
      </c>
      <c r="K6" s="188">
        <v>42.9</v>
      </c>
    </row>
    <row r="7" spans="1:13" ht="13.5" customHeight="1" x14ac:dyDescent="0.25">
      <c r="A7" s="183" t="s">
        <v>104</v>
      </c>
      <c r="B7" s="184"/>
      <c r="C7" s="185">
        <v>1</v>
      </c>
      <c r="D7" s="186">
        <v>36.465400000000002</v>
      </c>
      <c r="E7" s="186">
        <v>36.733800000000002</v>
      </c>
      <c r="F7" s="186">
        <f t="shared" si="0"/>
        <v>0.26839999999999975</v>
      </c>
      <c r="G7" s="187">
        <v>2.5</v>
      </c>
      <c r="H7" s="185">
        <v>250</v>
      </c>
      <c r="I7" s="185">
        <v>50</v>
      </c>
      <c r="J7" s="187">
        <f t="shared" si="1"/>
        <v>53.67999999999995</v>
      </c>
      <c r="K7" s="188">
        <v>42</v>
      </c>
    </row>
    <row r="8" spans="1:13" ht="13.5" customHeight="1" x14ac:dyDescent="0.25">
      <c r="A8" s="183"/>
      <c r="B8" s="184"/>
      <c r="C8" s="185">
        <v>2</v>
      </c>
      <c r="D8" s="186">
        <v>36.574800000000003</v>
      </c>
      <c r="E8" s="186">
        <v>36.844299999999997</v>
      </c>
      <c r="F8" s="186">
        <f t="shared" si="0"/>
        <v>0.26949999999999363</v>
      </c>
      <c r="G8" s="187">
        <v>2.5099999999999998</v>
      </c>
      <c r="H8" s="185">
        <v>250</v>
      </c>
      <c r="I8" s="185">
        <v>50</v>
      </c>
      <c r="J8" s="187">
        <f t="shared" si="1"/>
        <v>53.685258964142164</v>
      </c>
      <c r="K8" s="188">
        <v>42</v>
      </c>
    </row>
    <row r="9" spans="1:13" ht="13.5" customHeight="1" x14ac:dyDescent="0.25">
      <c r="A9" s="183"/>
      <c r="B9" s="184"/>
      <c r="C9" s="185">
        <v>3</v>
      </c>
      <c r="D9" s="186">
        <v>37.803100000000001</v>
      </c>
      <c r="E9" s="186">
        <v>38.070599999999999</v>
      </c>
      <c r="F9" s="186">
        <f t="shared" si="0"/>
        <v>0.26749999999999829</v>
      </c>
      <c r="G9" s="187">
        <v>2.5099999999999998</v>
      </c>
      <c r="H9" s="185">
        <v>250</v>
      </c>
      <c r="I9" s="185">
        <v>50</v>
      </c>
      <c r="J9" s="187">
        <f t="shared" si="1"/>
        <v>53.2868525896411</v>
      </c>
      <c r="K9" s="188">
        <v>42</v>
      </c>
    </row>
    <row r="10" spans="1:13" ht="13.5" customHeight="1" x14ac:dyDescent="0.25">
      <c r="A10" s="183" t="s">
        <v>107</v>
      </c>
      <c r="B10" s="184"/>
      <c r="C10" s="185">
        <v>1</v>
      </c>
      <c r="D10" s="186">
        <v>34.030099999999997</v>
      </c>
      <c r="E10" s="186">
        <v>34.291200000000003</v>
      </c>
      <c r="F10" s="186">
        <f t="shared" si="0"/>
        <v>0.2611000000000061</v>
      </c>
      <c r="G10" s="187">
        <v>2.54</v>
      </c>
      <c r="H10" s="185">
        <v>250</v>
      </c>
      <c r="I10" s="185">
        <v>50</v>
      </c>
      <c r="J10" s="187">
        <f t="shared" si="1"/>
        <v>51.397637795276793</v>
      </c>
      <c r="K10" s="188">
        <v>38.299999999999997</v>
      </c>
    </row>
    <row r="11" spans="1:13" ht="13.5" customHeight="1" x14ac:dyDescent="0.25">
      <c r="A11" s="183"/>
      <c r="B11" s="184"/>
      <c r="C11" s="185">
        <v>2</v>
      </c>
      <c r="D11" s="186">
        <v>36.373199999999997</v>
      </c>
      <c r="E11" s="186">
        <v>36.626199999999997</v>
      </c>
      <c r="F11" s="186">
        <f t="shared" si="0"/>
        <v>0.25300000000000011</v>
      </c>
      <c r="G11" s="187">
        <v>2.4900000000000002</v>
      </c>
      <c r="H11" s="185">
        <v>250</v>
      </c>
      <c r="I11" s="185">
        <v>50</v>
      </c>
      <c r="J11" s="187">
        <f t="shared" si="1"/>
        <v>50.80321285140564</v>
      </c>
      <c r="K11" s="188">
        <v>38.299999999999997</v>
      </c>
    </row>
    <row r="12" spans="1:13" ht="13.5" customHeight="1" thickBot="1" x14ac:dyDescent="0.3">
      <c r="A12" s="189"/>
      <c r="B12" s="190"/>
      <c r="C12" s="191">
        <v>3</v>
      </c>
      <c r="D12" s="192">
        <v>34.357900000000001</v>
      </c>
      <c r="E12" s="192">
        <v>34.609200000000001</v>
      </c>
      <c r="F12" s="192">
        <f t="shared" si="0"/>
        <v>0.25130000000000052</v>
      </c>
      <c r="G12" s="193">
        <v>2.5</v>
      </c>
      <c r="H12" s="191">
        <v>250</v>
      </c>
      <c r="I12" s="191">
        <v>50</v>
      </c>
      <c r="J12" s="193">
        <f t="shared" si="1"/>
        <v>50.260000000000105</v>
      </c>
      <c r="K12" s="194">
        <v>38.299999999999997</v>
      </c>
    </row>
    <row r="13" spans="1:13" ht="13.5" customHeight="1" x14ac:dyDescent="0.25">
      <c r="A13" s="177" t="s">
        <v>262</v>
      </c>
      <c r="B13" s="178">
        <v>30</v>
      </c>
      <c r="C13" s="179">
        <v>1</v>
      </c>
      <c r="D13" s="195">
        <v>38.164999999999999</v>
      </c>
      <c r="E13" s="195">
        <v>38.451000000000001</v>
      </c>
      <c r="F13" s="180">
        <f t="shared" si="0"/>
        <v>0.28600000000000136</v>
      </c>
      <c r="G13" s="181">
        <v>2.48</v>
      </c>
      <c r="H13" s="179">
        <v>250</v>
      </c>
      <c r="I13" s="179">
        <v>50</v>
      </c>
      <c r="J13" s="181">
        <f t="shared" si="1"/>
        <v>57.661290322580918</v>
      </c>
      <c r="K13" s="182">
        <v>42.9</v>
      </c>
    </row>
    <row r="14" spans="1:13" ht="13.5" customHeight="1" x14ac:dyDescent="0.25">
      <c r="A14" s="183"/>
      <c r="B14" s="184"/>
      <c r="C14" s="185">
        <v>2</v>
      </c>
      <c r="D14" s="196">
        <v>37.940899999999999</v>
      </c>
      <c r="E14" s="196">
        <v>38.227600000000002</v>
      </c>
      <c r="F14" s="186">
        <f t="shared" si="0"/>
        <v>0.28670000000000329</v>
      </c>
      <c r="G14" s="187">
        <v>2.5</v>
      </c>
      <c r="H14" s="185">
        <v>250</v>
      </c>
      <c r="I14" s="185">
        <v>50</v>
      </c>
      <c r="J14" s="187">
        <f t="shared" si="1"/>
        <v>57.340000000000657</v>
      </c>
      <c r="K14" s="188">
        <v>42.9</v>
      </c>
    </row>
    <row r="15" spans="1:13" ht="13.5" customHeight="1" x14ac:dyDescent="0.25">
      <c r="A15" s="183"/>
      <c r="B15" s="184"/>
      <c r="C15" s="185">
        <v>3</v>
      </c>
      <c r="D15" s="196">
        <v>36.348700000000001</v>
      </c>
      <c r="E15" s="196">
        <v>36.628900000000002</v>
      </c>
      <c r="F15" s="186">
        <f t="shared" si="0"/>
        <v>0.28020000000000067</v>
      </c>
      <c r="G15" s="187">
        <v>2.5299999999999998</v>
      </c>
      <c r="H15" s="185">
        <v>250</v>
      </c>
      <c r="I15" s="185">
        <v>50</v>
      </c>
      <c r="J15" s="187">
        <f t="shared" si="1"/>
        <v>55.375494071146385</v>
      </c>
      <c r="K15" s="188">
        <v>42.9</v>
      </c>
    </row>
    <row r="16" spans="1:13" ht="13.5" customHeight="1" x14ac:dyDescent="0.25">
      <c r="A16" s="183" t="s">
        <v>263</v>
      </c>
      <c r="B16" s="184"/>
      <c r="C16" s="185">
        <v>1</v>
      </c>
      <c r="D16" s="196">
        <v>38.263500000000001</v>
      </c>
      <c r="E16" s="196">
        <v>38.558</v>
      </c>
      <c r="F16" s="186">
        <f t="shared" si="0"/>
        <v>0.29449999999999932</v>
      </c>
      <c r="G16" s="187">
        <v>2.4900000000000002</v>
      </c>
      <c r="H16" s="185">
        <v>250</v>
      </c>
      <c r="I16" s="185">
        <v>50</v>
      </c>
      <c r="J16" s="187">
        <f t="shared" si="1"/>
        <v>59.136546184738812</v>
      </c>
      <c r="K16" s="188">
        <v>42</v>
      </c>
    </row>
    <row r="17" spans="1:13" ht="13.5" customHeight="1" x14ac:dyDescent="0.25">
      <c r="A17" s="183"/>
      <c r="B17" s="184"/>
      <c r="C17" s="185">
        <v>2</v>
      </c>
      <c r="D17" s="196">
        <v>34.360100000000003</v>
      </c>
      <c r="E17" s="196">
        <v>34.645200000000003</v>
      </c>
      <c r="F17" s="186">
        <f t="shared" si="0"/>
        <v>0.28509999999999991</v>
      </c>
      <c r="G17" s="187">
        <v>2.5099999999999998</v>
      </c>
      <c r="H17" s="185">
        <v>250</v>
      </c>
      <c r="I17" s="185">
        <v>50</v>
      </c>
      <c r="J17" s="187">
        <f t="shared" si="1"/>
        <v>56.792828685258954</v>
      </c>
      <c r="K17" s="188">
        <v>42</v>
      </c>
    </row>
    <row r="18" spans="1:13" ht="13.5" customHeight="1" x14ac:dyDescent="0.25">
      <c r="A18" s="183"/>
      <c r="B18" s="184"/>
      <c r="C18" s="185">
        <v>3</v>
      </c>
      <c r="D18" s="196">
        <v>34.015799999999999</v>
      </c>
      <c r="E18" s="196">
        <v>34.313400000000001</v>
      </c>
      <c r="F18" s="186">
        <f t="shared" si="0"/>
        <v>0.29760000000000275</v>
      </c>
      <c r="G18" s="187">
        <v>2.5099999999999998</v>
      </c>
      <c r="H18" s="185">
        <v>250</v>
      </c>
      <c r="I18" s="185">
        <v>50</v>
      </c>
      <c r="J18" s="187">
        <f t="shared" si="1"/>
        <v>59.282868525896966</v>
      </c>
      <c r="K18" s="188">
        <v>42</v>
      </c>
    </row>
    <row r="19" spans="1:13" ht="13.5" customHeight="1" x14ac:dyDescent="0.25">
      <c r="A19" s="183" t="s">
        <v>264</v>
      </c>
      <c r="B19" s="184"/>
      <c r="C19" s="185">
        <v>1</v>
      </c>
      <c r="D19" s="196">
        <v>38.3155</v>
      </c>
      <c r="E19" s="196">
        <v>38.598100000000002</v>
      </c>
      <c r="F19" s="186">
        <f t="shared" si="0"/>
        <v>0.28260000000000218</v>
      </c>
      <c r="G19" s="187">
        <v>2.48</v>
      </c>
      <c r="H19" s="185">
        <v>250</v>
      </c>
      <c r="I19" s="185">
        <v>50</v>
      </c>
      <c r="J19" s="187">
        <f t="shared" si="1"/>
        <v>56.975806451613344</v>
      </c>
      <c r="K19" s="188">
        <v>38.299999999999997</v>
      </c>
    </row>
    <row r="20" spans="1:13" ht="13.5" customHeight="1" x14ac:dyDescent="0.25">
      <c r="A20" s="183"/>
      <c r="B20" s="184"/>
      <c r="C20" s="185">
        <v>2</v>
      </c>
      <c r="D20" s="196">
        <v>36.5139</v>
      </c>
      <c r="E20" s="196">
        <v>36.811599999999999</v>
      </c>
      <c r="F20" s="186">
        <f t="shared" si="0"/>
        <v>0.29769999999999897</v>
      </c>
      <c r="G20" s="187">
        <v>2.52</v>
      </c>
      <c r="H20" s="185">
        <v>250</v>
      </c>
      <c r="I20" s="185">
        <v>50</v>
      </c>
      <c r="J20" s="187">
        <f t="shared" si="1"/>
        <v>59.06746031746011</v>
      </c>
      <c r="K20" s="188">
        <v>38.299999999999997</v>
      </c>
    </row>
    <row r="21" spans="1:13" ht="13.5" customHeight="1" thickBot="1" x14ac:dyDescent="0.3">
      <c r="A21" s="183"/>
      <c r="B21" s="184"/>
      <c r="C21" s="185">
        <v>3</v>
      </c>
      <c r="D21" s="196">
        <v>34.096499999999999</v>
      </c>
      <c r="E21" s="196">
        <v>34.3934</v>
      </c>
      <c r="F21" s="186">
        <f t="shared" si="0"/>
        <v>0.29690000000000083</v>
      </c>
      <c r="G21" s="187">
        <v>2.5099999999999998</v>
      </c>
      <c r="H21" s="185">
        <v>250</v>
      </c>
      <c r="I21" s="185">
        <v>50</v>
      </c>
      <c r="J21" s="187">
        <f t="shared" si="1"/>
        <v>59.143426294820884</v>
      </c>
      <c r="K21" s="188">
        <v>38.299999999999997</v>
      </c>
    </row>
    <row r="22" spans="1:13" ht="13.5" customHeight="1" x14ac:dyDescent="0.25">
      <c r="A22" s="177" t="s">
        <v>265</v>
      </c>
      <c r="B22" s="178">
        <v>60</v>
      </c>
      <c r="C22" s="179">
        <v>1</v>
      </c>
      <c r="D22" s="195">
        <v>36.392499999999998</v>
      </c>
      <c r="E22" s="195">
        <v>36.670900000000003</v>
      </c>
      <c r="F22" s="180">
        <f t="shared" si="0"/>
        <v>0.27840000000000487</v>
      </c>
      <c r="G22" s="181">
        <v>2.52</v>
      </c>
      <c r="H22" s="179">
        <v>250</v>
      </c>
      <c r="I22" s="179">
        <v>50</v>
      </c>
      <c r="J22" s="181">
        <f t="shared" si="1"/>
        <v>55.2380952380962</v>
      </c>
      <c r="K22" s="182">
        <v>42.9</v>
      </c>
    </row>
    <row r="23" spans="1:13" ht="13.5" customHeight="1" x14ac:dyDescent="0.25">
      <c r="A23" s="183"/>
      <c r="B23" s="184"/>
      <c r="C23" s="185">
        <v>2</v>
      </c>
      <c r="D23" s="196">
        <v>37.941099999999999</v>
      </c>
      <c r="E23" s="196">
        <v>38.219700000000003</v>
      </c>
      <c r="F23" s="186">
        <f t="shared" si="0"/>
        <v>0.2786000000000044</v>
      </c>
      <c r="G23" s="187">
        <v>2.5299999999999998</v>
      </c>
      <c r="H23" s="185">
        <v>250</v>
      </c>
      <c r="I23" s="185">
        <v>50</v>
      </c>
      <c r="J23" s="187">
        <f t="shared" si="1"/>
        <v>55.05928853755028</v>
      </c>
      <c r="K23" s="188">
        <v>42.9</v>
      </c>
    </row>
    <row r="24" spans="1:13" ht="13.5" customHeight="1" x14ac:dyDescent="0.25">
      <c r="A24" s="183"/>
      <c r="B24" s="184"/>
      <c r="C24" s="185">
        <v>3</v>
      </c>
      <c r="D24" s="196">
        <v>38.017400000000002</v>
      </c>
      <c r="E24" s="196">
        <v>38.2988</v>
      </c>
      <c r="F24" s="186">
        <f t="shared" si="0"/>
        <v>0.28139999999999787</v>
      </c>
      <c r="G24" s="187">
        <v>2.5</v>
      </c>
      <c r="H24" s="185">
        <v>250</v>
      </c>
      <c r="I24" s="185">
        <v>50</v>
      </c>
      <c r="J24" s="187">
        <f t="shared" si="1"/>
        <v>56.279999999999575</v>
      </c>
      <c r="K24" s="188">
        <v>42.9</v>
      </c>
    </row>
    <row r="25" spans="1:13" ht="13.5" customHeight="1" x14ac:dyDescent="0.25">
      <c r="A25" s="183" t="s">
        <v>266</v>
      </c>
      <c r="B25" s="184"/>
      <c r="C25" s="185">
        <v>1</v>
      </c>
      <c r="D25" s="197">
        <v>36.600900000000003</v>
      </c>
      <c r="E25" s="197">
        <v>36.896799999999999</v>
      </c>
      <c r="F25" s="186">
        <f t="shared" si="0"/>
        <v>0.29589999999999606</v>
      </c>
      <c r="G25" s="187">
        <v>2.5</v>
      </c>
      <c r="H25" s="185">
        <v>250</v>
      </c>
      <c r="I25" s="185">
        <v>50</v>
      </c>
      <c r="J25" s="187">
        <f t="shared" si="1"/>
        <v>59.179999999999211</v>
      </c>
      <c r="K25" s="188">
        <v>42</v>
      </c>
    </row>
    <row r="26" spans="1:13" ht="13.5" customHeight="1" x14ac:dyDescent="0.25">
      <c r="A26" s="183"/>
      <c r="B26" s="184"/>
      <c r="C26" s="185">
        <v>2</v>
      </c>
      <c r="D26" s="197">
        <v>38.017499999999998</v>
      </c>
      <c r="E26" s="197">
        <v>38.295400000000001</v>
      </c>
      <c r="F26" s="186">
        <f t="shared" si="0"/>
        <v>0.27790000000000248</v>
      </c>
      <c r="G26" s="187">
        <v>2.48</v>
      </c>
      <c r="H26" s="185">
        <v>250</v>
      </c>
      <c r="I26" s="185">
        <v>50</v>
      </c>
      <c r="J26" s="187">
        <f t="shared" si="1"/>
        <v>56.028225806452113</v>
      </c>
      <c r="K26" s="188">
        <v>42</v>
      </c>
    </row>
    <row r="27" spans="1:13" ht="13.5" customHeight="1" x14ac:dyDescent="0.25">
      <c r="A27" s="183"/>
      <c r="B27" s="184"/>
      <c r="C27" s="185">
        <v>3</v>
      </c>
      <c r="D27" s="197">
        <v>36.217399999999998</v>
      </c>
      <c r="E27" s="197">
        <v>36.5045</v>
      </c>
      <c r="F27" s="186">
        <f t="shared" si="0"/>
        <v>0.28710000000000235</v>
      </c>
      <c r="G27" s="187">
        <v>2.5</v>
      </c>
      <c r="H27" s="185">
        <v>250</v>
      </c>
      <c r="I27" s="185">
        <v>50</v>
      </c>
      <c r="J27" s="187">
        <f t="shared" si="1"/>
        <v>57.420000000000471</v>
      </c>
      <c r="K27" s="188">
        <v>42</v>
      </c>
    </row>
    <row r="28" spans="1:13" ht="13.5" customHeight="1" x14ac:dyDescent="0.25">
      <c r="A28" s="183" t="s">
        <v>267</v>
      </c>
      <c r="B28" s="184"/>
      <c r="C28" s="185">
        <v>1</v>
      </c>
      <c r="D28" s="197">
        <v>36.516800000000003</v>
      </c>
      <c r="E28" s="197">
        <v>36.801900000000003</v>
      </c>
      <c r="F28" s="186">
        <f t="shared" si="0"/>
        <v>0.28509999999999991</v>
      </c>
      <c r="G28" s="187">
        <v>2.4900000000000002</v>
      </c>
      <c r="H28" s="185">
        <v>250</v>
      </c>
      <c r="I28" s="185">
        <v>50</v>
      </c>
      <c r="J28" s="187">
        <f t="shared" si="1"/>
        <v>57.248995983935721</v>
      </c>
      <c r="K28" s="188">
        <v>38.299999999999997</v>
      </c>
    </row>
    <row r="29" spans="1:13" ht="13.5" customHeight="1" x14ac:dyDescent="0.25">
      <c r="A29" s="183"/>
      <c r="B29" s="184"/>
      <c r="C29" s="185">
        <v>2</v>
      </c>
      <c r="D29" s="197">
        <v>38.165199999999999</v>
      </c>
      <c r="E29" s="197">
        <v>38.456899999999997</v>
      </c>
      <c r="F29" s="186">
        <f t="shared" si="0"/>
        <v>0.29169999999999874</v>
      </c>
      <c r="G29" s="187">
        <v>2.5</v>
      </c>
      <c r="H29" s="185">
        <v>250</v>
      </c>
      <c r="I29" s="185">
        <v>50</v>
      </c>
      <c r="J29" s="187">
        <f t="shared" si="1"/>
        <v>58.339999999999748</v>
      </c>
      <c r="K29" s="188">
        <v>38.299999999999997</v>
      </c>
    </row>
    <row r="30" spans="1:13" ht="13.5" customHeight="1" thickBot="1" x14ac:dyDescent="0.3">
      <c r="A30" s="189"/>
      <c r="B30" s="190"/>
      <c r="C30" s="191">
        <v>3</v>
      </c>
      <c r="D30" s="198">
        <v>36.348199999999999</v>
      </c>
      <c r="E30" s="198">
        <v>36.662199999999999</v>
      </c>
      <c r="F30" s="192">
        <f t="shared" si="0"/>
        <v>0.31400000000000006</v>
      </c>
      <c r="G30" s="193">
        <v>2.5099999999999998</v>
      </c>
      <c r="H30" s="191">
        <v>250</v>
      </c>
      <c r="I30" s="191">
        <v>50</v>
      </c>
      <c r="J30" s="193">
        <f t="shared" si="1"/>
        <v>62.549800796812768</v>
      </c>
      <c r="K30" s="194">
        <v>38.299999999999997</v>
      </c>
    </row>
    <row r="31" spans="1:13" ht="13.5" customHeight="1" thickBot="1" x14ac:dyDescent="0.3">
      <c r="D31" s="186"/>
      <c r="E31" s="186"/>
      <c r="F31" s="186"/>
      <c r="G31" s="187"/>
      <c r="J31" s="187"/>
      <c r="K31" s="199"/>
    </row>
    <row r="32" spans="1:13" ht="13.5" customHeight="1" thickBot="1" x14ac:dyDescent="0.3">
      <c r="A32" s="170" t="s">
        <v>268</v>
      </c>
      <c r="B32" s="171"/>
      <c r="C32" s="171"/>
      <c r="D32" s="171"/>
      <c r="E32" s="171"/>
      <c r="F32" s="171"/>
      <c r="G32" s="171"/>
      <c r="H32" s="171"/>
      <c r="I32" s="171"/>
      <c r="J32" s="171"/>
      <c r="K32" s="172"/>
      <c r="L32" s="173"/>
      <c r="M32" s="173"/>
    </row>
    <row r="33" spans="1:12" ht="13.5" customHeight="1" thickBot="1" x14ac:dyDescent="0.3">
      <c r="A33" s="200" t="s">
        <v>253</v>
      </c>
      <c r="B33" s="201" t="s">
        <v>254</v>
      </c>
      <c r="C33" s="201" t="s">
        <v>88</v>
      </c>
      <c r="D33" s="201" t="s">
        <v>255</v>
      </c>
      <c r="E33" s="201" t="s">
        <v>256</v>
      </c>
      <c r="F33" s="201" t="s">
        <v>257</v>
      </c>
      <c r="G33" s="201" t="s">
        <v>89</v>
      </c>
      <c r="H33" s="201" t="s">
        <v>258</v>
      </c>
      <c r="I33" s="201" t="s">
        <v>259</v>
      </c>
      <c r="J33" s="201" t="s">
        <v>269</v>
      </c>
      <c r="K33" s="202" t="s">
        <v>270</v>
      </c>
      <c r="L33" s="203"/>
    </row>
    <row r="34" spans="1:12" ht="13.5" customHeight="1" x14ac:dyDescent="0.25">
      <c r="A34" s="177" t="s">
        <v>86</v>
      </c>
      <c r="B34" s="178">
        <v>15</v>
      </c>
      <c r="C34" s="179">
        <v>1</v>
      </c>
      <c r="D34" s="180">
        <v>38.057099999999998</v>
      </c>
      <c r="E34" s="180">
        <v>38.289900000000003</v>
      </c>
      <c r="F34" s="180">
        <f>E34-D34</f>
        <v>0.23280000000000456</v>
      </c>
      <c r="G34" s="181">
        <f t="shared" ref="G34:G60" si="2">G4</f>
        <v>2.5499999999999998</v>
      </c>
      <c r="H34" s="179">
        <v>250</v>
      </c>
      <c r="I34" s="179">
        <v>50</v>
      </c>
      <c r="J34" s="180">
        <f t="shared" ref="J34:J60" si="3">F34*H34/I34*100/G34</f>
        <v>45.647058823530308</v>
      </c>
      <c r="K34" s="204">
        <f t="shared" ref="K34:K60" si="4">J4-J34</f>
        <v>3.470588235292297</v>
      </c>
      <c r="L34" s="205"/>
    </row>
    <row r="35" spans="1:12" ht="13.5" customHeight="1" x14ac:dyDescent="0.25">
      <c r="A35" s="183"/>
      <c r="B35" s="184"/>
      <c r="C35" s="185">
        <v>2</v>
      </c>
      <c r="D35" s="186">
        <v>34.346400000000003</v>
      </c>
      <c r="E35" s="186">
        <v>34.589399999999998</v>
      </c>
      <c r="F35" s="186">
        <f t="shared" ref="F35:F60" si="5">E35-D35</f>
        <v>0.242999999999995</v>
      </c>
      <c r="G35" s="187">
        <f t="shared" si="2"/>
        <v>2.5499999999999998</v>
      </c>
      <c r="H35" s="185">
        <v>250</v>
      </c>
      <c r="I35" s="185">
        <v>50</v>
      </c>
      <c r="J35" s="186">
        <f t="shared" si="3"/>
        <v>47.647058823528432</v>
      </c>
      <c r="K35" s="206">
        <f t="shared" si="4"/>
        <v>2.3137254901976547</v>
      </c>
      <c r="L35" s="205"/>
    </row>
    <row r="36" spans="1:12" ht="13.5" customHeight="1" x14ac:dyDescent="0.25">
      <c r="A36" s="183"/>
      <c r="B36" s="184"/>
      <c r="C36" s="185">
        <v>3</v>
      </c>
      <c r="D36" s="186">
        <v>36.453800000000001</v>
      </c>
      <c r="E36" s="186">
        <v>36.687800000000003</v>
      </c>
      <c r="F36" s="186">
        <f t="shared" si="5"/>
        <v>0.23400000000000176</v>
      </c>
      <c r="G36" s="187">
        <f t="shared" si="2"/>
        <v>2.5099999999999998</v>
      </c>
      <c r="H36" s="185">
        <v>250</v>
      </c>
      <c r="I36" s="185">
        <v>50</v>
      </c>
      <c r="J36" s="186">
        <f t="shared" si="3"/>
        <v>46.613545816733421</v>
      </c>
      <c r="K36" s="206">
        <f t="shared" si="4"/>
        <v>2.5697211155382291</v>
      </c>
      <c r="L36" s="205"/>
    </row>
    <row r="37" spans="1:12" ht="13.5" customHeight="1" x14ac:dyDescent="0.25">
      <c r="A37" s="183" t="s">
        <v>104</v>
      </c>
      <c r="B37" s="184"/>
      <c r="C37" s="185">
        <v>1</v>
      </c>
      <c r="D37" s="186">
        <v>34.3645</v>
      </c>
      <c r="E37" s="186">
        <v>34.623899999999999</v>
      </c>
      <c r="F37" s="186">
        <f t="shared" si="5"/>
        <v>0.25939999999999941</v>
      </c>
      <c r="G37" s="187">
        <f t="shared" si="2"/>
        <v>2.5</v>
      </c>
      <c r="H37" s="185">
        <v>250</v>
      </c>
      <c r="I37" s="185">
        <v>50</v>
      </c>
      <c r="J37" s="186">
        <f t="shared" si="3"/>
        <v>51.879999999999882</v>
      </c>
      <c r="K37" s="206">
        <f t="shared" si="4"/>
        <v>1.8000000000000682</v>
      </c>
      <c r="L37" s="205"/>
    </row>
    <row r="38" spans="1:12" ht="13.5" customHeight="1" x14ac:dyDescent="0.25">
      <c r="A38" s="183"/>
      <c r="B38" s="184"/>
      <c r="C38" s="185">
        <v>2</v>
      </c>
      <c r="D38" s="186">
        <v>37.842799999999997</v>
      </c>
      <c r="E38" s="186">
        <v>38.104199999999999</v>
      </c>
      <c r="F38" s="186">
        <f t="shared" si="5"/>
        <v>0.26140000000000185</v>
      </c>
      <c r="G38" s="187">
        <f t="shared" si="2"/>
        <v>2.5099999999999998</v>
      </c>
      <c r="H38" s="185">
        <v>250</v>
      </c>
      <c r="I38" s="185">
        <v>50</v>
      </c>
      <c r="J38" s="186">
        <f t="shared" si="3"/>
        <v>52.071713147410733</v>
      </c>
      <c r="K38" s="206">
        <f t="shared" si="4"/>
        <v>1.6135458167314312</v>
      </c>
      <c r="L38" s="205"/>
    </row>
    <row r="39" spans="1:12" ht="13.5" customHeight="1" x14ac:dyDescent="0.25">
      <c r="A39" s="183"/>
      <c r="B39" s="184"/>
      <c r="C39" s="185">
        <v>3</v>
      </c>
      <c r="D39" s="186">
        <v>38.206299999999999</v>
      </c>
      <c r="E39" s="186">
        <v>38.469299999999997</v>
      </c>
      <c r="F39" s="186">
        <f t="shared" si="5"/>
        <v>0.26299999999999812</v>
      </c>
      <c r="G39" s="187">
        <f t="shared" si="2"/>
        <v>2.5099999999999998</v>
      </c>
      <c r="H39" s="185">
        <v>250</v>
      </c>
      <c r="I39" s="185">
        <v>50</v>
      </c>
      <c r="J39" s="186">
        <f t="shared" si="3"/>
        <v>52.390438247011581</v>
      </c>
      <c r="K39" s="206">
        <f t="shared" si="4"/>
        <v>0.89641434262951947</v>
      </c>
      <c r="L39" s="205"/>
    </row>
    <row r="40" spans="1:12" ht="13.5" customHeight="1" x14ac:dyDescent="0.25">
      <c r="A40" s="183" t="s">
        <v>107</v>
      </c>
      <c r="B40" s="184"/>
      <c r="C40" s="185">
        <v>1</v>
      </c>
      <c r="D40" s="186">
        <v>34.070999999999998</v>
      </c>
      <c r="E40" s="186">
        <v>34.316200000000002</v>
      </c>
      <c r="F40" s="186">
        <f t="shared" si="5"/>
        <v>0.24520000000000408</v>
      </c>
      <c r="G40" s="187">
        <f t="shared" si="2"/>
        <v>2.54</v>
      </c>
      <c r="H40" s="185">
        <v>250</v>
      </c>
      <c r="I40" s="185">
        <v>50</v>
      </c>
      <c r="J40" s="186">
        <f t="shared" si="3"/>
        <v>48.267716535433877</v>
      </c>
      <c r="K40" s="206">
        <f t="shared" si="4"/>
        <v>3.1299212598429165</v>
      </c>
      <c r="L40" s="205"/>
    </row>
    <row r="41" spans="1:12" ht="13.5" customHeight="1" x14ac:dyDescent="0.25">
      <c r="A41" s="183"/>
      <c r="B41" s="184"/>
      <c r="C41" s="185">
        <v>2</v>
      </c>
      <c r="D41" s="186">
        <v>34.076500000000003</v>
      </c>
      <c r="E41" s="186">
        <v>34.311900000000001</v>
      </c>
      <c r="F41" s="186">
        <f t="shared" si="5"/>
        <v>0.2353999999999985</v>
      </c>
      <c r="G41" s="187">
        <f t="shared" si="2"/>
        <v>2.4900000000000002</v>
      </c>
      <c r="H41" s="185">
        <v>250</v>
      </c>
      <c r="I41" s="185">
        <v>50</v>
      </c>
      <c r="J41" s="186">
        <f t="shared" si="3"/>
        <v>47.26907630522058</v>
      </c>
      <c r="K41" s="206">
        <f t="shared" si="4"/>
        <v>3.53413654618506</v>
      </c>
      <c r="L41" s="205"/>
    </row>
    <row r="42" spans="1:12" ht="13.5" customHeight="1" thickBot="1" x14ac:dyDescent="0.3">
      <c r="A42" s="189"/>
      <c r="B42" s="190"/>
      <c r="C42" s="191">
        <v>3</v>
      </c>
      <c r="D42" s="192">
        <v>34.335700000000003</v>
      </c>
      <c r="E42" s="192">
        <v>34.569600000000001</v>
      </c>
      <c r="F42" s="192">
        <f t="shared" si="5"/>
        <v>0.23389999999999844</v>
      </c>
      <c r="G42" s="193">
        <f t="shared" si="2"/>
        <v>2.5</v>
      </c>
      <c r="H42" s="191">
        <v>250</v>
      </c>
      <c r="I42" s="191">
        <v>50</v>
      </c>
      <c r="J42" s="192">
        <f t="shared" si="3"/>
        <v>46.779999999999688</v>
      </c>
      <c r="K42" s="207">
        <f t="shared" si="4"/>
        <v>3.4800000000004161</v>
      </c>
      <c r="L42" s="205"/>
    </row>
    <row r="43" spans="1:12" ht="13.5" customHeight="1" x14ac:dyDescent="0.25">
      <c r="A43" s="177" t="s">
        <v>262</v>
      </c>
      <c r="B43" s="178">
        <v>30</v>
      </c>
      <c r="C43" s="179">
        <v>1</v>
      </c>
      <c r="D43" s="195">
        <v>36.273499999999999</v>
      </c>
      <c r="E43" s="195">
        <v>36.5304</v>
      </c>
      <c r="F43" s="180">
        <f t="shared" si="5"/>
        <v>0.25690000000000168</v>
      </c>
      <c r="G43" s="181">
        <f t="shared" si="2"/>
        <v>2.48</v>
      </c>
      <c r="H43" s="179">
        <v>250</v>
      </c>
      <c r="I43" s="179">
        <v>50</v>
      </c>
      <c r="J43" s="180">
        <f t="shared" si="3"/>
        <v>51.794354838710014</v>
      </c>
      <c r="K43" s="204">
        <f t="shared" si="4"/>
        <v>5.866935483870904</v>
      </c>
      <c r="L43" s="205"/>
    </row>
    <row r="44" spans="1:12" ht="13.5" customHeight="1" x14ac:dyDescent="0.25">
      <c r="A44" s="183"/>
      <c r="B44" s="184"/>
      <c r="C44" s="185">
        <v>2</v>
      </c>
      <c r="D44" s="196">
        <v>36.632399999999997</v>
      </c>
      <c r="E44" s="196">
        <v>36.892200000000003</v>
      </c>
      <c r="F44" s="186">
        <f t="shared" si="5"/>
        <v>0.25980000000000558</v>
      </c>
      <c r="G44" s="187">
        <f t="shared" si="2"/>
        <v>2.5</v>
      </c>
      <c r="H44" s="185">
        <v>250</v>
      </c>
      <c r="I44" s="185">
        <v>50</v>
      </c>
      <c r="J44" s="186">
        <f t="shared" si="3"/>
        <v>51.960000000001116</v>
      </c>
      <c r="K44" s="206">
        <f t="shared" si="4"/>
        <v>5.3799999999995407</v>
      </c>
      <c r="L44" s="205"/>
    </row>
    <row r="45" spans="1:12" ht="13.5" customHeight="1" x14ac:dyDescent="0.25">
      <c r="A45" s="183"/>
      <c r="B45" s="184"/>
      <c r="C45" s="185">
        <v>3</v>
      </c>
      <c r="D45" s="196">
        <v>34.041800000000002</v>
      </c>
      <c r="E45" s="196">
        <v>34.295499999999997</v>
      </c>
      <c r="F45" s="186">
        <f t="shared" si="5"/>
        <v>0.25369999999999493</v>
      </c>
      <c r="G45" s="187">
        <f t="shared" si="2"/>
        <v>2.5299999999999998</v>
      </c>
      <c r="H45" s="185">
        <v>250</v>
      </c>
      <c r="I45" s="185">
        <v>50</v>
      </c>
      <c r="J45" s="186">
        <f t="shared" si="3"/>
        <v>50.138339920947615</v>
      </c>
      <c r="K45" s="206">
        <f t="shared" si="4"/>
        <v>5.2371541501987693</v>
      </c>
      <c r="L45" s="205"/>
    </row>
    <row r="46" spans="1:12" ht="13.5" customHeight="1" x14ac:dyDescent="0.25">
      <c r="A46" s="183" t="s">
        <v>263</v>
      </c>
      <c r="B46" s="184"/>
      <c r="C46" s="185">
        <v>1</v>
      </c>
      <c r="D46" s="196">
        <v>34.036099999999998</v>
      </c>
      <c r="E46" s="196">
        <v>34.316400000000002</v>
      </c>
      <c r="F46" s="186">
        <f t="shared" si="5"/>
        <v>0.28030000000000399</v>
      </c>
      <c r="G46" s="187">
        <f t="shared" si="2"/>
        <v>2.4900000000000002</v>
      </c>
      <c r="H46" s="185">
        <v>250</v>
      </c>
      <c r="I46" s="185">
        <v>50</v>
      </c>
      <c r="J46" s="186">
        <f t="shared" si="3"/>
        <v>56.285140562249794</v>
      </c>
      <c r="K46" s="206">
        <f t="shared" si="4"/>
        <v>2.8514056224890183</v>
      </c>
      <c r="L46" s="205"/>
    </row>
    <row r="47" spans="1:12" ht="13.5" customHeight="1" x14ac:dyDescent="0.25">
      <c r="A47" s="183"/>
      <c r="B47" s="184"/>
      <c r="C47" s="185">
        <v>2</v>
      </c>
      <c r="D47" s="196">
        <v>37.9392</v>
      </c>
      <c r="E47" s="196">
        <v>38.208500000000001</v>
      </c>
      <c r="F47" s="186">
        <f t="shared" si="5"/>
        <v>0.26930000000000121</v>
      </c>
      <c r="G47" s="187">
        <f t="shared" si="2"/>
        <v>2.5099999999999998</v>
      </c>
      <c r="H47" s="185">
        <v>250</v>
      </c>
      <c r="I47" s="185">
        <v>50</v>
      </c>
      <c r="J47" s="186">
        <f t="shared" si="3"/>
        <v>53.645418326693473</v>
      </c>
      <c r="K47" s="206">
        <f t="shared" si="4"/>
        <v>3.1474103585654802</v>
      </c>
      <c r="L47" s="205"/>
    </row>
    <row r="48" spans="1:12" ht="13.5" customHeight="1" x14ac:dyDescent="0.25">
      <c r="A48" s="183"/>
      <c r="B48" s="184"/>
      <c r="C48" s="185">
        <v>3</v>
      </c>
      <c r="D48" s="196">
        <v>34.049300000000002</v>
      </c>
      <c r="E48" s="196">
        <v>34.328000000000003</v>
      </c>
      <c r="F48" s="186">
        <f t="shared" si="5"/>
        <v>0.27870000000000061</v>
      </c>
      <c r="G48" s="187">
        <f t="shared" si="2"/>
        <v>2.5099999999999998</v>
      </c>
      <c r="H48" s="185">
        <v>250</v>
      </c>
      <c r="I48" s="185">
        <v>50</v>
      </c>
      <c r="J48" s="186">
        <f t="shared" si="3"/>
        <v>55.517928286852715</v>
      </c>
      <c r="K48" s="206">
        <f t="shared" si="4"/>
        <v>3.7649402390442503</v>
      </c>
      <c r="L48" s="205"/>
    </row>
    <row r="49" spans="1:13" ht="13.5" customHeight="1" x14ac:dyDescent="0.25">
      <c r="A49" s="183" t="s">
        <v>264</v>
      </c>
      <c r="B49" s="184"/>
      <c r="C49" s="185">
        <v>1</v>
      </c>
      <c r="D49" s="196">
        <v>34.015599999999999</v>
      </c>
      <c r="E49" s="196">
        <v>34.269599999999997</v>
      </c>
      <c r="F49" s="186">
        <f t="shared" si="5"/>
        <v>0.25399999999999778</v>
      </c>
      <c r="G49" s="187">
        <f t="shared" si="2"/>
        <v>2.48</v>
      </c>
      <c r="H49" s="185">
        <v>250</v>
      </c>
      <c r="I49" s="185">
        <v>50</v>
      </c>
      <c r="J49" s="186">
        <f t="shared" si="3"/>
        <v>51.209677419354392</v>
      </c>
      <c r="K49" s="206">
        <f t="shared" si="4"/>
        <v>5.7661290322589522</v>
      </c>
      <c r="L49" s="205"/>
    </row>
    <row r="50" spans="1:13" ht="13.5" customHeight="1" x14ac:dyDescent="0.25">
      <c r="A50" s="183"/>
      <c r="B50" s="184"/>
      <c r="C50" s="185">
        <v>2</v>
      </c>
      <c r="D50" s="196">
        <v>37.943800000000003</v>
      </c>
      <c r="E50" s="196">
        <v>38.217300000000002</v>
      </c>
      <c r="F50" s="186">
        <f t="shared" si="5"/>
        <v>0.27349999999999852</v>
      </c>
      <c r="G50" s="187">
        <f t="shared" si="2"/>
        <v>2.52</v>
      </c>
      <c r="H50" s="185">
        <v>250</v>
      </c>
      <c r="I50" s="185">
        <v>50</v>
      </c>
      <c r="J50" s="186">
        <f t="shared" si="3"/>
        <v>54.265873015872721</v>
      </c>
      <c r="K50" s="206">
        <f t="shared" si="4"/>
        <v>4.8015873015873893</v>
      </c>
      <c r="L50" s="205"/>
    </row>
    <row r="51" spans="1:13" ht="13.5" customHeight="1" thickBot="1" x14ac:dyDescent="0.3">
      <c r="A51" s="189"/>
      <c r="B51" s="190"/>
      <c r="C51" s="191">
        <v>3</v>
      </c>
      <c r="D51" s="208">
        <v>36.601799999999997</v>
      </c>
      <c r="E51" s="208">
        <v>36.875100000000003</v>
      </c>
      <c r="F51" s="192">
        <f t="shared" si="5"/>
        <v>0.27330000000000609</v>
      </c>
      <c r="G51" s="193">
        <f t="shared" si="2"/>
        <v>2.5099999999999998</v>
      </c>
      <c r="H51" s="191">
        <v>250</v>
      </c>
      <c r="I51" s="191">
        <v>50</v>
      </c>
      <c r="J51" s="192">
        <f t="shared" si="3"/>
        <v>54.44223107569843</v>
      </c>
      <c r="K51" s="207">
        <f t="shared" si="4"/>
        <v>4.7011952191224538</v>
      </c>
      <c r="L51" s="205"/>
    </row>
    <row r="52" spans="1:13" ht="13.5" customHeight="1" x14ac:dyDescent="0.25">
      <c r="A52" s="177" t="s">
        <v>265</v>
      </c>
      <c r="B52" s="178">
        <v>60</v>
      </c>
      <c r="C52" s="179">
        <v>1</v>
      </c>
      <c r="D52" s="195">
        <v>38.255000000000003</v>
      </c>
      <c r="E52" s="195">
        <v>38.517000000000003</v>
      </c>
      <c r="F52" s="180">
        <f t="shared" si="5"/>
        <v>0.26200000000000045</v>
      </c>
      <c r="G52" s="181">
        <f t="shared" si="2"/>
        <v>2.52</v>
      </c>
      <c r="H52" s="179">
        <v>250</v>
      </c>
      <c r="I52" s="179">
        <v>50</v>
      </c>
      <c r="J52" s="180">
        <f t="shared" si="3"/>
        <v>51.984126984127073</v>
      </c>
      <c r="K52" s="204">
        <f t="shared" si="4"/>
        <v>3.253968253969127</v>
      </c>
      <c r="L52" s="205"/>
    </row>
    <row r="53" spans="1:13" ht="13.5" customHeight="1" x14ac:dyDescent="0.25">
      <c r="A53" s="183"/>
      <c r="B53" s="184"/>
      <c r="C53" s="185">
        <v>2</v>
      </c>
      <c r="D53" s="196">
        <v>34.463999999999999</v>
      </c>
      <c r="E53" s="196">
        <v>34.728400000000001</v>
      </c>
      <c r="F53" s="186">
        <f t="shared" si="5"/>
        <v>0.26440000000000197</v>
      </c>
      <c r="G53" s="187">
        <f t="shared" si="2"/>
        <v>2.5299999999999998</v>
      </c>
      <c r="H53" s="185">
        <v>250</v>
      </c>
      <c r="I53" s="185">
        <v>50</v>
      </c>
      <c r="J53" s="186">
        <f t="shared" si="3"/>
        <v>52.25296442687786</v>
      </c>
      <c r="K53" s="206">
        <f t="shared" si="4"/>
        <v>2.8063241106724206</v>
      </c>
      <c r="L53" s="205"/>
    </row>
    <row r="54" spans="1:13" ht="13.5" customHeight="1" x14ac:dyDescent="0.25">
      <c r="A54" s="183"/>
      <c r="B54" s="184"/>
      <c r="C54" s="185">
        <v>3</v>
      </c>
      <c r="D54" s="196">
        <v>38.110999999999997</v>
      </c>
      <c r="E54" s="196">
        <v>38.376100000000001</v>
      </c>
      <c r="F54" s="186">
        <f t="shared" si="5"/>
        <v>0.26510000000000389</v>
      </c>
      <c r="G54" s="187">
        <f t="shared" si="2"/>
        <v>2.5</v>
      </c>
      <c r="H54" s="185">
        <v>250</v>
      </c>
      <c r="I54" s="185">
        <v>50</v>
      </c>
      <c r="J54" s="186">
        <f t="shared" si="3"/>
        <v>53.020000000000778</v>
      </c>
      <c r="K54" s="206">
        <f t="shared" si="4"/>
        <v>3.2599999999987972</v>
      </c>
      <c r="L54" s="205"/>
    </row>
    <row r="55" spans="1:13" ht="13.5" customHeight="1" x14ac:dyDescent="0.25">
      <c r="A55" s="183" t="s">
        <v>266</v>
      </c>
      <c r="B55" s="184"/>
      <c r="C55" s="185">
        <v>1</v>
      </c>
      <c r="D55" s="197">
        <v>34.375</v>
      </c>
      <c r="E55" s="197">
        <v>34.648400000000002</v>
      </c>
      <c r="F55" s="186">
        <f t="shared" si="5"/>
        <v>0.27340000000000231</v>
      </c>
      <c r="G55" s="187">
        <f t="shared" si="2"/>
        <v>2.5</v>
      </c>
      <c r="H55" s="185">
        <v>250</v>
      </c>
      <c r="I55" s="185">
        <v>50</v>
      </c>
      <c r="J55" s="186">
        <f t="shared" si="3"/>
        <v>54.680000000000462</v>
      </c>
      <c r="K55" s="206">
        <f t="shared" si="4"/>
        <v>4.4999999999987494</v>
      </c>
      <c r="L55" s="205"/>
    </row>
    <row r="56" spans="1:13" ht="13.5" customHeight="1" x14ac:dyDescent="0.25">
      <c r="A56" s="183"/>
      <c r="B56" s="184"/>
      <c r="C56" s="185">
        <v>2</v>
      </c>
      <c r="D56" s="197">
        <v>37.636699999999998</v>
      </c>
      <c r="E56" s="197">
        <v>37.902000000000001</v>
      </c>
      <c r="F56" s="186">
        <f t="shared" si="5"/>
        <v>0.26530000000000342</v>
      </c>
      <c r="G56" s="187">
        <f t="shared" si="2"/>
        <v>2.48</v>
      </c>
      <c r="H56" s="185">
        <v>250</v>
      </c>
      <c r="I56" s="185">
        <v>50</v>
      </c>
      <c r="J56" s="186">
        <f t="shared" si="3"/>
        <v>53.487903225807145</v>
      </c>
      <c r="K56" s="206">
        <f t="shared" si="4"/>
        <v>2.5403225806449683</v>
      </c>
      <c r="L56" s="205"/>
    </row>
    <row r="57" spans="1:13" ht="13.5" customHeight="1" x14ac:dyDescent="0.25">
      <c r="A57" s="183"/>
      <c r="B57" s="184"/>
      <c r="C57" s="185">
        <v>3</v>
      </c>
      <c r="D57" s="197">
        <v>34.354599999999998</v>
      </c>
      <c r="E57" s="197">
        <v>34.628500000000003</v>
      </c>
      <c r="F57" s="186">
        <f t="shared" si="5"/>
        <v>0.2739000000000047</v>
      </c>
      <c r="G57" s="187">
        <f t="shared" si="2"/>
        <v>2.5</v>
      </c>
      <c r="H57" s="185">
        <v>250</v>
      </c>
      <c r="I57" s="185">
        <v>50</v>
      </c>
      <c r="J57" s="186">
        <f t="shared" si="3"/>
        <v>54.780000000000939</v>
      </c>
      <c r="K57" s="206">
        <f t="shared" si="4"/>
        <v>2.6399999999995316</v>
      </c>
      <c r="L57" s="205"/>
    </row>
    <row r="58" spans="1:13" ht="13.5" customHeight="1" x14ac:dyDescent="0.25">
      <c r="A58" s="183" t="s">
        <v>267</v>
      </c>
      <c r="B58" s="184"/>
      <c r="C58" s="185">
        <v>1</v>
      </c>
      <c r="D58" s="197">
        <v>36.571100000000001</v>
      </c>
      <c r="E58" s="197">
        <v>36.835700000000003</v>
      </c>
      <c r="F58" s="186">
        <f t="shared" si="5"/>
        <v>0.2646000000000015</v>
      </c>
      <c r="G58" s="187">
        <f t="shared" si="2"/>
        <v>2.4900000000000002</v>
      </c>
      <c r="H58" s="185">
        <v>250</v>
      </c>
      <c r="I58" s="185">
        <v>50</v>
      </c>
      <c r="J58" s="186">
        <f t="shared" si="3"/>
        <v>53.132530120482222</v>
      </c>
      <c r="K58" s="206">
        <f t="shared" si="4"/>
        <v>4.1164658634534987</v>
      </c>
      <c r="L58" s="205"/>
    </row>
    <row r="59" spans="1:13" ht="13.5" customHeight="1" x14ac:dyDescent="0.25">
      <c r="A59" s="183"/>
      <c r="B59" s="184"/>
      <c r="C59" s="185">
        <v>2</v>
      </c>
      <c r="D59" s="197">
        <v>36.392299999999999</v>
      </c>
      <c r="E59" s="197">
        <v>36.654800000000002</v>
      </c>
      <c r="F59" s="186">
        <f t="shared" si="5"/>
        <v>0.26250000000000284</v>
      </c>
      <c r="G59" s="187">
        <f t="shared" si="2"/>
        <v>2.5</v>
      </c>
      <c r="H59" s="185">
        <v>250</v>
      </c>
      <c r="I59" s="185">
        <v>50</v>
      </c>
      <c r="J59" s="186">
        <f t="shared" si="3"/>
        <v>52.500000000000568</v>
      </c>
      <c r="K59" s="206">
        <f t="shared" si="4"/>
        <v>5.8399999999991792</v>
      </c>
      <c r="L59" s="205"/>
    </row>
    <row r="60" spans="1:13" ht="13.5" customHeight="1" thickBot="1" x14ac:dyDescent="0.3">
      <c r="A60" s="189"/>
      <c r="B60" s="190"/>
      <c r="C60" s="191">
        <v>3</v>
      </c>
      <c r="D60" s="198">
        <v>37.912799999999997</v>
      </c>
      <c r="E60" s="198">
        <v>38.194699999999997</v>
      </c>
      <c r="F60" s="192">
        <f t="shared" si="5"/>
        <v>0.28190000000000026</v>
      </c>
      <c r="G60" s="193">
        <f t="shared" si="2"/>
        <v>2.5099999999999998</v>
      </c>
      <c r="H60" s="191">
        <v>250</v>
      </c>
      <c r="I60" s="191">
        <v>50</v>
      </c>
      <c r="J60" s="192">
        <f t="shared" si="3"/>
        <v>56.155378486055831</v>
      </c>
      <c r="K60" s="207">
        <f t="shared" si="4"/>
        <v>6.3944223107569371</v>
      </c>
      <c r="L60" s="205"/>
    </row>
    <row r="61" spans="1:13" ht="13.5" customHeight="1" thickBot="1" x14ac:dyDescent="0.3">
      <c r="A61" s="209"/>
      <c r="B61" s="191"/>
      <c r="C61" s="191"/>
      <c r="D61" s="197"/>
      <c r="E61" s="197"/>
      <c r="F61" s="192"/>
      <c r="G61" s="193"/>
      <c r="H61" s="191"/>
      <c r="I61" s="191"/>
      <c r="J61" s="192"/>
      <c r="K61" s="207"/>
      <c r="L61" s="205"/>
    </row>
    <row r="62" spans="1:13" ht="13.5" customHeight="1" thickBot="1" x14ac:dyDescent="0.3">
      <c r="A62" s="170" t="s">
        <v>271</v>
      </c>
      <c r="B62" s="171"/>
      <c r="C62" s="171"/>
      <c r="D62" s="171"/>
      <c r="E62" s="171"/>
      <c r="F62" s="171"/>
      <c r="G62" s="171"/>
      <c r="H62" s="171"/>
      <c r="I62" s="171"/>
      <c r="J62" s="171"/>
      <c r="K62" s="172"/>
      <c r="L62" s="173"/>
      <c r="M62" s="173"/>
    </row>
    <row r="63" spans="1:13" ht="13.5" customHeight="1" thickBot="1" x14ac:dyDescent="0.3">
      <c r="A63" s="210" t="s">
        <v>253</v>
      </c>
      <c r="B63" s="201" t="s">
        <v>254</v>
      </c>
      <c r="C63" s="201" t="s">
        <v>88</v>
      </c>
      <c r="D63" s="211" t="s">
        <v>255</v>
      </c>
      <c r="E63" s="211" t="s">
        <v>256</v>
      </c>
      <c r="F63" s="211" t="s">
        <v>257</v>
      </c>
      <c r="G63" s="212" t="s">
        <v>89</v>
      </c>
      <c r="H63" s="211" t="s">
        <v>258</v>
      </c>
      <c r="I63" s="211" t="s">
        <v>259</v>
      </c>
      <c r="J63" s="211" t="s">
        <v>272</v>
      </c>
      <c r="K63" s="213" t="s">
        <v>273</v>
      </c>
      <c r="L63" s="203"/>
    </row>
    <row r="64" spans="1:13" ht="13.5" customHeight="1" x14ac:dyDescent="0.25">
      <c r="A64" s="177" t="s">
        <v>86</v>
      </c>
      <c r="B64" s="178">
        <v>15</v>
      </c>
      <c r="C64" s="179">
        <v>1</v>
      </c>
      <c r="D64" s="180">
        <v>38.022100000000002</v>
      </c>
      <c r="E64" s="180">
        <v>38.076300000000003</v>
      </c>
      <c r="F64" s="180">
        <f t="shared" ref="F64:F90" si="6">E64-D64</f>
        <v>5.420000000000158E-2</v>
      </c>
      <c r="G64" s="181">
        <f>G34</f>
        <v>2.5499999999999998</v>
      </c>
      <c r="H64" s="179">
        <v>250</v>
      </c>
      <c r="I64" s="179">
        <v>50</v>
      </c>
      <c r="J64" s="181">
        <f>F64*H64/I64*1.2*100/G64</f>
        <v>12.75294117647096</v>
      </c>
      <c r="K64" s="204">
        <f t="shared" ref="K64:K90" si="7">J4-K34-J64</f>
        <v>32.894117647059346</v>
      </c>
      <c r="L64" s="205"/>
    </row>
    <row r="65" spans="1:12" ht="13.5" customHeight="1" x14ac:dyDescent="0.25">
      <c r="A65" s="183"/>
      <c r="B65" s="184"/>
      <c r="C65" s="185">
        <v>2</v>
      </c>
      <c r="D65" s="186">
        <v>38.169699999999999</v>
      </c>
      <c r="E65" s="186">
        <v>38.225700000000003</v>
      </c>
      <c r="F65" s="186">
        <f t="shared" si="6"/>
        <v>5.6000000000004491E-2</v>
      </c>
      <c r="G65" s="187">
        <f t="shared" ref="G65:G90" si="8">G35</f>
        <v>2.5499999999999998</v>
      </c>
      <c r="H65" s="185">
        <v>250</v>
      </c>
      <c r="I65" s="185">
        <v>50</v>
      </c>
      <c r="J65" s="187">
        <f>F65*H65/I65*1.2*100/G65</f>
        <v>13.176470588236352</v>
      </c>
      <c r="K65" s="206">
        <f t="shared" si="7"/>
        <v>34.470588235292084</v>
      </c>
      <c r="L65" s="205"/>
    </row>
    <row r="66" spans="1:12" ht="13.5" customHeight="1" x14ac:dyDescent="0.25">
      <c r="A66" s="183"/>
      <c r="B66" s="184"/>
      <c r="C66" s="185">
        <v>3</v>
      </c>
      <c r="D66" s="186">
        <v>34.068199999999997</v>
      </c>
      <c r="E66" s="186">
        <v>34.115099999999998</v>
      </c>
      <c r="F66" s="186">
        <f t="shared" si="6"/>
        <v>4.690000000000083E-2</v>
      </c>
      <c r="G66" s="187">
        <f t="shared" si="8"/>
        <v>2.5099999999999998</v>
      </c>
      <c r="H66" s="185">
        <v>250</v>
      </c>
      <c r="I66" s="185">
        <v>50</v>
      </c>
      <c r="J66" s="187">
        <f>F66*H66/I66*1.2*100/G66</f>
        <v>11.211155378486255</v>
      </c>
      <c r="K66" s="206">
        <f t="shared" si="7"/>
        <v>35.402390438247167</v>
      </c>
      <c r="L66" s="205"/>
    </row>
    <row r="67" spans="1:12" ht="13.5" customHeight="1" x14ac:dyDescent="0.25">
      <c r="A67" s="183" t="s">
        <v>104</v>
      </c>
      <c r="B67" s="184"/>
      <c r="C67" s="185">
        <v>1</v>
      </c>
      <c r="D67" s="186">
        <v>36.220599999999997</v>
      </c>
      <c r="E67" s="186">
        <v>36.269500000000001</v>
      </c>
      <c r="F67" s="186">
        <f t="shared" si="6"/>
        <v>4.8900000000003274E-2</v>
      </c>
      <c r="G67" s="187">
        <f t="shared" si="8"/>
        <v>2.5</v>
      </c>
      <c r="H67" s="185">
        <v>250</v>
      </c>
      <c r="I67" s="185">
        <v>50</v>
      </c>
      <c r="J67" s="187">
        <f>F67*H67/I67*1.2*100/G67</f>
        <v>11.736000000000786</v>
      </c>
      <c r="K67" s="206">
        <f t="shared" si="7"/>
        <v>40.143999999999096</v>
      </c>
      <c r="L67" s="205"/>
    </row>
    <row r="68" spans="1:12" ht="13.5" customHeight="1" x14ac:dyDescent="0.25">
      <c r="A68" s="183"/>
      <c r="B68" s="184"/>
      <c r="C68" s="185">
        <v>2</v>
      </c>
      <c r="D68" s="186">
        <v>37.650100000000002</v>
      </c>
      <c r="E68" s="186">
        <v>37.695</v>
      </c>
      <c r="F68" s="186">
        <f t="shared" si="6"/>
        <v>4.4899999999998386E-2</v>
      </c>
      <c r="G68" s="187">
        <f t="shared" si="8"/>
        <v>2.5099999999999998</v>
      </c>
      <c r="H68" s="185">
        <v>250</v>
      </c>
      <c r="I68" s="185">
        <v>50</v>
      </c>
      <c r="J68" s="187">
        <f t="shared" ref="J68:J90" si="9">F68*H68/I68*1.2*100/G68</f>
        <v>10.733067729083281</v>
      </c>
      <c r="K68" s="206">
        <f t="shared" si="7"/>
        <v>41.338645418327452</v>
      </c>
      <c r="L68" s="205"/>
    </row>
    <row r="69" spans="1:12" ht="13.5" customHeight="1" x14ac:dyDescent="0.25">
      <c r="A69" s="183"/>
      <c r="B69" s="184"/>
      <c r="C69" s="185">
        <v>3</v>
      </c>
      <c r="D69" s="186">
        <v>34.3703</v>
      </c>
      <c r="E69" s="186">
        <v>34.411900000000003</v>
      </c>
      <c r="F69" s="186">
        <f t="shared" si="6"/>
        <v>4.1600000000002524E-2</v>
      </c>
      <c r="G69" s="187">
        <f t="shared" si="8"/>
        <v>2.5099999999999998</v>
      </c>
      <c r="H69" s="185">
        <v>250</v>
      </c>
      <c r="I69" s="185">
        <v>50</v>
      </c>
      <c r="J69" s="187">
        <f t="shared" si="9"/>
        <v>9.9442231075703251</v>
      </c>
      <c r="K69" s="206">
        <f t="shared" si="7"/>
        <v>42.446215139441257</v>
      </c>
      <c r="L69" s="205"/>
    </row>
    <row r="70" spans="1:12" ht="13.5" customHeight="1" x14ac:dyDescent="0.25">
      <c r="A70" s="183" t="s">
        <v>107</v>
      </c>
      <c r="B70" s="184"/>
      <c r="C70" s="185">
        <v>1</v>
      </c>
      <c r="D70" s="186">
        <v>36.414700000000003</v>
      </c>
      <c r="E70" s="186">
        <v>36.455300000000001</v>
      </c>
      <c r="F70" s="186">
        <f t="shared" si="6"/>
        <v>4.0599999999997749E-2</v>
      </c>
      <c r="G70" s="187">
        <f t="shared" si="8"/>
        <v>2.54</v>
      </c>
      <c r="H70" s="185">
        <v>250</v>
      </c>
      <c r="I70" s="185">
        <v>50</v>
      </c>
      <c r="J70" s="187">
        <f t="shared" si="9"/>
        <v>9.59055118110183</v>
      </c>
      <c r="K70" s="206">
        <f t="shared" si="7"/>
        <v>38.677165354332047</v>
      </c>
      <c r="L70" s="205"/>
    </row>
    <row r="71" spans="1:12" ht="13.5" customHeight="1" x14ac:dyDescent="0.25">
      <c r="A71" s="183"/>
      <c r="B71" s="184"/>
      <c r="C71" s="185">
        <v>2</v>
      </c>
      <c r="D71" s="186">
        <v>34.350499999999997</v>
      </c>
      <c r="E71" s="186">
        <v>34.395899999999997</v>
      </c>
      <c r="F71" s="186">
        <f t="shared" si="6"/>
        <v>4.5400000000000773E-2</v>
      </c>
      <c r="G71" s="187">
        <f t="shared" si="8"/>
        <v>2.4900000000000002</v>
      </c>
      <c r="H71" s="185">
        <v>250</v>
      </c>
      <c r="I71" s="185">
        <v>50</v>
      </c>
      <c r="J71" s="187">
        <f t="shared" si="9"/>
        <v>10.939759036144764</v>
      </c>
      <c r="K71" s="206">
        <f t="shared" si="7"/>
        <v>36.329317269075815</v>
      </c>
      <c r="L71" s="205"/>
    </row>
    <row r="72" spans="1:12" ht="13.5" customHeight="1" thickBot="1" x14ac:dyDescent="0.3">
      <c r="A72" s="189"/>
      <c r="B72" s="190"/>
      <c r="C72" s="191">
        <v>3</v>
      </c>
      <c r="D72" s="192">
        <v>36.293999999999997</v>
      </c>
      <c r="E72" s="192">
        <v>36.337400000000002</v>
      </c>
      <c r="F72" s="192">
        <f t="shared" si="6"/>
        <v>4.3400000000005434E-2</v>
      </c>
      <c r="G72" s="193">
        <f t="shared" si="8"/>
        <v>2.5</v>
      </c>
      <c r="H72" s="191">
        <v>250</v>
      </c>
      <c r="I72" s="191">
        <v>50</v>
      </c>
      <c r="J72" s="193">
        <f t="shared" si="9"/>
        <v>10.416000000001304</v>
      </c>
      <c r="K72" s="207">
        <f t="shared" si="7"/>
        <v>36.363999999998384</v>
      </c>
      <c r="L72" s="205"/>
    </row>
    <row r="73" spans="1:12" ht="13.5" customHeight="1" x14ac:dyDescent="0.25">
      <c r="A73" s="177" t="s">
        <v>262</v>
      </c>
      <c r="B73" s="178">
        <v>30</v>
      </c>
      <c r="C73" s="179">
        <v>1</v>
      </c>
      <c r="D73" s="195">
        <v>34.375900000000001</v>
      </c>
      <c r="E73" s="195">
        <v>34.438699999999997</v>
      </c>
      <c r="F73" s="180">
        <f t="shared" si="6"/>
        <v>6.2799999999995748E-2</v>
      </c>
      <c r="G73" s="181">
        <f t="shared" si="8"/>
        <v>2.48</v>
      </c>
      <c r="H73" s="179">
        <v>250</v>
      </c>
      <c r="I73" s="179">
        <v>50</v>
      </c>
      <c r="J73" s="181">
        <f t="shared" si="9"/>
        <v>15.193548387095746</v>
      </c>
      <c r="K73" s="204">
        <f t="shared" si="7"/>
        <v>36.600806451614268</v>
      </c>
      <c r="L73" s="205"/>
    </row>
    <row r="74" spans="1:12" ht="13.5" customHeight="1" x14ac:dyDescent="0.25">
      <c r="A74" s="183"/>
      <c r="B74" s="184"/>
      <c r="C74" s="185">
        <v>2</v>
      </c>
      <c r="D74" s="196">
        <v>36.380899999999997</v>
      </c>
      <c r="E74" s="196">
        <v>36.435499999999998</v>
      </c>
      <c r="F74" s="186">
        <f t="shared" si="6"/>
        <v>5.4600000000000648E-2</v>
      </c>
      <c r="G74" s="187">
        <f t="shared" si="8"/>
        <v>2.5</v>
      </c>
      <c r="H74" s="185">
        <v>250</v>
      </c>
      <c r="I74" s="185">
        <v>50</v>
      </c>
      <c r="J74" s="187">
        <f t="shared" si="9"/>
        <v>13.104000000000156</v>
      </c>
      <c r="K74" s="206">
        <f t="shared" si="7"/>
        <v>38.856000000000961</v>
      </c>
      <c r="L74" s="205"/>
    </row>
    <row r="75" spans="1:12" ht="13.5" customHeight="1" x14ac:dyDescent="0.25">
      <c r="A75" s="183"/>
      <c r="B75" s="184"/>
      <c r="C75" s="185">
        <v>3</v>
      </c>
      <c r="D75" s="196">
        <v>38.120899999999999</v>
      </c>
      <c r="E75" s="196">
        <v>38.177500000000002</v>
      </c>
      <c r="F75" s="186">
        <f t="shared" si="6"/>
        <v>5.6600000000003092E-2</v>
      </c>
      <c r="G75" s="187">
        <f t="shared" si="8"/>
        <v>2.5299999999999998</v>
      </c>
      <c r="H75" s="185">
        <v>250</v>
      </c>
      <c r="I75" s="185">
        <v>50</v>
      </c>
      <c r="J75" s="187">
        <f t="shared" si="9"/>
        <v>13.422924901186505</v>
      </c>
      <c r="K75" s="206">
        <f t="shared" si="7"/>
        <v>36.71541501976111</v>
      </c>
      <c r="L75" s="205"/>
    </row>
    <row r="76" spans="1:12" ht="13.5" customHeight="1" x14ac:dyDescent="0.25">
      <c r="A76" s="183" t="s">
        <v>263</v>
      </c>
      <c r="B76" s="184"/>
      <c r="C76" s="185">
        <v>1</v>
      </c>
      <c r="D76" s="196">
        <v>38.2423</v>
      </c>
      <c r="E76" s="196">
        <v>38.299100000000003</v>
      </c>
      <c r="F76" s="186">
        <f t="shared" si="6"/>
        <v>5.6800000000002626E-2</v>
      </c>
      <c r="G76" s="187">
        <f t="shared" si="8"/>
        <v>2.4900000000000002</v>
      </c>
      <c r="H76" s="185">
        <v>250</v>
      </c>
      <c r="I76" s="185">
        <v>50</v>
      </c>
      <c r="J76" s="187">
        <f t="shared" si="9"/>
        <v>13.686746987952439</v>
      </c>
      <c r="K76" s="206">
        <f t="shared" si="7"/>
        <v>42.598393574297354</v>
      </c>
      <c r="L76" s="205"/>
    </row>
    <row r="77" spans="1:12" ht="13.5" customHeight="1" x14ac:dyDescent="0.25">
      <c r="A77" s="183"/>
      <c r="B77" s="184"/>
      <c r="C77" s="185">
        <v>2</v>
      </c>
      <c r="D77" s="196">
        <v>37.912799999999997</v>
      </c>
      <c r="E77" s="196">
        <v>37.978499999999997</v>
      </c>
      <c r="F77" s="186">
        <f t="shared" si="6"/>
        <v>6.5699999999999648E-2</v>
      </c>
      <c r="G77" s="187">
        <f t="shared" si="8"/>
        <v>2.5099999999999998</v>
      </c>
      <c r="H77" s="185">
        <v>250</v>
      </c>
      <c r="I77" s="185">
        <v>50</v>
      </c>
      <c r="J77" s="187">
        <f t="shared" si="9"/>
        <v>15.705179282868443</v>
      </c>
      <c r="K77" s="206">
        <f t="shared" si="7"/>
        <v>37.940239043825031</v>
      </c>
      <c r="L77" s="205"/>
    </row>
    <row r="78" spans="1:12" ht="13.5" customHeight="1" x14ac:dyDescent="0.25">
      <c r="A78" s="183"/>
      <c r="B78" s="184"/>
      <c r="C78" s="185">
        <v>3</v>
      </c>
      <c r="D78" s="196">
        <v>37.639600000000002</v>
      </c>
      <c r="E78" s="196">
        <v>37.6755</v>
      </c>
      <c r="F78" s="186">
        <f t="shared" si="6"/>
        <v>3.5899999999998045E-2</v>
      </c>
      <c r="G78" s="187">
        <f t="shared" si="8"/>
        <v>2.5099999999999998</v>
      </c>
      <c r="H78" s="185">
        <v>250</v>
      </c>
      <c r="I78" s="185">
        <v>50</v>
      </c>
      <c r="J78" s="187">
        <f t="shared" si="9"/>
        <v>8.5816733067724424</v>
      </c>
      <c r="K78" s="206">
        <f t="shared" si="7"/>
        <v>46.936254980080271</v>
      </c>
      <c r="L78" s="205"/>
    </row>
    <row r="79" spans="1:12" ht="13.5" customHeight="1" x14ac:dyDescent="0.25">
      <c r="A79" s="183" t="s">
        <v>264</v>
      </c>
      <c r="B79" s="184"/>
      <c r="C79" s="185">
        <v>1</v>
      </c>
      <c r="D79" s="196">
        <v>37.978900000000003</v>
      </c>
      <c r="E79" s="196">
        <v>38.036299999999997</v>
      </c>
      <c r="F79" s="186">
        <f t="shared" si="6"/>
        <v>5.7399999999994122E-2</v>
      </c>
      <c r="G79" s="187">
        <f t="shared" si="8"/>
        <v>2.48</v>
      </c>
      <c r="H79" s="185">
        <v>250</v>
      </c>
      <c r="I79" s="185">
        <v>50</v>
      </c>
      <c r="J79" s="187">
        <f t="shared" si="9"/>
        <v>13.887096774192127</v>
      </c>
      <c r="K79" s="206">
        <f t="shared" si="7"/>
        <v>37.322580645162262</v>
      </c>
      <c r="L79" s="205"/>
    </row>
    <row r="80" spans="1:12" ht="13.5" customHeight="1" x14ac:dyDescent="0.25">
      <c r="A80" s="183"/>
      <c r="B80" s="184"/>
      <c r="C80" s="185">
        <v>2</v>
      </c>
      <c r="D80" s="196">
        <v>34.0304</v>
      </c>
      <c r="E80" s="196">
        <v>34.077100000000002</v>
      </c>
      <c r="F80" s="186">
        <f t="shared" si="6"/>
        <v>4.6700000000001296E-2</v>
      </c>
      <c r="G80" s="187">
        <f t="shared" si="8"/>
        <v>2.52</v>
      </c>
      <c r="H80" s="185">
        <v>250</v>
      </c>
      <c r="I80" s="185">
        <v>50</v>
      </c>
      <c r="J80" s="187">
        <f t="shared" si="9"/>
        <v>11.119047619047928</v>
      </c>
      <c r="K80" s="206">
        <f t="shared" si="7"/>
        <v>43.146825396824795</v>
      </c>
      <c r="L80" s="205"/>
    </row>
    <row r="81" spans="1:22" ht="13.5" customHeight="1" thickBot="1" x14ac:dyDescent="0.3">
      <c r="A81" s="189"/>
      <c r="B81" s="190"/>
      <c r="C81" s="191">
        <v>3</v>
      </c>
      <c r="D81" s="208">
        <v>36.622999999999998</v>
      </c>
      <c r="E81" s="208">
        <v>36.6751</v>
      </c>
      <c r="F81" s="192">
        <f t="shared" si="6"/>
        <v>5.2100000000002922E-2</v>
      </c>
      <c r="G81" s="193">
        <f t="shared" si="8"/>
        <v>2.5099999999999998</v>
      </c>
      <c r="H81" s="191">
        <v>250</v>
      </c>
      <c r="I81" s="191">
        <v>50</v>
      </c>
      <c r="J81" s="193">
        <f t="shared" si="9"/>
        <v>12.45418326693297</v>
      </c>
      <c r="K81" s="207">
        <f t="shared" si="7"/>
        <v>41.988047808765458</v>
      </c>
      <c r="L81" s="205"/>
    </row>
    <row r="82" spans="1:22" ht="13.5" customHeight="1" x14ac:dyDescent="0.25">
      <c r="A82" s="177" t="s">
        <v>265</v>
      </c>
      <c r="B82" s="178">
        <v>60</v>
      </c>
      <c r="C82" s="179">
        <v>1</v>
      </c>
      <c r="D82" s="195">
        <v>36.323500000000003</v>
      </c>
      <c r="E82" s="195">
        <v>36.345399999999998</v>
      </c>
      <c r="F82" s="180">
        <f t="shared" si="6"/>
        <v>2.1899999999995146E-2</v>
      </c>
      <c r="G82" s="181">
        <f t="shared" si="8"/>
        <v>2.52</v>
      </c>
      <c r="H82" s="179">
        <v>250</v>
      </c>
      <c r="I82" s="179">
        <v>50</v>
      </c>
      <c r="J82" s="181">
        <f t="shared" si="9"/>
        <v>5.214285714284558</v>
      </c>
      <c r="K82" s="204">
        <f t="shared" si="7"/>
        <v>46.769841269842516</v>
      </c>
      <c r="L82" s="205"/>
    </row>
    <row r="83" spans="1:22" ht="13.5" customHeight="1" x14ac:dyDescent="0.25">
      <c r="A83" s="183"/>
      <c r="B83" s="184"/>
      <c r="C83" s="185">
        <v>2</v>
      </c>
      <c r="D83" s="196">
        <v>37.667900000000003</v>
      </c>
      <c r="E83" s="196">
        <v>37.714500000000001</v>
      </c>
      <c r="F83" s="186">
        <f t="shared" si="6"/>
        <v>4.6599999999997976E-2</v>
      </c>
      <c r="G83" s="187">
        <f t="shared" si="8"/>
        <v>2.5299999999999998</v>
      </c>
      <c r="H83" s="185">
        <v>250</v>
      </c>
      <c r="I83" s="185">
        <v>50</v>
      </c>
      <c r="J83" s="187">
        <f t="shared" si="9"/>
        <v>11.051383399209007</v>
      </c>
      <c r="K83" s="206">
        <f t="shared" si="7"/>
        <v>41.201581027668851</v>
      </c>
      <c r="L83" s="205"/>
    </row>
    <row r="84" spans="1:22" ht="13.5" customHeight="1" x14ac:dyDescent="0.25">
      <c r="A84" s="183"/>
      <c r="B84" s="184"/>
      <c r="C84" s="185">
        <v>3</v>
      </c>
      <c r="D84" s="196">
        <v>36.399799999999999</v>
      </c>
      <c r="E84" s="196">
        <v>36.445099999999996</v>
      </c>
      <c r="F84" s="186">
        <f t="shared" si="6"/>
        <v>4.5299999999997453E-2</v>
      </c>
      <c r="G84" s="187">
        <f t="shared" si="8"/>
        <v>2.5</v>
      </c>
      <c r="H84" s="185">
        <v>250</v>
      </c>
      <c r="I84" s="185">
        <v>50</v>
      </c>
      <c r="J84" s="187">
        <f t="shared" si="9"/>
        <v>10.871999999999389</v>
      </c>
      <c r="K84" s="206">
        <f t="shared" si="7"/>
        <v>42.148000000001389</v>
      </c>
      <c r="L84" s="205"/>
    </row>
    <row r="85" spans="1:22" ht="13.5" customHeight="1" x14ac:dyDescent="0.25">
      <c r="A85" s="183" t="s">
        <v>266</v>
      </c>
      <c r="B85" s="184"/>
      <c r="C85" s="185">
        <v>1</v>
      </c>
      <c r="D85" s="197">
        <v>36.512799999999999</v>
      </c>
      <c r="E85" s="197">
        <v>36.596200000000003</v>
      </c>
      <c r="F85" s="186">
        <f t="shared" si="6"/>
        <v>8.3400000000004582E-2</v>
      </c>
      <c r="G85" s="187">
        <f t="shared" si="8"/>
        <v>2.5</v>
      </c>
      <c r="H85" s="185">
        <v>250</v>
      </c>
      <c r="I85" s="185">
        <v>50</v>
      </c>
      <c r="J85" s="187">
        <f t="shared" si="9"/>
        <v>20.0160000000011</v>
      </c>
      <c r="K85" s="206">
        <f t="shared" si="7"/>
        <v>34.663999999999362</v>
      </c>
      <c r="L85" s="205"/>
    </row>
    <row r="86" spans="1:22" ht="13.5" customHeight="1" x14ac:dyDescent="0.25">
      <c r="A86" s="183"/>
      <c r="B86" s="184"/>
      <c r="C86" s="185">
        <v>2</v>
      </c>
      <c r="D86" s="197">
        <v>37.940399999999997</v>
      </c>
      <c r="E86" s="197">
        <v>38.028399999999998</v>
      </c>
      <c r="F86" s="186">
        <f t="shared" si="6"/>
        <v>8.8000000000000966E-2</v>
      </c>
      <c r="G86" s="187">
        <f t="shared" si="8"/>
        <v>2.48</v>
      </c>
      <c r="H86" s="185">
        <v>250</v>
      </c>
      <c r="I86" s="185">
        <v>50</v>
      </c>
      <c r="J86" s="187">
        <f t="shared" si="9"/>
        <v>21.290322580645395</v>
      </c>
      <c r="K86" s="206">
        <f t="shared" si="7"/>
        <v>32.19758064516175</v>
      </c>
      <c r="L86" s="205"/>
    </row>
    <row r="87" spans="1:22" ht="13.5" customHeight="1" x14ac:dyDescent="0.25">
      <c r="A87" s="183"/>
      <c r="B87" s="184"/>
      <c r="C87" s="185">
        <v>3</v>
      </c>
      <c r="D87" s="197">
        <v>38.200499999999998</v>
      </c>
      <c r="E87" s="197">
        <v>38.287300000000002</v>
      </c>
      <c r="F87" s="186">
        <f t="shared" si="6"/>
        <v>8.6800000000003763E-2</v>
      </c>
      <c r="G87" s="187">
        <f t="shared" si="8"/>
        <v>2.5</v>
      </c>
      <c r="H87" s="185">
        <v>250</v>
      </c>
      <c r="I87" s="185">
        <v>50</v>
      </c>
      <c r="J87" s="187">
        <f t="shared" si="9"/>
        <v>20.832000000000903</v>
      </c>
      <c r="K87" s="206">
        <f t="shared" si="7"/>
        <v>33.948000000000036</v>
      </c>
      <c r="L87" s="205"/>
    </row>
    <row r="88" spans="1:22" ht="13.5" customHeight="1" x14ac:dyDescent="0.25">
      <c r="A88" s="183" t="s">
        <v>267</v>
      </c>
      <c r="B88" s="184"/>
      <c r="C88" s="185">
        <v>1</v>
      </c>
      <c r="D88" s="197">
        <v>36.227899999999998</v>
      </c>
      <c r="E88" s="197">
        <v>36.318399999999997</v>
      </c>
      <c r="F88" s="186">
        <f t="shared" si="6"/>
        <v>9.0499999999998693E-2</v>
      </c>
      <c r="G88" s="187">
        <f t="shared" si="8"/>
        <v>2.4900000000000002</v>
      </c>
      <c r="H88" s="185">
        <v>250</v>
      </c>
      <c r="I88" s="185">
        <v>50</v>
      </c>
      <c r="J88" s="187">
        <f t="shared" si="9"/>
        <v>21.807228915662332</v>
      </c>
      <c r="K88" s="206">
        <f t="shared" si="7"/>
        <v>31.32530120481989</v>
      </c>
      <c r="L88" s="205"/>
    </row>
    <row r="89" spans="1:22" ht="13.5" customHeight="1" x14ac:dyDescent="0.25">
      <c r="A89" s="183"/>
      <c r="B89" s="184"/>
      <c r="C89" s="185">
        <v>2</v>
      </c>
      <c r="D89" s="197">
        <v>34.014000000000003</v>
      </c>
      <c r="E89" s="197">
        <v>34.113599999999998</v>
      </c>
      <c r="F89" s="186">
        <f t="shared" si="6"/>
        <v>9.9599999999995248E-2</v>
      </c>
      <c r="G89" s="187">
        <f t="shared" si="8"/>
        <v>2.5</v>
      </c>
      <c r="H89" s="185">
        <v>250</v>
      </c>
      <c r="I89" s="185">
        <v>50</v>
      </c>
      <c r="J89" s="187">
        <f t="shared" si="9"/>
        <v>23.903999999998859</v>
      </c>
      <c r="K89" s="206">
        <f t="shared" si="7"/>
        <v>28.596000000001709</v>
      </c>
      <c r="L89" s="205"/>
    </row>
    <row r="90" spans="1:22" ht="13.5" customHeight="1" thickBot="1" x14ac:dyDescent="0.3">
      <c r="A90" s="189"/>
      <c r="B90" s="190"/>
      <c r="C90" s="191">
        <v>3</v>
      </c>
      <c r="D90" s="198">
        <v>38.120199999999997</v>
      </c>
      <c r="E90" s="198">
        <v>38.192799999999998</v>
      </c>
      <c r="F90" s="192">
        <f t="shared" si="6"/>
        <v>7.260000000000133E-2</v>
      </c>
      <c r="G90" s="193">
        <f t="shared" si="8"/>
        <v>2.5099999999999998</v>
      </c>
      <c r="H90" s="191">
        <v>250</v>
      </c>
      <c r="I90" s="191">
        <v>50</v>
      </c>
      <c r="J90" s="193">
        <f t="shared" si="9"/>
        <v>17.354581673307091</v>
      </c>
      <c r="K90" s="207">
        <f t="shared" si="7"/>
        <v>38.800796812748743</v>
      </c>
      <c r="L90" s="205"/>
    </row>
    <row r="91" spans="1:22" ht="13.5" customHeight="1" thickBot="1" x14ac:dyDescent="0.3">
      <c r="D91" s="186"/>
      <c r="E91" s="186"/>
      <c r="F91" s="186"/>
      <c r="G91" s="187"/>
      <c r="J91" s="187"/>
      <c r="K91" s="187"/>
      <c r="L91" s="205"/>
    </row>
    <row r="92" spans="1:22" ht="13.5" customHeight="1" x14ac:dyDescent="0.25">
      <c r="A92" s="214" t="s">
        <v>253</v>
      </c>
      <c r="B92" s="215" t="s">
        <v>274</v>
      </c>
      <c r="C92" s="215" t="s">
        <v>273</v>
      </c>
      <c r="D92" s="215" t="s">
        <v>275</v>
      </c>
      <c r="E92" s="215" t="s">
        <v>276</v>
      </c>
      <c r="F92" s="215" t="s">
        <v>250</v>
      </c>
      <c r="G92" s="215" t="s">
        <v>277</v>
      </c>
      <c r="H92" s="215" t="s">
        <v>278</v>
      </c>
      <c r="I92" s="215" t="s">
        <v>279</v>
      </c>
      <c r="J92" s="215" t="s">
        <v>280</v>
      </c>
      <c r="K92" s="215"/>
      <c r="L92" s="215" t="s">
        <v>281</v>
      </c>
      <c r="M92" s="215"/>
      <c r="N92" s="215" t="s">
        <v>282</v>
      </c>
      <c r="O92" s="215"/>
      <c r="P92" s="215" t="s">
        <v>283</v>
      </c>
      <c r="Q92" s="215"/>
      <c r="R92" s="215" t="s">
        <v>284</v>
      </c>
      <c r="S92" s="215" t="s">
        <v>97</v>
      </c>
      <c r="T92" s="216" t="s">
        <v>91</v>
      </c>
      <c r="U92" s="216"/>
      <c r="V92" s="217" t="s">
        <v>93</v>
      </c>
    </row>
    <row r="93" spans="1:22" ht="13.5" customHeight="1" thickBot="1" x14ac:dyDescent="0.3">
      <c r="A93" s="218"/>
      <c r="B93" s="219"/>
      <c r="C93" s="219"/>
      <c r="D93" s="219"/>
      <c r="E93" s="219"/>
      <c r="F93" s="219"/>
      <c r="G93" s="219"/>
      <c r="H93" s="219"/>
      <c r="I93" s="219"/>
      <c r="J93" s="201" t="s">
        <v>99</v>
      </c>
      <c r="K93" s="201" t="s">
        <v>100</v>
      </c>
      <c r="L93" s="201" t="s">
        <v>172</v>
      </c>
      <c r="M93" s="201" t="s">
        <v>100</v>
      </c>
      <c r="N93" s="201" t="s">
        <v>99</v>
      </c>
      <c r="O93" s="201" t="s">
        <v>100</v>
      </c>
      <c r="P93" s="201" t="s">
        <v>172</v>
      </c>
      <c r="Q93" s="201" t="s">
        <v>100</v>
      </c>
      <c r="R93" s="219"/>
      <c r="S93" s="219"/>
      <c r="T93" s="220"/>
      <c r="U93" s="220"/>
      <c r="V93" s="221"/>
    </row>
    <row r="94" spans="1:22" ht="13.5" customHeight="1" x14ac:dyDescent="0.25">
      <c r="A94" s="183" t="s">
        <v>86</v>
      </c>
      <c r="B94" s="187">
        <v>49.117647058822605</v>
      </c>
      <c r="C94" s="187">
        <v>32.894117647059346</v>
      </c>
      <c r="D94" s="187">
        <v>12.75294117647096</v>
      </c>
      <c r="E94" s="187">
        <v>3.470588235292297</v>
      </c>
      <c r="F94" s="187">
        <v>42.9</v>
      </c>
      <c r="G94" s="187">
        <f>100-F94</f>
        <v>57.1</v>
      </c>
      <c r="H94" s="187">
        <f t="shared" ref="H94:H120" si="10">100-B94</f>
        <v>50.882352941177395</v>
      </c>
      <c r="I94" s="187">
        <f t="shared" ref="I94:I120" si="11">C94/D94</f>
        <v>2.5793357933578993</v>
      </c>
      <c r="J94" s="187">
        <v>1.4</v>
      </c>
      <c r="K94" s="222">
        <v>2.2000000000000002</v>
      </c>
      <c r="L94" s="222">
        <v>1.2</v>
      </c>
      <c r="M94" s="222">
        <v>2</v>
      </c>
      <c r="N94" s="222">
        <f t="shared" ref="N94:N120" si="12">J94*50*B94/F4/H4/C94</f>
        <v>1.6690510252741748</v>
      </c>
      <c r="O94" s="222">
        <f t="shared" ref="O94:O120" si="13">K94*50*100*B94/F4/H4/C94/100</f>
        <v>2.6227944682879896</v>
      </c>
      <c r="P94" s="222">
        <f>L94*5*J4*I4/G4/H4/K64</f>
        <v>0.70268450727928222</v>
      </c>
      <c r="Q94" s="222">
        <f t="shared" ref="Q94:Q120" si="14">O94*50*B94/F4/H4/C94</f>
        <v>3.1268412831282162</v>
      </c>
      <c r="R94" s="197">
        <v>252</v>
      </c>
      <c r="S94" s="222">
        <v>5.18</v>
      </c>
      <c r="T94" s="223">
        <v>0.75600000000000001</v>
      </c>
      <c r="U94" s="222">
        <f>((T94-0.13)*50)</f>
        <v>31.3</v>
      </c>
      <c r="V94" s="224">
        <f>U94/10*100</f>
        <v>313</v>
      </c>
    </row>
    <row r="95" spans="1:22" ht="13.5" customHeight="1" x14ac:dyDescent="0.25">
      <c r="A95" s="183"/>
      <c r="B95" s="187">
        <v>49.960784313726087</v>
      </c>
      <c r="C95" s="187">
        <v>34.470588235292084</v>
      </c>
      <c r="D95" s="187">
        <v>13.176470588236352</v>
      </c>
      <c r="E95" s="187">
        <v>2.3137254901976547</v>
      </c>
      <c r="F95" s="187">
        <v>42.9</v>
      </c>
      <c r="G95" s="187">
        <f t="shared" ref="G95:G120" si="15">100-F95</f>
        <v>57.1</v>
      </c>
      <c r="H95" s="187">
        <f t="shared" si="10"/>
        <v>50.039215686273913</v>
      </c>
      <c r="I95" s="187">
        <f t="shared" si="11"/>
        <v>2.6160714285710642</v>
      </c>
      <c r="J95" s="187">
        <v>1.2</v>
      </c>
      <c r="K95" s="222">
        <v>1.9</v>
      </c>
      <c r="L95" s="222">
        <v>1.1000000000000001</v>
      </c>
      <c r="M95" s="222">
        <v>1.7</v>
      </c>
      <c r="N95" s="222">
        <f t="shared" si="12"/>
        <v>1.3651877133106609</v>
      </c>
      <c r="O95" s="222">
        <f t="shared" si="13"/>
        <v>2.1615472127418798</v>
      </c>
      <c r="P95" s="222">
        <f t="shared" ref="P95:P102" si="16">L95*5*J5*I5/G5/H5/K65</f>
        <v>0.62522028151424269</v>
      </c>
      <c r="Q95" s="222">
        <f t="shared" si="14"/>
        <v>2.459098080480099</v>
      </c>
      <c r="R95" s="197">
        <v>259</v>
      </c>
      <c r="S95" s="222">
        <v>5.22</v>
      </c>
      <c r="T95" s="223">
        <v>0.755</v>
      </c>
      <c r="U95" s="222">
        <f>((T95-0.13)/10)*50</f>
        <v>3.125</v>
      </c>
      <c r="V95" s="224">
        <f t="shared" ref="V95:V120" si="17">U95/10*100</f>
        <v>31.25</v>
      </c>
    </row>
    <row r="96" spans="1:22" ht="13.5" customHeight="1" x14ac:dyDescent="0.25">
      <c r="A96" s="183"/>
      <c r="B96" s="187">
        <v>49.18326693227165</v>
      </c>
      <c r="C96" s="187">
        <v>35.402390438247167</v>
      </c>
      <c r="D96" s="187">
        <v>11.211155378486255</v>
      </c>
      <c r="E96" s="187">
        <v>2.5697211155382291</v>
      </c>
      <c r="F96" s="187">
        <v>42.9</v>
      </c>
      <c r="G96" s="187">
        <f t="shared" si="15"/>
        <v>57.1</v>
      </c>
      <c r="H96" s="187">
        <f t="shared" si="10"/>
        <v>50.81673306772835</v>
      </c>
      <c r="I96" s="187">
        <f t="shared" si="11"/>
        <v>3.1577825159914288</v>
      </c>
      <c r="J96" s="187">
        <v>1.3</v>
      </c>
      <c r="K96" s="222">
        <v>2.1</v>
      </c>
      <c r="L96" s="222">
        <v>1.1000000000000001</v>
      </c>
      <c r="M96" s="222">
        <v>1.8</v>
      </c>
      <c r="N96" s="222">
        <f t="shared" si="12"/>
        <v>1.4629754670267774</v>
      </c>
      <c r="O96" s="222">
        <f t="shared" si="13"/>
        <v>2.3632680621201785</v>
      </c>
      <c r="P96" s="222">
        <f t="shared" si="16"/>
        <v>0.60884080154736198</v>
      </c>
      <c r="Q96" s="222">
        <f t="shared" si="14"/>
        <v>2.6595409206844116</v>
      </c>
      <c r="R96" s="197">
        <v>251</v>
      </c>
      <c r="S96" s="222">
        <v>5.19</v>
      </c>
      <c r="T96" s="223">
        <v>0.76400000000000001</v>
      </c>
      <c r="U96" s="222">
        <f t="shared" ref="U96:U120" si="18">((T96-0.13)/10)*50</f>
        <v>3.17</v>
      </c>
      <c r="V96" s="224">
        <f t="shared" si="17"/>
        <v>31.7</v>
      </c>
    </row>
    <row r="97" spans="1:22" ht="13.5" customHeight="1" x14ac:dyDescent="0.25">
      <c r="A97" s="183" t="s">
        <v>104</v>
      </c>
      <c r="B97" s="187">
        <v>53.67999999999995</v>
      </c>
      <c r="C97" s="187">
        <v>40.143999999999096</v>
      </c>
      <c r="D97" s="187">
        <v>11.736000000000786</v>
      </c>
      <c r="E97" s="187">
        <v>1.8000000000000682</v>
      </c>
      <c r="F97" s="187">
        <v>42</v>
      </c>
      <c r="G97" s="187">
        <f t="shared" si="15"/>
        <v>58</v>
      </c>
      <c r="H97" s="187">
        <f t="shared" si="10"/>
        <v>46.32000000000005</v>
      </c>
      <c r="I97" s="187">
        <f t="shared" si="11"/>
        <v>3.420586230401875</v>
      </c>
      <c r="J97" s="187">
        <v>1.4</v>
      </c>
      <c r="K97" s="222">
        <v>2.2000000000000002</v>
      </c>
      <c r="L97" s="222">
        <v>1.1000000000000001</v>
      </c>
      <c r="M97" s="222">
        <v>1.7</v>
      </c>
      <c r="N97" s="222">
        <f t="shared" si="12"/>
        <v>1.3949780789159341</v>
      </c>
      <c r="O97" s="222">
        <f t="shared" si="13"/>
        <v>2.1921084097250398</v>
      </c>
      <c r="P97" s="222">
        <f t="shared" si="16"/>
        <v>0.58836189717019993</v>
      </c>
      <c r="Q97" s="222">
        <f t="shared" si="14"/>
        <v>2.1842451272669279</v>
      </c>
      <c r="R97" s="197">
        <v>268</v>
      </c>
      <c r="S97" s="222">
        <v>5.58</v>
      </c>
      <c r="T97" s="223">
        <v>0.878</v>
      </c>
      <c r="U97" s="222">
        <f t="shared" si="18"/>
        <v>3.74</v>
      </c>
      <c r="V97" s="224">
        <f t="shared" si="17"/>
        <v>37.4</v>
      </c>
    </row>
    <row r="98" spans="1:22" ht="13.5" customHeight="1" x14ac:dyDescent="0.25">
      <c r="A98" s="183"/>
      <c r="B98" s="187">
        <v>53.685258964142164</v>
      </c>
      <c r="C98" s="187">
        <v>41.338645418327452</v>
      </c>
      <c r="D98" s="187">
        <v>10.733067729083281</v>
      </c>
      <c r="E98" s="187">
        <v>1.6135458167314312</v>
      </c>
      <c r="F98" s="187">
        <v>42</v>
      </c>
      <c r="G98" s="187">
        <f t="shared" si="15"/>
        <v>58</v>
      </c>
      <c r="H98" s="187">
        <f t="shared" si="10"/>
        <v>46.314741035857836</v>
      </c>
      <c r="I98" s="187">
        <f t="shared" si="11"/>
        <v>3.8515219005198822</v>
      </c>
      <c r="J98" s="187">
        <v>1.4</v>
      </c>
      <c r="K98" s="222">
        <v>2.2999999999999998</v>
      </c>
      <c r="L98" s="222">
        <v>1.2</v>
      </c>
      <c r="M98" s="222">
        <v>1.9</v>
      </c>
      <c r="N98" s="222">
        <f t="shared" si="12"/>
        <v>1.3492675404780017</v>
      </c>
      <c r="O98" s="222">
        <f t="shared" si="13"/>
        <v>2.2166538164995737</v>
      </c>
      <c r="P98" s="222">
        <f t="shared" si="16"/>
        <v>0.62087809133548011</v>
      </c>
      <c r="Q98" s="222">
        <f t="shared" si="14"/>
        <v>2.1363278879139678</v>
      </c>
      <c r="R98" s="197">
        <v>275</v>
      </c>
      <c r="S98" s="222">
        <v>5.63</v>
      </c>
      <c r="T98" s="223">
        <v>0.85399999999999998</v>
      </c>
      <c r="U98" s="222">
        <f t="shared" si="18"/>
        <v>3.6199999999999997</v>
      </c>
      <c r="V98" s="224">
        <f t="shared" si="17"/>
        <v>36.199999999999996</v>
      </c>
    </row>
    <row r="99" spans="1:22" ht="13.5" customHeight="1" x14ac:dyDescent="0.25">
      <c r="A99" s="183"/>
      <c r="B99" s="187">
        <v>53.2868525896411</v>
      </c>
      <c r="C99" s="187">
        <v>42.446215139441257</v>
      </c>
      <c r="D99" s="187">
        <v>9.9442231075703251</v>
      </c>
      <c r="E99" s="187">
        <v>0.89641434262951947</v>
      </c>
      <c r="F99" s="187">
        <v>42</v>
      </c>
      <c r="G99" s="187">
        <f t="shared" si="15"/>
        <v>58</v>
      </c>
      <c r="H99" s="187">
        <f t="shared" si="10"/>
        <v>46.7131474103589</v>
      </c>
      <c r="I99" s="187">
        <f t="shared" si="11"/>
        <v>4.2684294871791302</v>
      </c>
      <c r="J99" s="187">
        <v>1.5</v>
      </c>
      <c r="K99" s="222">
        <v>2.2999999999999998</v>
      </c>
      <c r="L99" s="222">
        <v>1.1000000000000001</v>
      </c>
      <c r="M99" s="222">
        <v>1.8</v>
      </c>
      <c r="N99" s="222">
        <f t="shared" si="12"/>
        <v>1.4079219072649094</v>
      </c>
      <c r="O99" s="222">
        <f t="shared" si="13"/>
        <v>2.1588135911395274</v>
      </c>
      <c r="P99" s="222">
        <f t="shared" si="16"/>
        <v>0.55017399895444485</v>
      </c>
      <c r="Q99" s="222">
        <f t="shared" si="14"/>
        <v>2.026293965777715</v>
      </c>
      <c r="R99" s="197">
        <v>270</v>
      </c>
      <c r="S99" s="222">
        <v>5.49</v>
      </c>
      <c r="T99" s="223">
        <v>0.86699999999999999</v>
      </c>
      <c r="U99" s="222">
        <f t="shared" si="18"/>
        <v>3.6850000000000001</v>
      </c>
      <c r="V99" s="224">
        <f t="shared" si="17"/>
        <v>36.85</v>
      </c>
    </row>
    <row r="100" spans="1:22" ht="13.5" customHeight="1" x14ac:dyDescent="0.25">
      <c r="A100" s="183" t="s">
        <v>107</v>
      </c>
      <c r="B100" s="187">
        <v>51.397637795276793</v>
      </c>
      <c r="C100" s="187">
        <v>38.677165354332047</v>
      </c>
      <c r="D100" s="187">
        <v>9.59055118110183</v>
      </c>
      <c r="E100" s="187">
        <v>3.1299212598429165</v>
      </c>
      <c r="F100" s="187">
        <v>38.299999999999997</v>
      </c>
      <c r="G100" s="187">
        <f t="shared" si="15"/>
        <v>61.7</v>
      </c>
      <c r="H100" s="187">
        <f t="shared" si="10"/>
        <v>48.602362204723207</v>
      </c>
      <c r="I100" s="187">
        <f t="shared" si="11"/>
        <v>4.0328407224962586</v>
      </c>
      <c r="J100" s="187">
        <v>1.6</v>
      </c>
      <c r="K100" s="222">
        <v>2.5</v>
      </c>
      <c r="L100" s="222">
        <v>1.2</v>
      </c>
      <c r="M100" s="222">
        <v>2</v>
      </c>
      <c r="N100" s="222">
        <f t="shared" si="12"/>
        <v>1.6286644951139502</v>
      </c>
      <c r="O100" s="222">
        <f t="shared" si="13"/>
        <v>2.5447882736155467</v>
      </c>
      <c r="P100" s="222">
        <f t="shared" si="16"/>
        <v>0.62782130857420615</v>
      </c>
      <c r="Q100" s="222">
        <f t="shared" si="14"/>
        <v>2.5903789430124786</v>
      </c>
      <c r="R100" s="197">
        <v>262</v>
      </c>
      <c r="S100" s="222">
        <v>5.16</v>
      </c>
      <c r="T100" s="223">
        <v>0.80300000000000005</v>
      </c>
      <c r="U100" s="222">
        <f t="shared" si="18"/>
        <v>3.3649999999999998</v>
      </c>
      <c r="V100" s="224">
        <f t="shared" si="17"/>
        <v>33.65</v>
      </c>
    </row>
    <row r="101" spans="1:22" ht="13.5" customHeight="1" x14ac:dyDescent="0.25">
      <c r="A101" s="183"/>
      <c r="B101" s="187">
        <v>50.80321285140564</v>
      </c>
      <c r="C101" s="187">
        <v>36.329317269075815</v>
      </c>
      <c r="D101" s="187">
        <v>10.939759036144764</v>
      </c>
      <c r="E101" s="187">
        <v>3.53413654618506</v>
      </c>
      <c r="F101" s="187">
        <v>38.299999999999997</v>
      </c>
      <c r="G101" s="187">
        <f t="shared" si="15"/>
        <v>61.7</v>
      </c>
      <c r="H101" s="187">
        <f t="shared" si="10"/>
        <v>49.19678714859436</v>
      </c>
      <c r="I101" s="187">
        <f t="shared" si="11"/>
        <v>3.3208516886929971</v>
      </c>
      <c r="J101" s="187">
        <v>1.5</v>
      </c>
      <c r="K101" s="222">
        <v>2.2999999999999998</v>
      </c>
      <c r="L101" s="222">
        <v>1.2</v>
      </c>
      <c r="M101" s="222">
        <v>1.8</v>
      </c>
      <c r="N101" s="222">
        <f t="shared" si="12"/>
        <v>1.658191465841278</v>
      </c>
      <c r="O101" s="222">
        <f t="shared" si="13"/>
        <v>2.542560247623292</v>
      </c>
      <c r="P101" s="222">
        <f t="shared" si="16"/>
        <v>0.67393163190015004</v>
      </c>
      <c r="Q101" s="222">
        <f t="shared" si="14"/>
        <v>2.8107011359974861</v>
      </c>
      <c r="R101" s="197">
        <v>255</v>
      </c>
      <c r="S101" s="222">
        <v>5.17</v>
      </c>
      <c r="T101" s="223">
        <v>0.79400000000000004</v>
      </c>
      <c r="U101" s="222">
        <f t="shared" si="18"/>
        <v>3.32</v>
      </c>
      <c r="V101" s="224">
        <f t="shared" si="17"/>
        <v>33.199999999999996</v>
      </c>
    </row>
    <row r="102" spans="1:22" ht="13.5" customHeight="1" thickBot="1" x14ac:dyDescent="0.3">
      <c r="A102" s="189"/>
      <c r="B102" s="193">
        <v>50.260000000000105</v>
      </c>
      <c r="C102" s="193">
        <v>36.363999999998384</v>
      </c>
      <c r="D102" s="193">
        <v>10.416000000001304</v>
      </c>
      <c r="E102" s="193">
        <v>3.4800000000004161</v>
      </c>
      <c r="F102" s="193">
        <v>38.299999999999997</v>
      </c>
      <c r="G102" s="193">
        <f t="shared" si="15"/>
        <v>61.7</v>
      </c>
      <c r="H102" s="193">
        <f t="shared" si="10"/>
        <v>49.739999999999895</v>
      </c>
      <c r="I102" s="193">
        <f t="shared" si="11"/>
        <v>3.4911674347152295</v>
      </c>
      <c r="J102" s="193">
        <v>1.5</v>
      </c>
      <c r="K102" s="225">
        <v>2.4</v>
      </c>
      <c r="L102" s="225">
        <v>1.3</v>
      </c>
      <c r="M102" s="225">
        <v>2.1</v>
      </c>
      <c r="N102" s="225">
        <f t="shared" si="12"/>
        <v>1.6499835001650716</v>
      </c>
      <c r="O102" s="225">
        <f t="shared" si="13"/>
        <v>2.6399736002641148</v>
      </c>
      <c r="P102" s="222">
        <f t="shared" si="16"/>
        <v>0.71871081289190453</v>
      </c>
      <c r="Q102" s="225">
        <f t="shared" si="14"/>
        <v>2.9039419208714463</v>
      </c>
      <c r="R102" s="198">
        <v>257</v>
      </c>
      <c r="S102" s="225">
        <v>5.28</v>
      </c>
      <c r="T102" s="226">
        <v>0.81699999999999995</v>
      </c>
      <c r="U102" s="225">
        <f t="shared" si="18"/>
        <v>3.4350000000000001</v>
      </c>
      <c r="V102" s="227">
        <f t="shared" si="17"/>
        <v>34.35</v>
      </c>
    </row>
    <row r="103" spans="1:22" ht="13.5" customHeight="1" x14ac:dyDescent="0.25">
      <c r="A103" s="177" t="s">
        <v>262</v>
      </c>
      <c r="B103" s="181">
        <v>57.661290322580918</v>
      </c>
      <c r="C103" s="181">
        <v>36.600806451614268</v>
      </c>
      <c r="D103" s="181">
        <v>15.193548387095746</v>
      </c>
      <c r="E103" s="181">
        <v>5.866935483870904</v>
      </c>
      <c r="F103" s="181">
        <v>42.9</v>
      </c>
      <c r="G103" s="181">
        <f t="shared" si="15"/>
        <v>57.1</v>
      </c>
      <c r="H103" s="181">
        <f t="shared" si="10"/>
        <v>42.338709677419082</v>
      </c>
      <c r="I103" s="181">
        <f t="shared" si="11"/>
        <v>2.4089702760087457</v>
      </c>
      <c r="J103" s="181">
        <v>1.4</v>
      </c>
      <c r="K103" s="228">
        <v>2.2999999999999998</v>
      </c>
      <c r="L103" s="228">
        <v>1.2</v>
      </c>
      <c r="M103" s="228">
        <v>1.8</v>
      </c>
      <c r="N103" s="228">
        <f t="shared" si="12"/>
        <v>1.5423598105100229</v>
      </c>
      <c r="O103" s="228">
        <f t="shared" si="13"/>
        <v>2.5338768315521798</v>
      </c>
      <c r="P103" s="222">
        <f t="shared" ref="P103:P120" si="19">L103*50*B103/F13/H13/C103</f>
        <v>1.3220226947228766</v>
      </c>
      <c r="Q103" s="228">
        <f t="shared" si="14"/>
        <v>2.7915355641203985</v>
      </c>
      <c r="R103" s="229">
        <v>271</v>
      </c>
      <c r="S103" s="228">
        <v>5.13</v>
      </c>
      <c r="T103" s="230">
        <v>0.83099999999999996</v>
      </c>
      <c r="U103" s="228">
        <f t="shared" si="18"/>
        <v>3.5049999999999999</v>
      </c>
      <c r="V103" s="231">
        <f t="shared" si="17"/>
        <v>35.049999999999997</v>
      </c>
    </row>
    <row r="104" spans="1:22" ht="13.5" customHeight="1" x14ac:dyDescent="0.25">
      <c r="A104" s="183"/>
      <c r="B104" s="187">
        <v>57.340000000000657</v>
      </c>
      <c r="C104" s="187">
        <v>38.856000000000961</v>
      </c>
      <c r="D104" s="187">
        <v>13.104000000000156</v>
      </c>
      <c r="E104" s="187">
        <v>5.3799999999995407</v>
      </c>
      <c r="F104" s="187">
        <v>42.9</v>
      </c>
      <c r="G104" s="187">
        <f t="shared" si="15"/>
        <v>57.1</v>
      </c>
      <c r="H104" s="187">
        <f t="shared" si="10"/>
        <v>42.659999999999343</v>
      </c>
      <c r="I104" s="187">
        <f t="shared" si="11"/>
        <v>2.9652014652015035</v>
      </c>
      <c r="J104" s="187">
        <v>1.4</v>
      </c>
      <c r="K104" s="222">
        <v>2.4</v>
      </c>
      <c r="L104" s="222">
        <v>1.2</v>
      </c>
      <c r="M104" s="222">
        <v>1.9</v>
      </c>
      <c r="N104" s="222">
        <f t="shared" si="12"/>
        <v>1.4412188593781814</v>
      </c>
      <c r="O104" s="222">
        <f t="shared" si="13"/>
        <v>2.470660901791168</v>
      </c>
      <c r="P104" s="222">
        <f t="shared" si="19"/>
        <v>1.235330450895584</v>
      </c>
      <c r="Q104" s="222">
        <f t="shared" si="14"/>
        <v>2.5434022048498117</v>
      </c>
      <c r="R104" s="197">
        <v>276</v>
      </c>
      <c r="S104" s="222">
        <v>5.19</v>
      </c>
      <c r="T104" s="223">
        <v>0.82899999999999996</v>
      </c>
      <c r="U104" s="222">
        <f t="shared" si="18"/>
        <v>3.4949999999999997</v>
      </c>
      <c r="V104" s="224">
        <f t="shared" si="17"/>
        <v>34.949999999999996</v>
      </c>
    </row>
    <row r="105" spans="1:22" ht="13.5" customHeight="1" x14ac:dyDescent="0.25">
      <c r="A105" s="183"/>
      <c r="B105" s="187">
        <v>55.375494071146385</v>
      </c>
      <c r="C105" s="187">
        <v>36.71541501976111</v>
      </c>
      <c r="D105" s="187">
        <v>13.422924901186505</v>
      </c>
      <c r="E105" s="187">
        <v>5.2371541501987693</v>
      </c>
      <c r="F105" s="187">
        <v>42.9</v>
      </c>
      <c r="G105" s="187">
        <f t="shared" si="15"/>
        <v>57.1</v>
      </c>
      <c r="H105" s="187">
        <f t="shared" si="10"/>
        <v>44.624505928853615</v>
      </c>
      <c r="I105" s="187">
        <f t="shared" si="11"/>
        <v>2.7352767962305808</v>
      </c>
      <c r="J105" s="187">
        <v>1.5</v>
      </c>
      <c r="K105" s="222">
        <v>2.4</v>
      </c>
      <c r="L105" s="222">
        <v>1.2</v>
      </c>
      <c r="M105" s="222">
        <v>1.9</v>
      </c>
      <c r="N105" s="222">
        <f t="shared" si="12"/>
        <v>1.614813219937637</v>
      </c>
      <c r="O105" s="222">
        <f t="shared" si="13"/>
        <v>2.5837011519002191</v>
      </c>
      <c r="P105" s="222">
        <f t="shared" si="19"/>
        <v>1.2918505759501095</v>
      </c>
      <c r="Q105" s="222">
        <f t="shared" si="14"/>
        <v>2.7814631843043829</v>
      </c>
      <c r="R105" s="197">
        <v>263</v>
      </c>
      <c r="S105" s="222">
        <v>5.01</v>
      </c>
      <c r="T105" s="223">
        <v>0.83699999999999997</v>
      </c>
      <c r="U105" s="222">
        <f t="shared" si="18"/>
        <v>3.5350000000000001</v>
      </c>
      <c r="V105" s="224">
        <f t="shared" si="17"/>
        <v>35.35</v>
      </c>
    </row>
    <row r="106" spans="1:22" ht="13.5" customHeight="1" x14ac:dyDescent="0.25">
      <c r="A106" s="183" t="s">
        <v>263</v>
      </c>
      <c r="B106" s="187">
        <v>59.136546184738812</v>
      </c>
      <c r="C106" s="187">
        <v>42.598393574297354</v>
      </c>
      <c r="D106" s="187">
        <v>13.686746987952439</v>
      </c>
      <c r="E106" s="187">
        <v>2.8514056224890183</v>
      </c>
      <c r="F106" s="187">
        <v>42</v>
      </c>
      <c r="G106" s="187">
        <f t="shared" si="15"/>
        <v>58</v>
      </c>
      <c r="H106" s="187">
        <f t="shared" si="10"/>
        <v>40.863453815261188</v>
      </c>
      <c r="I106" s="187">
        <f t="shared" si="11"/>
        <v>3.1123826291078496</v>
      </c>
      <c r="J106" s="187">
        <v>1.5</v>
      </c>
      <c r="K106" s="222">
        <v>2.5</v>
      </c>
      <c r="L106" s="222">
        <v>1.2</v>
      </c>
      <c r="M106" s="222">
        <v>1.9</v>
      </c>
      <c r="N106" s="222">
        <f t="shared" si="12"/>
        <v>1.4141604600735307</v>
      </c>
      <c r="O106" s="222">
        <f t="shared" si="13"/>
        <v>2.356934100122551</v>
      </c>
      <c r="P106" s="222">
        <f t="shared" si="19"/>
        <v>1.1313283680588246</v>
      </c>
      <c r="Q106" s="222">
        <f t="shared" si="14"/>
        <v>2.2220553409282</v>
      </c>
      <c r="R106" s="197">
        <v>285</v>
      </c>
      <c r="S106" s="222">
        <v>5.24</v>
      </c>
      <c r="T106" s="223">
        <v>0.84599999999999997</v>
      </c>
      <c r="U106" s="222">
        <f t="shared" si="18"/>
        <v>3.58</v>
      </c>
      <c r="V106" s="224">
        <f t="shared" si="17"/>
        <v>35.799999999999997</v>
      </c>
    </row>
    <row r="107" spans="1:22" ht="13.5" customHeight="1" x14ac:dyDescent="0.25">
      <c r="A107" s="183"/>
      <c r="B107" s="187">
        <v>56.792828685258954</v>
      </c>
      <c r="C107" s="187">
        <v>37.940239043825031</v>
      </c>
      <c r="D107" s="187">
        <v>15.705179282868443</v>
      </c>
      <c r="E107" s="187">
        <v>3.1474103585654802</v>
      </c>
      <c r="F107" s="187">
        <v>42</v>
      </c>
      <c r="G107" s="187">
        <f t="shared" si="15"/>
        <v>58</v>
      </c>
      <c r="H107" s="187">
        <f t="shared" si="10"/>
        <v>43.207171314741046</v>
      </c>
      <c r="I107" s="187">
        <f t="shared" si="11"/>
        <v>2.4157787924911549</v>
      </c>
      <c r="J107" s="187">
        <v>1.5</v>
      </c>
      <c r="K107" s="222">
        <v>2.2000000000000002</v>
      </c>
      <c r="L107" s="222">
        <v>1.3</v>
      </c>
      <c r="M107" s="222">
        <v>2</v>
      </c>
      <c r="N107" s="222">
        <f t="shared" si="12"/>
        <v>1.5751338863803288</v>
      </c>
      <c r="O107" s="222">
        <f t="shared" si="13"/>
        <v>2.3101963666911489</v>
      </c>
      <c r="P107" s="222">
        <f t="shared" si="19"/>
        <v>1.3651160348629519</v>
      </c>
      <c r="Q107" s="222">
        <f t="shared" si="14"/>
        <v>2.4259123875786299</v>
      </c>
      <c r="R107" s="197">
        <v>281</v>
      </c>
      <c r="S107" s="222">
        <v>5.16</v>
      </c>
      <c r="T107" s="223">
        <v>0.85099999999999998</v>
      </c>
      <c r="U107" s="222">
        <f t="shared" si="18"/>
        <v>3.605</v>
      </c>
      <c r="V107" s="224">
        <f t="shared" si="17"/>
        <v>36.049999999999997</v>
      </c>
    </row>
    <row r="108" spans="1:22" ht="13.5" customHeight="1" x14ac:dyDescent="0.25">
      <c r="A108" s="183"/>
      <c r="B108" s="187">
        <v>59.282868525896966</v>
      </c>
      <c r="C108" s="187">
        <v>46.936254980080271</v>
      </c>
      <c r="D108" s="187">
        <v>8.5816733067724424</v>
      </c>
      <c r="E108" s="187">
        <v>3.7649402390442503</v>
      </c>
      <c r="F108" s="187">
        <v>42</v>
      </c>
      <c r="G108" s="187">
        <f t="shared" si="15"/>
        <v>58</v>
      </c>
      <c r="H108" s="187">
        <f t="shared" si="10"/>
        <v>40.717131474103034</v>
      </c>
      <c r="I108" s="187">
        <f t="shared" si="11"/>
        <v>5.4693593314766886</v>
      </c>
      <c r="J108" s="187">
        <v>1.4</v>
      </c>
      <c r="K108" s="222">
        <v>2.2000000000000002</v>
      </c>
      <c r="L108" s="222">
        <v>1.2</v>
      </c>
      <c r="M108" s="222">
        <v>1.8</v>
      </c>
      <c r="N108" s="222">
        <f t="shared" si="12"/>
        <v>1.1883541295305853</v>
      </c>
      <c r="O108" s="222">
        <f t="shared" si="13"/>
        <v>1.8674136321194914</v>
      </c>
      <c r="P108" s="222">
        <f t="shared" si="19"/>
        <v>1.0185892538833587</v>
      </c>
      <c r="Q108" s="222">
        <f t="shared" si="14"/>
        <v>1.5851062151935047</v>
      </c>
      <c r="R108" s="197">
        <v>287</v>
      </c>
      <c r="S108" s="222">
        <v>5.19</v>
      </c>
      <c r="T108" s="223">
        <v>0.84299999999999997</v>
      </c>
      <c r="U108" s="222">
        <f t="shared" si="18"/>
        <v>3.5649999999999999</v>
      </c>
      <c r="V108" s="224">
        <f t="shared" si="17"/>
        <v>35.65</v>
      </c>
    </row>
    <row r="109" spans="1:22" ht="13.5" customHeight="1" x14ac:dyDescent="0.25">
      <c r="A109" s="183" t="s">
        <v>264</v>
      </c>
      <c r="B109" s="187">
        <v>56.975806451613344</v>
      </c>
      <c r="C109" s="187">
        <v>37.322580645162262</v>
      </c>
      <c r="D109" s="187">
        <v>13.887096774192127</v>
      </c>
      <c r="E109" s="187">
        <v>5.7661290322589522</v>
      </c>
      <c r="F109" s="187">
        <v>38.299999999999997</v>
      </c>
      <c r="G109" s="187">
        <f t="shared" si="15"/>
        <v>61.7</v>
      </c>
      <c r="H109" s="187">
        <f t="shared" si="10"/>
        <v>43.024193548386656</v>
      </c>
      <c r="I109" s="187">
        <f t="shared" si="11"/>
        <v>2.6875725900119596</v>
      </c>
      <c r="J109" s="187">
        <v>1.6</v>
      </c>
      <c r="K109" s="222">
        <v>2.4</v>
      </c>
      <c r="L109" s="222">
        <v>1.2</v>
      </c>
      <c r="M109" s="222">
        <v>1.9</v>
      </c>
      <c r="N109" s="222">
        <f t="shared" si="12"/>
        <v>1.7286084701814588</v>
      </c>
      <c r="O109" s="222">
        <f t="shared" si="13"/>
        <v>2.5929127052721883</v>
      </c>
      <c r="P109" s="222">
        <f t="shared" si="19"/>
        <v>1.2964563526360942</v>
      </c>
      <c r="Q109" s="222">
        <f t="shared" si="14"/>
        <v>2.801331790484141</v>
      </c>
      <c r="R109" s="197">
        <v>270</v>
      </c>
      <c r="S109" s="222">
        <v>5.03</v>
      </c>
      <c r="T109" s="223">
        <v>0.81399999999999995</v>
      </c>
      <c r="U109" s="222">
        <f t="shared" si="18"/>
        <v>3.4199999999999995</v>
      </c>
      <c r="V109" s="224">
        <f t="shared" si="17"/>
        <v>34.199999999999996</v>
      </c>
    </row>
    <row r="110" spans="1:22" ht="13.5" customHeight="1" x14ac:dyDescent="0.25">
      <c r="A110" s="183"/>
      <c r="B110" s="187">
        <v>59.06746031746011</v>
      </c>
      <c r="C110" s="187">
        <v>43.146825396824795</v>
      </c>
      <c r="D110" s="187">
        <v>11.119047619047928</v>
      </c>
      <c r="E110" s="187">
        <v>4.8015873015873893</v>
      </c>
      <c r="F110" s="187">
        <v>38.299999999999997</v>
      </c>
      <c r="G110" s="187">
        <f t="shared" si="15"/>
        <v>61.7</v>
      </c>
      <c r="H110" s="187">
        <f t="shared" si="10"/>
        <v>40.93253968253989</v>
      </c>
      <c r="I110" s="187">
        <f t="shared" si="11"/>
        <v>3.8804425410419507</v>
      </c>
      <c r="J110" s="187">
        <v>1.4</v>
      </c>
      <c r="K110" s="222">
        <v>2.2999999999999998</v>
      </c>
      <c r="L110" s="222">
        <v>1.1000000000000001</v>
      </c>
      <c r="M110" s="222">
        <v>1.7</v>
      </c>
      <c r="N110" s="222">
        <f t="shared" si="12"/>
        <v>1.2875931205739168</v>
      </c>
      <c r="O110" s="222">
        <f t="shared" si="13"/>
        <v>2.1153315552285772</v>
      </c>
      <c r="P110" s="222">
        <f t="shared" si="19"/>
        <v>1.0116803090223632</v>
      </c>
      <c r="Q110" s="222">
        <f t="shared" si="14"/>
        <v>1.9454902558894571</v>
      </c>
      <c r="R110" s="197">
        <v>276</v>
      </c>
      <c r="S110" s="222">
        <v>5.09</v>
      </c>
      <c r="T110" s="223">
        <v>0.82699999999999996</v>
      </c>
      <c r="U110" s="222">
        <f t="shared" si="18"/>
        <v>3.4849999999999999</v>
      </c>
      <c r="V110" s="224">
        <f t="shared" si="17"/>
        <v>34.849999999999994</v>
      </c>
    </row>
    <row r="111" spans="1:22" ht="13.5" customHeight="1" thickBot="1" x14ac:dyDescent="0.3">
      <c r="A111" s="189"/>
      <c r="B111" s="193">
        <v>59.143426294820884</v>
      </c>
      <c r="C111" s="193">
        <v>41.988047808765458</v>
      </c>
      <c r="D111" s="193">
        <v>12.45418326693297</v>
      </c>
      <c r="E111" s="193">
        <v>4.7011952191224538</v>
      </c>
      <c r="F111" s="193">
        <v>38.299999999999997</v>
      </c>
      <c r="G111" s="193">
        <f t="shared" si="15"/>
        <v>61.7</v>
      </c>
      <c r="H111" s="193">
        <f t="shared" si="10"/>
        <v>40.856573705179116</v>
      </c>
      <c r="I111" s="193">
        <f t="shared" si="11"/>
        <v>3.3714011516313303</v>
      </c>
      <c r="J111" s="193">
        <v>1.4</v>
      </c>
      <c r="K111" s="225">
        <v>2.2999999999999998</v>
      </c>
      <c r="L111" s="225">
        <v>1.1000000000000001</v>
      </c>
      <c r="M111" s="225">
        <v>1.7</v>
      </c>
      <c r="N111" s="225">
        <f t="shared" si="12"/>
        <v>1.3283992788689463</v>
      </c>
      <c r="O111" s="225">
        <f t="shared" si="13"/>
        <v>2.1823702438561265</v>
      </c>
      <c r="P111" s="225">
        <f t="shared" si="19"/>
        <v>1.0437422905398868</v>
      </c>
      <c r="Q111" s="225">
        <f t="shared" si="14"/>
        <v>2.0707564701168035</v>
      </c>
      <c r="R111" s="198">
        <v>271</v>
      </c>
      <c r="S111" s="225">
        <v>5.01</v>
      </c>
      <c r="T111" s="226">
        <v>0.82799999999999996</v>
      </c>
      <c r="U111" s="225">
        <f t="shared" si="18"/>
        <v>3.49</v>
      </c>
      <c r="V111" s="227">
        <f t="shared" si="17"/>
        <v>34.900000000000006</v>
      </c>
    </row>
    <row r="112" spans="1:22" ht="13.5" customHeight="1" x14ac:dyDescent="0.25">
      <c r="A112" s="177" t="s">
        <v>265</v>
      </c>
      <c r="B112" s="181">
        <v>55.2380952380962</v>
      </c>
      <c r="C112" s="181">
        <v>46.769841269842516</v>
      </c>
      <c r="D112" s="181">
        <v>5.214285714284558</v>
      </c>
      <c r="E112" s="181">
        <v>3.253968253969127</v>
      </c>
      <c r="F112" s="181">
        <v>42.9</v>
      </c>
      <c r="G112" s="181">
        <f t="shared" si="15"/>
        <v>57.1</v>
      </c>
      <c r="H112" s="181">
        <f t="shared" si="10"/>
        <v>44.7619047619038</v>
      </c>
      <c r="I112" s="181">
        <f t="shared" si="11"/>
        <v>8.9695585996978142</v>
      </c>
      <c r="J112" s="181">
        <v>1.7</v>
      </c>
      <c r="K112" s="228">
        <v>2.5</v>
      </c>
      <c r="L112" s="228">
        <v>1.5</v>
      </c>
      <c r="M112" s="228">
        <v>2.1</v>
      </c>
      <c r="N112" s="228">
        <f t="shared" si="12"/>
        <v>1.4423892754114667</v>
      </c>
      <c r="O112" s="228">
        <f t="shared" si="13"/>
        <v>2.12116069913451</v>
      </c>
      <c r="P112" s="228">
        <f t="shared" si="19"/>
        <v>1.2726964194807058</v>
      </c>
      <c r="Q112" s="228">
        <f t="shared" si="14"/>
        <v>1.7997290846211209</v>
      </c>
      <c r="R112" s="229">
        <v>283</v>
      </c>
      <c r="S112" s="228">
        <v>5.31</v>
      </c>
      <c r="T112" s="230">
        <v>0.88900000000000001</v>
      </c>
      <c r="U112" s="228">
        <f t="shared" si="18"/>
        <v>3.7949999999999999</v>
      </c>
      <c r="V112" s="231">
        <f t="shared" si="17"/>
        <v>37.950000000000003</v>
      </c>
    </row>
    <row r="113" spans="1:22" ht="13.5" customHeight="1" x14ac:dyDescent="0.25">
      <c r="A113" s="183"/>
      <c r="B113" s="187">
        <v>55.05928853755028</v>
      </c>
      <c r="C113" s="187">
        <v>41.201581027668851</v>
      </c>
      <c r="D113" s="187">
        <v>11.051383399209007</v>
      </c>
      <c r="E113" s="187">
        <v>2.8063241106724206</v>
      </c>
      <c r="F113" s="187">
        <v>42.9</v>
      </c>
      <c r="G113" s="187">
        <f t="shared" si="15"/>
        <v>57.1</v>
      </c>
      <c r="H113" s="187">
        <f t="shared" si="10"/>
        <v>44.94071146244972</v>
      </c>
      <c r="I113" s="187">
        <f t="shared" si="11"/>
        <v>3.728183118741299</v>
      </c>
      <c r="J113" s="187">
        <v>1.7</v>
      </c>
      <c r="K113" s="222">
        <v>2.5</v>
      </c>
      <c r="L113" s="222">
        <v>1.5</v>
      </c>
      <c r="M113" s="222">
        <v>2.1</v>
      </c>
      <c r="N113" s="222">
        <f t="shared" si="12"/>
        <v>1.6308518802762511</v>
      </c>
      <c r="O113" s="222">
        <f t="shared" si="13"/>
        <v>2.3983115886415458</v>
      </c>
      <c r="P113" s="222">
        <f t="shared" si="19"/>
        <v>1.4389869531849278</v>
      </c>
      <c r="Q113" s="222">
        <f t="shared" si="14"/>
        <v>2.3007593904849344</v>
      </c>
      <c r="R113" s="197">
        <v>274</v>
      </c>
      <c r="S113" s="222">
        <v>5.36</v>
      </c>
      <c r="T113" s="223">
        <v>0.86099999999999999</v>
      </c>
      <c r="U113" s="222">
        <f t="shared" si="18"/>
        <v>3.6549999999999998</v>
      </c>
      <c r="V113" s="224">
        <f t="shared" si="17"/>
        <v>36.549999999999997</v>
      </c>
    </row>
    <row r="114" spans="1:22" ht="13.5" customHeight="1" x14ac:dyDescent="0.25">
      <c r="A114" s="183"/>
      <c r="B114" s="187">
        <v>56.279999999999575</v>
      </c>
      <c r="C114" s="187">
        <v>42.148000000001389</v>
      </c>
      <c r="D114" s="187">
        <v>10.871999999999389</v>
      </c>
      <c r="E114" s="187">
        <v>3.2599999999987972</v>
      </c>
      <c r="F114" s="187">
        <v>42.9</v>
      </c>
      <c r="G114" s="187">
        <f t="shared" si="15"/>
        <v>57.1</v>
      </c>
      <c r="H114" s="187">
        <f t="shared" si="10"/>
        <v>43.720000000000425</v>
      </c>
      <c r="I114" s="187">
        <f t="shared" si="11"/>
        <v>3.8767476085360335</v>
      </c>
      <c r="J114" s="187">
        <v>1.7</v>
      </c>
      <c r="K114" s="222">
        <v>2.5</v>
      </c>
      <c r="L114" s="222">
        <v>1.4</v>
      </c>
      <c r="M114" s="222">
        <v>2.1</v>
      </c>
      <c r="N114" s="222">
        <f t="shared" si="12"/>
        <v>1.6133624371262636</v>
      </c>
      <c r="O114" s="222">
        <f t="shared" si="13"/>
        <v>2.3725918193033291</v>
      </c>
      <c r="P114" s="222">
        <f t="shared" si="19"/>
        <v>1.3286514188098641</v>
      </c>
      <c r="Q114" s="222">
        <f t="shared" si="14"/>
        <v>2.2516767764100321</v>
      </c>
      <c r="R114" s="197">
        <v>280</v>
      </c>
      <c r="S114" s="222">
        <v>5.24</v>
      </c>
      <c r="T114" s="223">
        <v>0.873</v>
      </c>
      <c r="U114" s="222">
        <f t="shared" si="18"/>
        <v>3.7150000000000003</v>
      </c>
      <c r="V114" s="224">
        <f t="shared" si="17"/>
        <v>37.150000000000006</v>
      </c>
    </row>
    <row r="115" spans="1:22" ht="13.5" customHeight="1" x14ac:dyDescent="0.25">
      <c r="A115" s="183" t="s">
        <v>266</v>
      </c>
      <c r="B115" s="187">
        <v>59.179999999999211</v>
      </c>
      <c r="C115" s="187">
        <v>34.663999999999362</v>
      </c>
      <c r="D115" s="187">
        <v>20.0160000000011</v>
      </c>
      <c r="E115" s="187">
        <v>4.4999999999987494</v>
      </c>
      <c r="F115" s="187">
        <v>42</v>
      </c>
      <c r="G115" s="187">
        <f t="shared" si="15"/>
        <v>58</v>
      </c>
      <c r="H115" s="187">
        <f t="shared" si="10"/>
        <v>40.820000000000789</v>
      </c>
      <c r="I115" s="187">
        <f t="shared" si="11"/>
        <v>1.731814548361184</v>
      </c>
      <c r="J115" s="187">
        <v>1.8</v>
      </c>
      <c r="K115" s="222">
        <v>2.5</v>
      </c>
      <c r="L115" s="222">
        <v>1.5</v>
      </c>
      <c r="M115" s="222">
        <v>2.2000000000000002</v>
      </c>
      <c r="N115" s="222">
        <f t="shared" si="12"/>
        <v>2.0770828525271559</v>
      </c>
      <c r="O115" s="222">
        <f t="shared" si="13"/>
        <v>2.884837295176605</v>
      </c>
      <c r="P115" s="222">
        <f t="shared" si="19"/>
        <v>1.7309023771059631</v>
      </c>
      <c r="Q115" s="222">
        <f t="shared" si="14"/>
        <v>3.3289144878567476</v>
      </c>
      <c r="R115" s="197">
        <v>276</v>
      </c>
      <c r="S115" s="222">
        <v>5.19</v>
      </c>
      <c r="T115" s="223">
        <v>0.875</v>
      </c>
      <c r="U115" s="222">
        <f t="shared" si="18"/>
        <v>3.7249999999999996</v>
      </c>
      <c r="V115" s="224">
        <f t="shared" si="17"/>
        <v>37.249999999999993</v>
      </c>
    </row>
    <row r="116" spans="1:22" ht="13.5" customHeight="1" x14ac:dyDescent="0.25">
      <c r="A116" s="183"/>
      <c r="B116" s="187">
        <v>56.028225806452113</v>
      </c>
      <c r="C116" s="187">
        <v>32.19758064516175</v>
      </c>
      <c r="D116" s="187">
        <v>21.290322580645395</v>
      </c>
      <c r="E116" s="187">
        <v>2.5403225806449683</v>
      </c>
      <c r="F116" s="187">
        <v>42</v>
      </c>
      <c r="G116" s="187">
        <f t="shared" si="15"/>
        <v>58</v>
      </c>
      <c r="H116" s="187">
        <f t="shared" si="10"/>
        <v>43.971774193547887</v>
      </c>
      <c r="I116" s="187">
        <f t="shared" si="11"/>
        <v>1.5123106060606111</v>
      </c>
      <c r="J116" s="187">
        <v>1.6</v>
      </c>
      <c r="K116" s="222">
        <v>2.6</v>
      </c>
      <c r="L116" s="222">
        <v>1.6</v>
      </c>
      <c r="M116" s="222">
        <v>2.2000000000000002</v>
      </c>
      <c r="N116" s="222">
        <f t="shared" si="12"/>
        <v>2.0037570444583306</v>
      </c>
      <c r="O116" s="222">
        <f t="shared" si="13"/>
        <v>3.256105197244787</v>
      </c>
      <c r="P116" s="222">
        <f t="shared" si="19"/>
        <v>2.0037570444583306</v>
      </c>
      <c r="Q116" s="222">
        <f t="shared" si="14"/>
        <v>4.0777773290478905</v>
      </c>
      <c r="R116" s="197">
        <v>279</v>
      </c>
      <c r="S116" s="222">
        <v>5.2</v>
      </c>
      <c r="T116" s="223">
        <v>0.89700000000000002</v>
      </c>
      <c r="U116" s="222">
        <f t="shared" si="18"/>
        <v>3.8350000000000004</v>
      </c>
      <c r="V116" s="224">
        <f t="shared" si="17"/>
        <v>38.350000000000009</v>
      </c>
    </row>
    <row r="117" spans="1:22" ht="13.5" customHeight="1" x14ac:dyDescent="0.25">
      <c r="A117" s="183"/>
      <c r="B117" s="187">
        <v>57.420000000000471</v>
      </c>
      <c r="C117" s="187">
        <v>33.948000000000036</v>
      </c>
      <c r="D117" s="187">
        <v>20.832000000000903</v>
      </c>
      <c r="E117" s="187">
        <v>2.6399999999995316</v>
      </c>
      <c r="F117" s="187">
        <v>42</v>
      </c>
      <c r="G117" s="187">
        <f t="shared" si="15"/>
        <v>58</v>
      </c>
      <c r="H117" s="187">
        <f t="shared" si="10"/>
        <v>42.579999999999529</v>
      </c>
      <c r="I117" s="187">
        <f t="shared" si="11"/>
        <v>1.6296082949308066</v>
      </c>
      <c r="J117" s="187">
        <v>1.5</v>
      </c>
      <c r="K117" s="222">
        <v>2.5</v>
      </c>
      <c r="L117" s="222">
        <v>1.5</v>
      </c>
      <c r="M117" s="222">
        <v>2.2000000000000002</v>
      </c>
      <c r="N117" s="222">
        <f t="shared" si="12"/>
        <v>1.7674089784376086</v>
      </c>
      <c r="O117" s="222">
        <f t="shared" si="13"/>
        <v>2.9456816307293474</v>
      </c>
      <c r="P117" s="222">
        <f t="shared" si="19"/>
        <v>1.7674089784376086</v>
      </c>
      <c r="Q117" s="222">
        <f t="shared" si="14"/>
        <v>3.4708161078465229</v>
      </c>
      <c r="R117" s="197">
        <v>291</v>
      </c>
      <c r="S117" s="222">
        <v>5.23</v>
      </c>
      <c r="T117" s="223">
        <v>0.89100000000000001</v>
      </c>
      <c r="U117" s="222">
        <f t="shared" si="18"/>
        <v>3.8050000000000002</v>
      </c>
      <c r="V117" s="224">
        <f t="shared" si="17"/>
        <v>38.049999999999997</v>
      </c>
    </row>
    <row r="118" spans="1:22" ht="13.5" customHeight="1" x14ac:dyDescent="0.25">
      <c r="A118" s="183" t="s">
        <v>267</v>
      </c>
      <c r="B118" s="187">
        <v>57.248995983935721</v>
      </c>
      <c r="C118" s="187">
        <v>31.32530120481989</v>
      </c>
      <c r="D118" s="187">
        <v>21.807228915662332</v>
      </c>
      <c r="E118" s="187">
        <v>4.1164658634534987</v>
      </c>
      <c r="F118" s="187">
        <v>38.299999999999997</v>
      </c>
      <c r="G118" s="187">
        <f t="shared" si="15"/>
        <v>61.7</v>
      </c>
      <c r="H118" s="187">
        <f t="shared" si="10"/>
        <v>42.751004016064279</v>
      </c>
      <c r="I118" s="187">
        <f t="shared" si="11"/>
        <v>1.4364640883978392</v>
      </c>
      <c r="J118" s="187">
        <v>1.9</v>
      </c>
      <c r="K118" s="222">
        <v>2.8</v>
      </c>
      <c r="L118" s="222">
        <v>1.5</v>
      </c>
      <c r="M118" s="222">
        <v>2.2000000000000002</v>
      </c>
      <c r="N118" s="222">
        <f t="shared" si="12"/>
        <v>2.4358974358973882</v>
      </c>
      <c r="O118" s="222">
        <f t="shared" si="13"/>
        <v>3.5897435897435188</v>
      </c>
      <c r="P118" s="222">
        <f t="shared" si="19"/>
        <v>1.9230769230768856</v>
      </c>
      <c r="Q118" s="222">
        <f t="shared" si="14"/>
        <v>4.6022353714659596</v>
      </c>
      <c r="R118" s="197">
        <v>285</v>
      </c>
      <c r="S118" s="222">
        <v>5.24</v>
      </c>
      <c r="T118" s="223">
        <v>0.89700000000000002</v>
      </c>
      <c r="U118" s="222">
        <f t="shared" si="18"/>
        <v>3.8350000000000004</v>
      </c>
      <c r="V118" s="224">
        <f t="shared" si="17"/>
        <v>38.350000000000009</v>
      </c>
    </row>
    <row r="119" spans="1:22" ht="13.5" customHeight="1" x14ac:dyDescent="0.25">
      <c r="A119" s="183"/>
      <c r="B119" s="187">
        <v>58.339999999999748</v>
      </c>
      <c r="C119" s="187">
        <v>28.596000000001709</v>
      </c>
      <c r="D119" s="187">
        <v>23.903999999998859</v>
      </c>
      <c r="E119" s="187">
        <v>5.8399999999991792</v>
      </c>
      <c r="F119" s="187">
        <v>38.299999999999997</v>
      </c>
      <c r="G119" s="187">
        <f t="shared" si="15"/>
        <v>61.7</v>
      </c>
      <c r="H119" s="187">
        <f t="shared" si="10"/>
        <v>41.660000000000252</v>
      </c>
      <c r="I119" s="187">
        <f t="shared" si="11"/>
        <v>1.1962851405623776</v>
      </c>
      <c r="J119" s="187">
        <v>1.8</v>
      </c>
      <c r="K119" s="222">
        <v>2.7</v>
      </c>
      <c r="L119" s="222">
        <v>1.6</v>
      </c>
      <c r="M119" s="222">
        <v>2.2000000000000002</v>
      </c>
      <c r="N119" s="222">
        <f t="shared" si="12"/>
        <v>2.5178346621903658</v>
      </c>
      <c r="O119" s="222">
        <f t="shared" si="13"/>
        <v>3.7767519932855489</v>
      </c>
      <c r="P119" s="222">
        <f t="shared" si="19"/>
        <v>2.2380752552803251</v>
      </c>
      <c r="Q119" s="222">
        <f t="shared" si="14"/>
        <v>5.2829094884393939</v>
      </c>
      <c r="R119" s="197">
        <v>294</v>
      </c>
      <c r="S119" s="222">
        <v>5.26</v>
      </c>
      <c r="T119" s="223">
        <v>0.89400000000000002</v>
      </c>
      <c r="U119" s="222">
        <f t="shared" si="18"/>
        <v>3.82</v>
      </c>
      <c r="V119" s="224">
        <f t="shared" si="17"/>
        <v>38.200000000000003</v>
      </c>
    </row>
    <row r="120" spans="1:22" ht="13.5" customHeight="1" thickBot="1" x14ac:dyDescent="0.3">
      <c r="A120" s="189"/>
      <c r="B120" s="193">
        <v>62.549800796812768</v>
      </c>
      <c r="C120" s="193">
        <v>38.800796812748743</v>
      </c>
      <c r="D120" s="193">
        <v>17.354581673307091</v>
      </c>
      <c r="E120" s="193">
        <v>6.3944223107569371</v>
      </c>
      <c r="F120" s="193">
        <v>38.299999999999997</v>
      </c>
      <c r="G120" s="193">
        <f t="shared" si="15"/>
        <v>61.7</v>
      </c>
      <c r="H120" s="193">
        <f t="shared" si="10"/>
        <v>37.450199203187232</v>
      </c>
      <c r="I120" s="193">
        <f t="shared" si="11"/>
        <v>2.2357667584939751</v>
      </c>
      <c r="J120" s="193">
        <v>1.9</v>
      </c>
      <c r="K120" s="225">
        <v>2.2000000000000002</v>
      </c>
      <c r="L120" s="225">
        <v>1.6</v>
      </c>
      <c r="M120" s="225">
        <v>2.2999999999999998</v>
      </c>
      <c r="N120" s="225">
        <f t="shared" si="12"/>
        <v>1.9509189855221409</v>
      </c>
      <c r="O120" s="225">
        <f t="shared" si="13"/>
        <v>2.258958825341427</v>
      </c>
      <c r="P120" s="225">
        <f t="shared" si="19"/>
        <v>1.6428791457028558</v>
      </c>
      <c r="Q120" s="225">
        <f t="shared" si="14"/>
        <v>2.3194977157217811</v>
      </c>
      <c r="R120" s="198">
        <v>292</v>
      </c>
      <c r="S120" s="225">
        <v>5.18</v>
      </c>
      <c r="T120" s="226">
        <v>0.90200000000000002</v>
      </c>
      <c r="U120" s="225">
        <f t="shared" si="18"/>
        <v>3.8600000000000003</v>
      </c>
      <c r="V120" s="227">
        <f t="shared" si="17"/>
        <v>38.6</v>
      </c>
    </row>
  </sheetData>
  <mergeCells count="66">
    <mergeCell ref="A115:A117"/>
    <mergeCell ref="A118:A120"/>
    <mergeCell ref="A97:A99"/>
    <mergeCell ref="A100:A102"/>
    <mergeCell ref="A103:A105"/>
    <mergeCell ref="A106:A108"/>
    <mergeCell ref="A109:A111"/>
    <mergeCell ref="A112:A114"/>
    <mergeCell ref="P92:Q92"/>
    <mergeCell ref="R92:R93"/>
    <mergeCell ref="S92:S93"/>
    <mergeCell ref="T92:U93"/>
    <mergeCell ref="V92:V93"/>
    <mergeCell ref="A94:A96"/>
    <mergeCell ref="G92:G93"/>
    <mergeCell ref="H92:H93"/>
    <mergeCell ref="I92:I93"/>
    <mergeCell ref="J92:K92"/>
    <mergeCell ref="L92:M92"/>
    <mergeCell ref="N92:O92"/>
    <mergeCell ref="A92:A93"/>
    <mergeCell ref="B92:B93"/>
    <mergeCell ref="C92:C93"/>
    <mergeCell ref="D92:D93"/>
    <mergeCell ref="E92:E93"/>
    <mergeCell ref="F92:F93"/>
    <mergeCell ref="A73:A75"/>
    <mergeCell ref="B73:B81"/>
    <mergeCell ref="A76:A78"/>
    <mergeCell ref="A79:A81"/>
    <mergeCell ref="A82:A84"/>
    <mergeCell ref="B82:B90"/>
    <mergeCell ref="A85:A87"/>
    <mergeCell ref="A88:A90"/>
    <mergeCell ref="A52:A54"/>
    <mergeCell ref="B52:B60"/>
    <mergeCell ref="A55:A57"/>
    <mergeCell ref="A58:A60"/>
    <mergeCell ref="A62:K62"/>
    <mergeCell ref="A64:A66"/>
    <mergeCell ref="B64:B72"/>
    <mergeCell ref="A67:A69"/>
    <mergeCell ref="A70:A72"/>
    <mergeCell ref="A32:K32"/>
    <mergeCell ref="A34:A36"/>
    <mergeCell ref="B34:B42"/>
    <mergeCell ref="A37:A39"/>
    <mergeCell ref="A40:A42"/>
    <mergeCell ref="A43:A45"/>
    <mergeCell ref="B43:B51"/>
    <mergeCell ref="A46:A48"/>
    <mergeCell ref="A49:A51"/>
    <mergeCell ref="A13:A15"/>
    <mergeCell ref="B13:B21"/>
    <mergeCell ref="A16:A18"/>
    <mergeCell ref="A19:A21"/>
    <mergeCell ref="A22:A24"/>
    <mergeCell ref="B22:B30"/>
    <mergeCell ref="A25:A27"/>
    <mergeCell ref="A28:A30"/>
    <mergeCell ref="A1:K1"/>
    <mergeCell ref="A2:K2"/>
    <mergeCell ref="A4:A6"/>
    <mergeCell ref="B4:B12"/>
    <mergeCell ref="A7:A9"/>
    <mergeCell ref="A10:A12"/>
  </mergeCells>
  <hyperlinks>
    <hyperlink ref="T92" r:id="rId1" xr:uid="{670EE693-1968-4EDD-8082-4C9342F004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Images </vt:lpstr>
      <vt:lpstr>Experiments </vt:lpstr>
      <vt:lpstr>Moisture and colour determinati</vt:lpstr>
      <vt:lpstr>Soxhlet </vt:lpstr>
      <vt:lpstr>Autoclave</vt:lpstr>
      <vt:lpstr>Mechanical Shaker</vt:lpstr>
      <vt:lpstr>Pressure Cooker</vt:lpstr>
      <vt:lpstr>multiple extractions </vt:lpstr>
      <vt:lpstr>Autoclave time </vt:lpstr>
      <vt:lpstr>The effect of pH on the colour </vt:lpstr>
      <vt:lpstr>Colour development and turbidit</vt:lpstr>
      <vt:lpstr>The use of additives in the bar</vt:lpstr>
      <vt:lpstr>'Experiments '!_Toc101350003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Preesha Bridglall</dc:creator>
  <cp:lastModifiedBy>Preesha Bridglall</cp:lastModifiedBy>
  <dcterms:created xsi:type="dcterms:W3CDTF">2024-05-03T07:11:54Z</dcterms:created>
  <dcterms:modified xsi:type="dcterms:W3CDTF">2024-05-03T08:09:17Z</dcterms:modified>
</cp:coreProperties>
</file>