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prem/Downloads/"/>
    </mc:Choice>
  </mc:AlternateContent>
  <xr:revisionPtr revIDLastSave="0" documentId="8_{5890C6FF-4B98-EF41-B09B-11F87C13EBF1}" xr6:coauthVersionLast="47" xr6:coauthVersionMax="47" xr10:uidLastSave="{00000000-0000-0000-0000-000000000000}"/>
  <bookViews>
    <workbookView xWindow="0" yWindow="740" windowWidth="29400" windowHeight="18380" tabRatio="681" firstSheet="4" activeTab="5" xr2:uid="{00000000-000D-0000-FFFF-FFFF00000000}"/>
  </bookViews>
  <sheets>
    <sheet name="Soap Conjoint" sheetId="59" r:id="rId1"/>
    <sheet name="Conjoint Solution" sheetId="60" r:id="rId2"/>
    <sheet name="Cluster" sheetId="58" r:id="rId3"/>
    <sheet name="Cluster Solution" sheetId="61" r:id="rId4"/>
    <sheet name="CLV" sheetId="55" r:id="rId5"/>
    <sheet name="CLV Solution" sheetId="62" r:id="rId6"/>
    <sheet name="MDS Analysis (2)" sheetId="52" r:id="rId7"/>
    <sheet name="MDS Solution" sheetId="63" r:id="rId8"/>
    <sheet name="Visualization Data" sheetId="47" r:id="rId9"/>
    <sheet name="Visualization Solution" sheetId="64" r:id="rId10"/>
    <sheet name="Network Analysis" sheetId="57" r:id="rId11"/>
    <sheet name="Network Solution" sheetId="65" r:id="rId12"/>
    <sheet name="Exam Score Sheet" sheetId="48"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localSheetId="6" hidden="1">0</definedName>
    <definedName name="_AtRisk_SimSetting_StdRecalcBehavior" localSheetId="8" hidden="1">0</definedName>
    <definedName name="_AtRisk_SimSetting_StdRecalcBehavior" hidden="1">1</definedName>
    <definedName name="_AtRisk_SimSetting_StdRecalcWithoutRiskStatic" hidden="1">0</definedName>
    <definedName name="_AtRisk_SimSetting_StdRecalcWithoutRiskStaticPercentile" hidden="1">0.5</definedName>
    <definedName name="a">#REF!</definedName>
    <definedName name="a_">'[1]S-curve'!$K$11</definedName>
    <definedName name="aa">'[2]S-curve'!$F$14</definedName>
    <definedName name="AlbzData">#REF!</definedName>
    <definedName name="alp">#REF!</definedName>
    <definedName name="alpha">#REF!</definedName>
    <definedName name="amount">[3]RFM!$E$11:$E$30</definedName>
    <definedName name="anngrowth">'[4]Dynamic Labels'!$D$3</definedName>
    <definedName name="apar">[5]gomp!$H$3</definedName>
    <definedName name="aprime">#REF!</definedName>
    <definedName name="aprime1">#REF!</definedName>
    <definedName name="Assigned">'[6]soap cluster 3'!$P$15:$P$132</definedName>
    <definedName name="AtlzData">#REF!</definedName>
    <definedName name="AuszData">#REF!</definedName>
    <definedName name="AXY">'[6]MDS (Sum)'!$B$42:$C$42</definedName>
    <definedName name="b">#REF!</definedName>
    <definedName name="b_">'[1]S-curve'!$L$11</definedName>
    <definedName name="BalzData">#REF!</definedName>
    <definedName name="base">[7]initialization!$G$6</definedName>
    <definedName name="baseadd">'[1]Trend &amp; Seasonality a'!$B$6</definedName>
    <definedName name="bb">#REF!</definedName>
    <definedName name="bet">#REF!</definedName>
    <definedName name="beta">#REF!</definedName>
    <definedName name="BoszData">#REF!</definedName>
    <definedName name="bpar">[5]gomp!$I$3</definedName>
    <definedName name="BXY">'[6]MDS (Sum)'!$B$43:$C$43</definedName>
    <definedName name="c_">[8]AMZ!$F$3</definedName>
    <definedName name="cc">'[2]S-curve'!$H$14</definedName>
    <definedName name="ChazData">#REF!</definedName>
    <definedName name="ChizData">#REF!</definedName>
    <definedName name="CinzData">#REF!</definedName>
    <definedName name="CityData">#REF!</definedName>
    <definedName name="ClezData">#REF!</definedName>
    <definedName name="Cluster1" localSheetId="2">Cluster!#REF!</definedName>
    <definedName name="Cluster1" localSheetId="0">'[9]Cluster (3-Cluster Answer)'!$M$10:$R$10</definedName>
    <definedName name="Cluster1">#REF!</definedName>
    <definedName name="Cluster2" localSheetId="2">Cluster!#REF!</definedName>
    <definedName name="Cluster2" localSheetId="0">'[9]Cluster (3-Cluster Answer)'!$M$11:$R$11</definedName>
    <definedName name="Cluster2">#REF!</definedName>
    <definedName name="Cluster3" localSheetId="2">Cluster!#REF!</definedName>
    <definedName name="Cluster3" localSheetId="0">'[9]Cluster (3-Cluster Answer)'!$M$12:$R$12</definedName>
    <definedName name="Cluster3">#REF!</definedName>
    <definedName name="Cluster4">'[9]Cluster (6-Cluster Answer)'!$M$13:$R$13</definedName>
    <definedName name="Cluster5">'[9]Cluster (6-Cluster Answer)'!$M$14:$R$14</definedName>
    <definedName name="Cluster6">'[9]Cluster (6-Cluster Answer)'!$M$15:$R$15</definedName>
    <definedName name="ColzData">#REF!</definedName>
    <definedName name="const">#REF!</definedName>
    <definedName name="cpar">[5]gomp!$J$3</definedName>
    <definedName name="CUS_1">'[10]MDS Analysis'!$N$15:$T$15</definedName>
    <definedName name="CUS_10">'[10]MDS Analysis'!$N$24:$T$24</definedName>
    <definedName name="CUS_11">'[10]MDS Analysis'!$N$25:$T$25</definedName>
    <definedName name="CUS_12">'[10]MDS Analysis'!$N$26:$T$26</definedName>
    <definedName name="CUS_13">'[10]MDS Analysis'!$N$27:$T$27</definedName>
    <definedName name="CUS_14">'[10]MDS Analysis'!$N$28:$T$28</definedName>
    <definedName name="CUS_15">'[10]MDS Analysis'!$N$29:$T$29</definedName>
    <definedName name="CUS_16">'[10]MDS Analysis'!$N$30:$T$30</definedName>
    <definedName name="CUS_17">'[10]MDS Analysis'!$N$31:$T$31</definedName>
    <definedName name="CUS_18">'[10]MDS Analysis'!$N$32:$T$32</definedName>
    <definedName name="CUS_19">'[10]MDS Analysis'!$N$33:$T$33</definedName>
    <definedName name="CUS_2">'[10]MDS Analysis'!$N$16:$T$16</definedName>
    <definedName name="CUS_20">'[10]MDS Analysis'!$N$34:$T$34</definedName>
    <definedName name="CUS_3">'[10]MDS Analysis'!$N$17:$T$17</definedName>
    <definedName name="CUS_4">'[10]MDS Analysis'!$N$18:$T$18</definedName>
    <definedName name="CUS_5">'[10]MDS Analysis'!$N$19:$T$19</definedName>
    <definedName name="CUS_6">'[10]MDS Analysis'!$N$20:$T$20</definedName>
    <definedName name="CUS_7">'[10]MDS Analysis'!$N$21:$T$21</definedName>
    <definedName name="CUS_8">'[10]MDS Analysis'!$N$22:$T$22</definedName>
    <definedName name="CUS_9">'[10]MDS Analysis'!$N$23:$T$23</definedName>
    <definedName name="Cust10xy" localSheetId="6">'MDS Analysis (2)'!#REF!</definedName>
    <definedName name="Cust11xy" localSheetId="6">'MDS Analysis (2)'!#REF!</definedName>
    <definedName name="Cust12xy" localSheetId="6">'MDS Analysis (2)'!#REF!</definedName>
    <definedName name="Cust13xy" localSheetId="6">'MDS Analysis (2)'!#REF!</definedName>
    <definedName name="Cust14xy" localSheetId="6">'MDS Analysis (2)'!#REF!</definedName>
    <definedName name="Cust15xy" localSheetId="6">'MDS Analysis (2)'!#REF!</definedName>
    <definedName name="Cust16xy" localSheetId="6">'MDS Analysis (2)'!#REF!</definedName>
    <definedName name="Cust17xy" localSheetId="6">'MDS Analysis (2)'!#REF!</definedName>
    <definedName name="Cust18xy" localSheetId="6">'MDS Analysis (2)'!$C$4:$D$4</definedName>
    <definedName name="Cust19xy" localSheetId="6">'MDS Analysis (2)'!$C$5:$D$5</definedName>
    <definedName name="Cust1xy" localSheetId="6">'MDS Analysis (2)'!#REF!</definedName>
    <definedName name="Cust20xy" localSheetId="6">'MDS Analysis (2)'!$C$6:$D$6</definedName>
    <definedName name="Cust21xy">'[9]MDS Analysis (Answer-CustMDS)'!$C$113:$D$113</definedName>
    <definedName name="Cust21z">'[9]MDS Analysis (Answer-CustMDS)'!$K$29:$P$29</definedName>
    <definedName name="Cust22xy">'[9]MDS Analysis (Answer-CustMDS)'!$C$114:$D$114</definedName>
    <definedName name="Cust22z">'[9]MDS Analysis (Answer-CustMDS)'!$K$30:$P$30</definedName>
    <definedName name="Cust23xy">'[9]MDS Analysis (Answer-CustMDS)'!$C$115:$D$115</definedName>
    <definedName name="Cust23z">'[9]MDS Analysis (Answer-CustMDS)'!$K$31:$P$31</definedName>
    <definedName name="Cust24xy">'[9]MDS Analysis (Answer-CustMDS)'!$C$116:$D$116</definedName>
    <definedName name="Cust24z">'[9]MDS Analysis (Answer-CustMDS)'!$K$32:$P$32</definedName>
    <definedName name="Cust25xy">'[9]MDS Analysis (Answer-CustMDS)'!$C$117:$D$117</definedName>
    <definedName name="Cust25z">'[9]MDS Analysis (Answer-CustMDS)'!$K$33:$P$33</definedName>
    <definedName name="Cust2xy" localSheetId="6">'MDS Analysis (2)'!#REF!</definedName>
    <definedName name="Cust3xy" localSheetId="6">'MDS Analysis (2)'!#REF!</definedName>
    <definedName name="Cust4xy" localSheetId="6">'MDS Analysis (2)'!#REF!</definedName>
    <definedName name="cust5xy" localSheetId="6">'MDS Analysis (2)'!#REF!</definedName>
    <definedName name="Cust6xy" localSheetId="6">'MDS Analysis (2)'!#REF!</definedName>
    <definedName name="Cust7xy" localSheetId="6">'MDS Analysis (2)'!#REF!</definedName>
    <definedName name="Cust8xy" localSheetId="6">'MDS Analysis (2)'!#REF!</definedName>
    <definedName name="Cust9xy" localSheetId="6">'MDS Analysis (2)'!#REF!</definedName>
    <definedName name="Customer" localSheetId="2">Cluster!$A$9:$A$28</definedName>
    <definedName name="Customer">#REF!</definedName>
    <definedName name="CUSxy_1">'[10]MDS Analysis'!$B$85:$C$85</definedName>
    <definedName name="CUSxy_10">'[10]MDS Analysis'!$B$94:$C$94</definedName>
    <definedName name="CUSxy_11">'[10]MDS Analysis'!$B$95:$C$95</definedName>
    <definedName name="CUSxy_12">'[10]MDS Analysis'!$B$96:$C$96</definedName>
    <definedName name="CUSxy_13">'[10]MDS Analysis'!$B$97:$C$97</definedName>
    <definedName name="CUSxy_14">'[10]MDS Analysis'!$B$98:$C$98</definedName>
    <definedName name="CUSxy_15">'[10]MDS Analysis'!$B$99:$C$99</definedName>
    <definedName name="CUSxy_16">'[10]MDS Analysis'!$B$100:$C$100</definedName>
    <definedName name="CUSxy_17">'[10]MDS Analysis'!$B$101:$C$101</definedName>
    <definedName name="CUSxy_18">'[10]MDS Analysis'!$B$102:$C$102</definedName>
    <definedName name="CUSxy_19">'[10]MDS Analysis'!$B$103:$C$103</definedName>
    <definedName name="CUSxy_2">'[10]MDS Analysis'!$B$86:$C$86</definedName>
    <definedName name="CUSxy_20">'[10]MDS Analysis'!$B$104:$C$104</definedName>
    <definedName name="CUSxy_3">'[10]MDS Analysis'!$B$87:$C$87</definedName>
    <definedName name="CUSxy_4">'[10]MDS Analysis'!$B$88:$C$88</definedName>
    <definedName name="CUSxy_5">'[10]MDS Analysis'!$B$89:$C$89</definedName>
    <definedName name="CUSxy_6">'[10]MDS Analysis'!$B$90:$C$90</definedName>
    <definedName name="CUSxy_7">'[10]MDS Analysis'!$B$91:$C$91</definedName>
    <definedName name="CUSxy_8">'[10]MDS Analysis'!$B$92:$C$92</definedName>
    <definedName name="CUSxy_9">'[10]MDS Analysis'!$B$93:$C$93</definedName>
    <definedName name="CXY">'[6]MDS (Sum)'!$B$44:$C$44</definedName>
    <definedName name="DalzData">#REF!</definedName>
    <definedName name="Data">'[6]soap cluster 3'!$A$15:$K$132</definedName>
    <definedName name="date">[3]RFM!$C$11:$C$30</definedName>
    <definedName name="demand">#REF!</definedName>
    <definedName name="demand_A">'[1]Soap A &amp; B'!$W$14</definedName>
    <definedName name="DenzData">#REF!</definedName>
    <definedName name="DetzData">#REF!</definedName>
    <definedName name="discount">#REF!</definedName>
    <definedName name="discount_rate">'[11]basic model'!$B$1</definedName>
    <definedName name="discountrate">[1]CLV!$B$7</definedName>
    <definedName name="Distance">'[6]MDS (Sum)'!$F$25:$K$30</definedName>
    <definedName name="distances">[1]MDS!$F$29:$K$34</definedName>
    <definedName name="DXY">'[6]MDS (Sum)'!$B$45:$C$45</definedName>
    <definedName name="ElPzData">#REF!</definedName>
    <definedName name="ERic">#REF!</definedName>
    <definedName name="EXY">'[6]MDS (Sum)'!$B$46:$C$46</definedName>
    <definedName name="F">[1]RFM!$M$11:$M$30</definedName>
    <definedName name="Frequency">[6]RFM!$K$11:$K$30</definedName>
    <definedName name="FrequencyScore" localSheetId="2">Cluster!$D$9:$D$28</definedName>
    <definedName name="FrequencyScore">#REF!</definedName>
    <definedName name="FrezData">#REF!</definedName>
    <definedName name="FtWzData">#REF!</definedName>
    <definedName name="FXY">'[6]MDS (Sum)'!$B$47:$C$47</definedName>
    <definedName name="gam">#REF!</definedName>
    <definedName name="gamma">#REF!</definedName>
    <definedName name="HonzData">#REF!</definedName>
    <definedName name="HouzData">#REF!</definedName>
    <definedName name="improve_half_way_years_needed">'[11]growing margins'!$G$5</definedName>
    <definedName name="IndzData">#REF!</definedName>
    <definedName name="JaczData">#REF!</definedName>
    <definedName name="k">'[11]growing margins'!$I$4</definedName>
    <definedName name="KanzData">#REF!</definedName>
    <definedName name="kretent">#REF!</definedName>
    <definedName name="L">#REF!</definedName>
    <definedName name="LAzData">#REF!</definedName>
    <definedName name="ld">#REF!</definedName>
    <definedName name="location">[12]MDS!$C$5:$D$14</definedName>
    <definedName name="LongBzData">#REF!</definedName>
    <definedName name="lookdis">'[11]basic model'!$H$3:$I$5</definedName>
    <definedName name="lookinc">#REF!</definedName>
    <definedName name="lookjob">#REF!</definedName>
    <definedName name="lookmarr">#REF!</definedName>
    <definedName name="lookseason">#REF!</definedName>
    <definedName name="Lookup">[13]nfl2000!$L$3:$M$33</definedName>
    <definedName name="Lookup_">[1]Cluster!$A$10:$P$30</definedName>
    <definedName name="lookup2">'[1]Soap A &amp; B'!$N$133:$U$251</definedName>
    <definedName name="lookup3">'[1]Soap A &amp; B'!$A$268:$G$386</definedName>
    <definedName name="LVzData">#REF!</definedName>
    <definedName name="M">[1]RFM!$N$11:$N$30</definedName>
    <definedName name="MargBenefits">[14]agency!$B$40:$B$41</definedName>
    <definedName name="MemzData">#REF!</definedName>
    <definedName name="MiazData">#REF!</definedName>
    <definedName name="MilzData">#REF!</definedName>
    <definedName name="MinzData">#REF!</definedName>
    <definedName name="Monetary">[6]RFM!$L$11:$L$30</definedName>
    <definedName name="MonetaryScore" localSheetId="2">Cluster!$E$9:$E$28</definedName>
    <definedName name="MonetaryScore">#REF!</definedName>
    <definedName name="Most__Recent_Order">[1]RFM!$B$11:$B$30</definedName>
    <definedName name="NaszData">#REF!</definedName>
    <definedName name="Nbar">#REF!</definedName>
    <definedName name="NewFraser">[3]Cluster!$R$27:$X$27</definedName>
    <definedName name="NewGorham">[3]Cluster!$AH$27:$AN$27</definedName>
    <definedName name="NewKingsgate">[3]Cluster!$Z$27:$AF$27</definedName>
    <definedName name="NOzData">#REF!</definedName>
    <definedName name="Number_of__Orders">[1]RFM!$C$11:$C$30</definedName>
    <definedName name="NYzData">#REF!</definedName>
    <definedName name="OakzData">#REF!</definedName>
    <definedName name="OKCzData">#REF!</definedName>
    <definedName name="Old">#REF!</definedName>
    <definedName name="OmazData">#REF!</definedName>
    <definedName name="orders">[3]RFM!$D$11:$D$30</definedName>
    <definedName name="Original">'[10]MDS Analysis'!$F$39:$Y$58</definedName>
    <definedName name="OriginalData">'[6]MDS (VRank)'!$F$32:$K$37</definedName>
    <definedName name="OriginalRank">'[6]MDS (VRank)'!$F$41:$K$46</definedName>
    <definedName name="OriginalRanks">'[6]MDS (Sum)'!$F$33:$K$38</definedName>
    <definedName name="p">#REF!</definedName>
    <definedName name="Pal_Workbook_GUID" hidden="1">"5SHRA32K7GY1Q8VDANMT2UZ4"</definedName>
    <definedName name="PhizData">#REF!</definedName>
    <definedName name="PhozData">#REF!</definedName>
    <definedName name="PittzData">#REF!</definedName>
    <definedName name="PortzData">#REF!</definedName>
    <definedName name="Price">'[6]Answer - Soap A &amp; B'!$C$2:$C$119</definedName>
    <definedName name="price_A">'[1]Soap A &amp; B'!$W$13</definedName>
    <definedName name="Product">'[6]Answer - Soap A &amp; B'!$B$2:$B$119</definedName>
    <definedName name="Profit">'[6]soap cluster 3'!$Q$15:$Q$132</definedName>
    <definedName name="q">#REF!</definedName>
    <definedName name="Q1_">#REF!</definedName>
    <definedName name="Q2_">#REF!</definedName>
    <definedName name="Q3_">#REF!</definedName>
    <definedName name="Q4_">#REF!</definedName>
    <definedName name="Quartile1">[3]Cluster!$B$29:$J$29</definedName>
    <definedName name="Quartile2">[3]Cluster!$B$30:$J$30</definedName>
    <definedName name="Quartile3">[3]Cluster!$B$31:$J$31</definedName>
    <definedName name="R_">[1]RFM!$L$11:$L$30</definedName>
    <definedName name="RankOriginal">'[10]MDS Analysis'!$F$62:$Y$81</definedName>
    <definedName name="ranks">[12]MDS!$G$31:$P$40</definedName>
    <definedName name="rating">[15]RFM!$P$3:$Q$6</definedName>
    <definedName name="Recency">[6]RFM!$J$11:$J$30</definedName>
    <definedName name="RecencyScore" localSheetId="2">Cluster!$C$9:$C$28</definedName>
    <definedName name="RecencyScore">#REF!</definedName>
    <definedName name="retention">#REF!</definedName>
    <definedName name="retention_rate">'[11]basic model'!$B$2</definedName>
    <definedName name="retentionrate">[1]CLV!$B$8</definedName>
    <definedName name="RFMDATA" localSheetId="2">Cluster!$A$9:$L$28</definedName>
    <definedName name="RFMDATA" localSheetId="0">'[9]Cluster (3-Cluster Answer)'!$A$17:$Q$41</definedName>
    <definedName name="RFMDATA">#REF!</definedName>
    <definedName name="rfmlookup">[3]RFM!$N$3:$O$6</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localSheetId="6" hidden="1">6</definedName>
    <definedName name="RiskHasSettings" localSheetId="8" hidden="1">6</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localSheetId="6" hidden="1">100</definedName>
    <definedName name="RiskNumIterations" localSheetId="8" hidden="1">100</definedName>
    <definedName name="RiskNumIterations" hidden="1">10000</definedName>
    <definedName name="RiskNumSimulations" hidden="1">1</definedName>
    <definedName name="RiskPauseOnError" hidden="1">FALSE</definedName>
    <definedName name="RiskRealTimeResults">FALSE</definedName>
    <definedName name="RiskResultsUpdateFreq">100</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localSheetId="6" hidden="1">1</definedName>
    <definedName name="RiskStandardRecalc" localSheetId="8" hidden="1">1</definedName>
    <definedName name="RiskStandardRecalc" hidden="1">2</definedName>
    <definedName name="RiskStatFunctionsUpdateFreq">1</definedName>
    <definedName name="RiskUpdateDisplay" hidden="1">FALSE</definedName>
    <definedName name="RiskUpdateStatFunctions">TRUE</definedName>
    <definedName name="RiskUseDifferentSeedForEachSim" hidden="1">FALSE</definedName>
    <definedName name="RiskUseFixedSeed" hidden="1">FALSE</definedName>
    <definedName name="RiskUseMultipleCPUs" hidden="1">TRUE</definedName>
    <definedName name="SaczData">#REF!</definedName>
    <definedName name="Sales">'[6]Answer - Soap A &amp; B'!$D$2:$D$119</definedName>
    <definedName name="Sales__Dollars">[1]RFM!$D$11:$D$30</definedName>
    <definedName name="SanAzData">#REF!</definedName>
    <definedName name="SanDzData">#REF!</definedName>
    <definedName name="SanFzData">#REF!</definedName>
    <definedName name="SanJzData">#REF!</definedName>
    <definedName name="season">[7]initialization!$H$3:$I$14</definedName>
    <definedName name="SeazData">#REF!</definedName>
    <definedName name="SecondRank">'[6]MDS (VRank)'!$F$60:$K$65</definedName>
    <definedName name="similarities">[12]MDS!$G$5:$P$14</definedName>
    <definedName name="solver_adj" localSheetId="2" hidden="1">Cluster!#REF!</definedName>
    <definedName name="solver_adj" localSheetId="3" hidden="1">'Cluster Solution'!$Z$2:$Z$4</definedName>
    <definedName name="solver_adj" localSheetId="6" hidden="1">'MDS Analysis (2)'!#REF!</definedName>
    <definedName name="solver_adj" localSheetId="7" hidden="1">'MDS Solution'!$K$50:$L$69</definedName>
    <definedName name="solver_cvg" localSheetId="2" hidden="1">0.0001</definedName>
    <definedName name="solver_cvg" localSheetId="3" hidden="1">0.0001</definedName>
    <definedName name="solver_cvg" localSheetId="6" hidden="1">0.0001</definedName>
    <definedName name="solver_cvg" localSheetId="7" hidden="1">0.0001</definedName>
    <definedName name="solver_drv" localSheetId="2" hidden="1">1</definedName>
    <definedName name="solver_drv" localSheetId="3" hidden="1">1</definedName>
    <definedName name="solver_drv" localSheetId="6" hidden="1">1</definedName>
    <definedName name="solver_drv" localSheetId="7" hidden="1">1</definedName>
    <definedName name="solver_eng" localSheetId="2" hidden="1">3</definedName>
    <definedName name="solver_eng" localSheetId="3" hidden="1">3</definedName>
    <definedName name="solver_eng" localSheetId="6" hidden="1">3</definedName>
    <definedName name="solver_eng" localSheetId="7" hidden="1">3</definedName>
    <definedName name="solver_eng" localSheetId="0" hidden="1">1</definedName>
    <definedName name="solver_est" localSheetId="2" hidden="1">1</definedName>
    <definedName name="solver_est" localSheetId="3" hidden="1">1</definedName>
    <definedName name="solver_est" localSheetId="6" hidden="1">1</definedName>
    <definedName name="solver_est" localSheetId="7" hidden="1">1</definedName>
    <definedName name="solver_itr" localSheetId="2" hidden="1">100</definedName>
    <definedName name="solver_itr" localSheetId="3" hidden="1">2147483647</definedName>
    <definedName name="solver_itr" localSheetId="6" hidden="1">2147483647</definedName>
    <definedName name="solver_itr" localSheetId="7" hidden="1">2147483647</definedName>
    <definedName name="solver_lhs1" localSheetId="2" hidden="1">Cluster!#REF!</definedName>
    <definedName name="solver_lhs1" localSheetId="3" hidden="1">'Cluster Solution'!$Z$2:$Z$4</definedName>
    <definedName name="solver_lhs1" localSheetId="6" hidden="1">'MDS Analysis (2)'!#REF!</definedName>
    <definedName name="solver_lhs1" localSheetId="7" hidden="1">'MDS Solution'!$K$50:$L$69</definedName>
    <definedName name="solver_lhs2" localSheetId="2" hidden="1">Cluster!#REF!</definedName>
    <definedName name="solver_lhs2" localSheetId="3" hidden="1">'Cluster Solution'!$Z$2:$Z$4</definedName>
    <definedName name="solver_lhs2" localSheetId="6" hidden="1">'MDS Analysis (2)'!#REF!</definedName>
    <definedName name="solver_lhs2" localSheetId="7" hidden="1">'MDS Solution'!$K$50:$L$69</definedName>
    <definedName name="solver_lhs3" localSheetId="2" hidden="1">Cluster!#REF!</definedName>
    <definedName name="solver_lhs3" localSheetId="3" hidden="1">'Cluster Solution'!$Z$2:$Z$4</definedName>
    <definedName name="solver_lin" localSheetId="6" hidden="1">2</definedName>
    <definedName name="solver_mip" localSheetId="2" hidden="1">50000</definedName>
    <definedName name="solver_mip" localSheetId="3" hidden="1">2147483647</definedName>
    <definedName name="solver_mip" localSheetId="6" hidden="1">2147483647</definedName>
    <definedName name="solver_mip" localSheetId="7" hidden="1">2147483647</definedName>
    <definedName name="solver_mni" localSheetId="2" hidden="1">30</definedName>
    <definedName name="solver_mni" localSheetId="3" hidden="1">30</definedName>
    <definedName name="solver_mni" localSheetId="6" hidden="1">30</definedName>
    <definedName name="solver_mni" localSheetId="7" hidden="1">30</definedName>
    <definedName name="solver_mrt" localSheetId="2" hidden="1">0.5</definedName>
    <definedName name="solver_mrt" localSheetId="3" hidden="1">0.075</definedName>
    <definedName name="solver_mrt" localSheetId="6" hidden="1">0.075</definedName>
    <definedName name="solver_mrt" localSheetId="7" hidden="1">0.075</definedName>
    <definedName name="solver_msl" localSheetId="2" hidden="1">2</definedName>
    <definedName name="solver_msl" localSheetId="3" hidden="1">2</definedName>
    <definedName name="solver_msl" localSheetId="6" hidden="1">2</definedName>
    <definedName name="solver_msl" localSheetId="7" hidden="1">2</definedName>
    <definedName name="solver_neg" localSheetId="2" hidden="1">2</definedName>
    <definedName name="solver_neg" localSheetId="3" hidden="1">1</definedName>
    <definedName name="solver_neg" localSheetId="6" hidden="1">1</definedName>
    <definedName name="solver_neg" localSheetId="7" hidden="1">1</definedName>
    <definedName name="solver_neg" localSheetId="0" hidden="1">1</definedName>
    <definedName name="solver_nod" localSheetId="2" hidden="1">50000</definedName>
    <definedName name="solver_nod" localSheetId="3" hidden="1">2147483647</definedName>
    <definedName name="solver_nod" localSheetId="6" hidden="1">2147483647</definedName>
    <definedName name="solver_nod" localSheetId="7" hidden="1">2147483647</definedName>
    <definedName name="solver_num" localSheetId="2" hidden="1">3</definedName>
    <definedName name="solver_num" localSheetId="3" hidden="1">3</definedName>
    <definedName name="solver_num" localSheetId="6" hidden="1">2</definedName>
    <definedName name="solver_num" localSheetId="7" hidden="1">2</definedName>
    <definedName name="solver_num" localSheetId="0" hidden="1">0</definedName>
    <definedName name="solver_nwt" localSheetId="2" hidden="1">1</definedName>
    <definedName name="solver_nwt" localSheetId="3" hidden="1">1</definedName>
    <definedName name="solver_nwt" localSheetId="6" hidden="1">1</definedName>
    <definedName name="solver_nwt" localSheetId="7" hidden="1">1</definedName>
    <definedName name="solver_opt" localSheetId="2" hidden="1">Cluster!#REF!</definedName>
    <definedName name="solver_opt" localSheetId="3" hidden="1">'Cluster Solution'!$AG$6</definedName>
    <definedName name="solver_opt" localSheetId="6" hidden="1">'MDS Analysis (2)'!#REF!</definedName>
    <definedName name="solver_opt" localSheetId="7" hidden="1">'MDS Solution'!$K$46</definedName>
    <definedName name="solver_pre" localSheetId="2" hidden="1">0.000001</definedName>
    <definedName name="solver_pre" localSheetId="3" hidden="1">0.000001</definedName>
    <definedName name="solver_pre" localSheetId="6" hidden="1">0.000001</definedName>
    <definedName name="solver_pre" localSheetId="7" hidden="1">0.000001</definedName>
    <definedName name="solver_rbv" localSheetId="2" hidden="1">1</definedName>
    <definedName name="solver_rbv" localSheetId="3" hidden="1">1</definedName>
    <definedName name="solver_rbv" localSheetId="6" hidden="1">1</definedName>
    <definedName name="solver_rbv" localSheetId="7" hidden="1">1</definedName>
    <definedName name="solver_rel1" localSheetId="2" hidden="1">1</definedName>
    <definedName name="solver_rel1" localSheetId="3" hidden="1">1</definedName>
    <definedName name="solver_rel1" localSheetId="6" hidden="1">1</definedName>
    <definedName name="solver_rel1" localSheetId="7" hidden="1">1</definedName>
    <definedName name="solver_rel2" localSheetId="2" hidden="1">4</definedName>
    <definedName name="solver_rel2" localSheetId="3" hidden="1">4</definedName>
    <definedName name="solver_rel2" localSheetId="6" hidden="1">3</definedName>
    <definedName name="solver_rel2" localSheetId="7" hidden="1">3</definedName>
    <definedName name="solver_rel3" localSheetId="2" hidden="1">3</definedName>
    <definedName name="solver_rel3" localSheetId="3" hidden="1">3</definedName>
    <definedName name="solver_rhs1" localSheetId="2" hidden="1">20</definedName>
    <definedName name="solver_rhs1" localSheetId="3" hidden="1">20</definedName>
    <definedName name="solver_rhs1" localSheetId="6" hidden="1">20</definedName>
    <definedName name="solver_rhs1" localSheetId="7" hidden="1">1</definedName>
    <definedName name="solver_rhs2" localSheetId="2" hidden="1">integer</definedName>
    <definedName name="solver_rhs2" localSheetId="3" hidden="1">"integer"</definedName>
    <definedName name="solver_rhs2" localSheetId="6" hidden="1">0</definedName>
    <definedName name="solver_rhs2" localSheetId="7" hidden="1">-1</definedName>
    <definedName name="solver_rhs3" localSheetId="2" hidden="1">1</definedName>
    <definedName name="solver_rhs3" localSheetId="3" hidden="1">1</definedName>
    <definedName name="solver_rlx" localSheetId="2" hidden="1">2</definedName>
    <definedName name="solver_rlx" localSheetId="3" hidden="1">2</definedName>
    <definedName name="solver_rlx" localSheetId="6" hidden="1">2</definedName>
    <definedName name="solver_rlx" localSheetId="7" hidden="1">2</definedName>
    <definedName name="solver_rsd" localSheetId="2" hidden="1">0</definedName>
    <definedName name="solver_rsd" localSheetId="3" hidden="1">0</definedName>
    <definedName name="solver_rsd" localSheetId="6" hidden="1">0</definedName>
    <definedName name="solver_rsd" localSheetId="7" hidden="1">0</definedName>
    <definedName name="solver_scl" localSheetId="2" hidden="1">1</definedName>
    <definedName name="solver_scl" localSheetId="3" hidden="1">1</definedName>
    <definedName name="solver_scl" localSheetId="6" hidden="1">1</definedName>
    <definedName name="solver_scl" localSheetId="7" hidden="1">1</definedName>
    <definedName name="solver_sho" localSheetId="2" hidden="1">2</definedName>
    <definedName name="solver_sho" localSheetId="3" hidden="1">2</definedName>
    <definedName name="solver_sho" localSheetId="6" hidden="1">2</definedName>
    <definedName name="solver_sho" localSheetId="7" hidden="1">2</definedName>
    <definedName name="solver_ssz" localSheetId="2" hidden="1">100</definedName>
    <definedName name="solver_ssz" localSheetId="3" hidden="1">100</definedName>
    <definedName name="solver_ssz" localSheetId="6" hidden="1">100</definedName>
    <definedName name="solver_ssz" localSheetId="7" hidden="1">100</definedName>
    <definedName name="solver_tim" localSheetId="2" hidden="1">360</definedName>
    <definedName name="solver_tim" localSheetId="3" hidden="1">2147483647</definedName>
    <definedName name="solver_tim" localSheetId="6" hidden="1">2147483647</definedName>
    <definedName name="solver_tim" localSheetId="7" hidden="1">2147483647</definedName>
    <definedName name="solver_tol" localSheetId="2" hidden="1">0.01</definedName>
    <definedName name="solver_tol" localSheetId="3" hidden="1">0.01</definedName>
    <definedName name="solver_tol" localSheetId="6" hidden="1">0.01</definedName>
    <definedName name="solver_tol" localSheetId="7" hidden="1">0.01</definedName>
    <definedName name="solver_typ" localSheetId="2" hidden="1">2</definedName>
    <definedName name="solver_typ" localSheetId="3" hidden="1">2</definedName>
    <definedName name="solver_typ" localSheetId="6" hidden="1">1</definedName>
    <definedName name="solver_typ" localSheetId="7" hidden="1">1</definedName>
    <definedName name="solver_typ" localSheetId="0" hidden="1">1</definedName>
    <definedName name="solver_val" localSheetId="2" hidden="1">0</definedName>
    <definedName name="solver_val" localSheetId="3" hidden="1">0</definedName>
    <definedName name="solver_val" localSheetId="6" hidden="1">0</definedName>
    <definedName name="solver_val" localSheetId="7" hidden="1">0</definedName>
    <definedName name="solver_val" localSheetId="0" hidden="1">0</definedName>
    <definedName name="solver_ver" localSheetId="2" hidden="1">3</definedName>
    <definedName name="solver_ver" localSheetId="3" hidden="1">3</definedName>
    <definedName name="solver_ver" localSheetId="6" hidden="1">2</definedName>
    <definedName name="solver_ver" localSheetId="7" hidden="1">3</definedName>
    <definedName name="solver_ver" localSheetId="0" hidden="1">3</definedName>
    <definedName name="steady_state_margin">'[11]growing margins'!$G$4</definedName>
    <definedName name="steady_state_retenion">#REF!</definedName>
    <definedName name="StLZData">#REF!</definedName>
    <definedName name="SumDiffs" localSheetId="6">'MDS Analysis (2)'!#REF!</definedName>
    <definedName name="SumDiffsXY" localSheetId="6">'MDS Analysis (2)'!$G$4:$S$8</definedName>
    <definedName name="target">'[4]Dynamic Labels'!$D$1</definedName>
    <definedName name="TolzData">#REF!</definedName>
    <definedName name="total_profit">#REF!</definedName>
    <definedName name="trend">#REF!</definedName>
    <definedName name="trendpercent">#REF!</definedName>
    <definedName name="TuczData">#REF!</definedName>
    <definedName name="TulzData">#REF!</definedName>
    <definedName name="TwoData">'[6]MDS (VRank)'!$F$51:$K$56</definedName>
    <definedName name="twoddistances">[16]matrixnba!$K$66:$AM$94</definedName>
    <definedName name="TwoDistance">'[6]MDS (Sum)'!$F$42:$K$47</definedName>
    <definedName name="twodistances">[1]MDS!$F$47:$K$52</definedName>
    <definedName name="twodranks">[1]MDS!$F$56:$K$61</definedName>
    <definedName name="TwoRanks">'[6]MDS (Sum)'!$F$51:$K$56</definedName>
    <definedName name="unit_cost">#REF!</definedName>
    <definedName name="unit_cost_A">'[1]Soap A &amp; B'!$W$12</definedName>
    <definedName name="videogame_profit">#REF!</definedName>
    <definedName name="VirBzData">#REF!</definedName>
    <definedName name="WageHigh">[14]agency!$B$43</definedName>
    <definedName name="Wages">[14]agency!$B$24:$D$24</definedName>
    <definedName name="XYData">'[10]MDS Analysis'!$F$85:$Y$104</definedName>
    <definedName name="XYDataRank">'[10]MDS Analysis'!$F$109:$Y$128</definedName>
    <definedName name="year_1_margin">'[11]growing margins'!$G$3</definedName>
    <definedName name="year_1_retention">#REF!</definedName>
    <definedName name="Year1sales">'[4]Dynamic Labels'!$D$2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4" i="62" l="1"/>
  <c r="H3" i="62"/>
  <c r="H26" i="62"/>
  <c r="H25" i="62"/>
  <c r="H23" i="62"/>
  <c r="H4" i="62"/>
  <c r="H5" i="62"/>
  <c r="H6" i="62"/>
  <c r="H7" i="62"/>
  <c r="H8" i="62"/>
  <c r="H9" i="62"/>
  <c r="H10" i="62"/>
  <c r="H11" i="62"/>
  <c r="H12" i="62" s="1"/>
  <c r="H13" i="62" s="1"/>
  <c r="H14" i="62" s="1"/>
  <c r="H15" i="62" s="1"/>
  <c r="H16" i="62" s="1"/>
  <c r="H17" i="62" s="1"/>
  <c r="H18" i="62" s="1"/>
  <c r="H19" i="62" s="1"/>
  <c r="H20" i="62" s="1"/>
  <c r="H21" i="62" s="1"/>
  <c r="H2" i="62"/>
  <c r="G2" i="62"/>
  <c r="O68" i="63" l="1"/>
  <c r="O67" i="63"/>
  <c r="I4" i="62"/>
  <c r="J4" i="62" s="1"/>
  <c r="I3" i="62"/>
  <c r="J3" i="62" s="1"/>
  <c r="I2" i="62"/>
  <c r="J2" i="62" s="1"/>
  <c r="I21" i="62"/>
  <c r="J21" i="62" s="1"/>
  <c r="I15" i="62" l="1"/>
  <c r="J15" i="62" s="1"/>
  <c r="I6" i="62"/>
  <c r="J6" i="62" s="1"/>
  <c r="I13" i="62"/>
  <c r="J13" i="62" s="1"/>
  <c r="I20" i="62"/>
  <c r="J20" i="62" s="1"/>
  <c r="I12" i="62"/>
  <c r="J12" i="62" s="1"/>
  <c r="I18" i="62"/>
  <c r="J18" i="62" s="1"/>
  <c r="I10" i="62"/>
  <c r="J10" i="62" s="1"/>
  <c r="I7" i="62"/>
  <c r="J7" i="62" s="1"/>
  <c r="I14" i="62"/>
  <c r="J14" i="62" s="1"/>
  <c r="I5" i="62"/>
  <c r="J5" i="62" s="1"/>
  <c r="I19" i="62"/>
  <c r="J19" i="62" s="1"/>
  <c r="I11" i="62"/>
  <c r="J11" i="62" s="1"/>
  <c r="I17" i="62"/>
  <c r="J17" i="62" s="1"/>
  <c r="I9" i="62"/>
  <c r="J9" i="62" s="1"/>
  <c r="I16" i="62"/>
  <c r="J16" i="62" s="1"/>
  <c r="I8" i="62"/>
  <c r="J8" i="62" s="1"/>
  <c r="O91" i="63"/>
  <c r="O75" i="63"/>
  <c r="D3" i="62"/>
  <c r="D2" i="62"/>
  <c r="G10" i="62"/>
  <c r="G9" i="62"/>
  <c r="G7" i="62"/>
  <c r="G6" i="62"/>
  <c r="G5" i="62"/>
  <c r="G4" i="62"/>
  <c r="G3" i="62"/>
  <c r="E2" i="62" l="1"/>
  <c r="E3" i="62" s="1"/>
  <c r="E4" i="62" s="1"/>
  <c r="E5" i="62" s="1"/>
  <c r="E6" i="62" s="1"/>
  <c r="E7" i="62" s="1"/>
  <c r="E8" i="62" s="1"/>
  <c r="E9" i="62" s="1"/>
  <c r="E10" i="62" s="1"/>
  <c r="E11" i="62" s="1"/>
  <c r="E12" i="62" s="1"/>
  <c r="E13" i="62" s="1"/>
  <c r="E14" i="62" s="1"/>
  <c r="E15" i="62" s="1"/>
  <c r="E16" i="62" s="1"/>
  <c r="E17" i="62" s="1"/>
  <c r="E18" i="62" s="1"/>
  <c r="E19" i="62" s="1"/>
  <c r="E20" i="62" s="1"/>
  <c r="E21" i="62" s="1"/>
  <c r="P72" i="63"/>
  <c r="Q72" i="63" s="1"/>
  <c r="R72" i="63" s="1"/>
  <c r="S72" i="63" s="1"/>
  <c r="T72" i="63" s="1"/>
  <c r="U72" i="63" s="1"/>
  <c r="V72" i="63" s="1"/>
  <c r="W72" i="63" s="1"/>
  <c r="X72" i="63" s="1"/>
  <c r="Y72" i="63" s="1"/>
  <c r="Z72" i="63" s="1"/>
  <c r="AA72" i="63" s="1"/>
  <c r="AB72" i="63" s="1"/>
  <c r="AC72" i="63" s="1"/>
  <c r="AD72" i="63" s="1"/>
  <c r="AE72" i="63" s="1"/>
  <c r="AF72" i="63" s="1"/>
  <c r="AG72" i="63" s="1"/>
  <c r="AH72" i="63" s="1"/>
  <c r="AH50" i="63"/>
  <c r="AH51" i="63"/>
  <c r="AH52" i="63"/>
  <c r="AH53" i="63"/>
  <c r="AH54" i="63"/>
  <c r="AH55" i="63"/>
  <c r="AH56" i="63"/>
  <c r="AH57" i="63"/>
  <c r="AH58" i="63"/>
  <c r="AH59" i="63"/>
  <c r="AH60" i="63"/>
  <c r="AH61" i="63"/>
  <c r="AH62" i="63"/>
  <c r="AH63" i="63"/>
  <c r="AH64" i="63"/>
  <c r="AH65" i="63"/>
  <c r="AH66" i="63"/>
  <c r="AH67" i="63"/>
  <c r="AH68" i="63"/>
  <c r="AG50" i="63"/>
  <c r="AG51" i="63"/>
  <c r="AG52" i="63"/>
  <c r="AG53" i="63"/>
  <c r="AG54" i="63"/>
  <c r="AG55" i="63"/>
  <c r="AG56" i="63"/>
  <c r="AG57" i="63"/>
  <c r="AG58" i="63"/>
  <c r="AG59" i="63"/>
  <c r="AG60" i="63"/>
  <c r="AG61" i="63"/>
  <c r="AG62" i="63"/>
  <c r="AG63" i="63"/>
  <c r="AG64" i="63"/>
  <c r="AG65" i="63"/>
  <c r="AG66" i="63"/>
  <c r="AG67" i="63"/>
  <c r="AG68" i="63"/>
  <c r="AF50" i="63"/>
  <c r="AF51" i="63"/>
  <c r="AF52" i="63"/>
  <c r="AF53" i="63"/>
  <c r="AF54" i="63"/>
  <c r="AF55" i="63"/>
  <c r="AF56" i="63"/>
  <c r="AF57" i="63"/>
  <c r="AF58" i="63"/>
  <c r="AF59" i="63"/>
  <c r="AF60" i="63"/>
  <c r="AF61" i="63"/>
  <c r="AF62" i="63"/>
  <c r="AF63" i="63"/>
  <c r="AF64" i="63"/>
  <c r="AF65" i="63"/>
  <c r="AF66" i="63"/>
  <c r="AF67" i="63"/>
  <c r="AF68" i="63"/>
  <c r="AE50" i="63"/>
  <c r="AE51" i="63"/>
  <c r="AE52" i="63"/>
  <c r="AE53" i="63"/>
  <c r="AE54" i="63"/>
  <c r="AE55" i="63"/>
  <c r="AE56" i="63"/>
  <c r="AE57" i="63"/>
  <c r="AE58" i="63"/>
  <c r="AE59" i="63"/>
  <c r="AE60" i="63"/>
  <c r="AE61" i="63"/>
  <c r="AE62" i="63"/>
  <c r="AE63" i="63"/>
  <c r="AE64" i="63"/>
  <c r="AE65" i="63"/>
  <c r="AE66" i="63"/>
  <c r="AE67" i="63"/>
  <c r="AE68" i="63"/>
  <c r="AD50" i="63"/>
  <c r="AD51" i="63"/>
  <c r="AD52" i="63"/>
  <c r="AD53" i="63"/>
  <c r="AD54" i="63"/>
  <c r="AD55" i="63"/>
  <c r="AD56" i="63"/>
  <c r="AD57" i="63"/>
  <c r="AD58" i="63"/>
  <c r="AD59" i="63"/>
  <c r="AD60" i="63"/>
  <c r="AD61" i="63"/>
  <c r="AD62" i="63"/>
  <c r="AD63" i="63"/>
  <c r="AD64" i="63"/>
  <c r="AD65" i="63"/>
  <c r="AD66" i="63"/>
  <c r="AD67" i="63"/>
  <c r="AD68" i="63"/>
  <c r="AH49" i="63"/>
  <c r="AG49" i="63"/>
  <c r="AF49" i="63"/>
  <c r="AE49" i="63"/>
  <c r="AD49" i="63"/>
  <c r="AC49" i="63"/>
  <c r="AC50" i="63"/>
  <c r="AC51" i="63"/>
  <c r="AC52" i="63"/>
  <c r="AC53" i="63"/>
  <c r="AC54" i="63"/>
  <c r="AC55" i="63"/>
  <c r="AC56" i="63"/>
  <c r="AC57" i="63"/>
  <c r="AC58" i="63"/>
  <c r="AC59" i="63"/>
  <c r="AC60" i="63"/>
  <c r="AC61" i="63"/>
  <c r="AC62" i="63"/>
  <c r="AC63" i="63"/>
  <c r="AC64" i="63"/>
  <c r="AC65" i="63"/>
  <c r="AC66" i="63"/>
  <c r="AC67" i="63"/>
  <c r="AC68" i="63"/>
  <c r="AB49" i="63"/>
  <c r="AB50" i="63"/>
  <c r="AB51" i="63"/>
  <c r="AB52" i="63"/>
  <c r="AB53" i="63"/>
  <c r="AB54" i="63"/>
  <c r="AB55" i="63"/>
  <c r="AB56" i="63"/>
  <c r="AB57" i="63"/>
  <c r="AB58" i="63"/>
  <c r="AB59" i="63"/>
  <c r="AB60" i="63"/>
  <c r="AB61" i="63"/>
  <c r="AB62" i="63"/>
  <c r="AB63" i="63"/>
  <c r="AB64" i="63"/>
  <c r="AB65" i="63"/>
  <c r="AB66" i="63"/>
  <c r="AB67" i="63"/>
  <c r="AB68" i="63"/>
  <c r="AA49" i="63"/>
  <c r="AA50" i="63"/>
  <c r="AA51" i="63"/>
  <c r="AA52" i="63"/>
  <c r="AA53" i="63"/>
  <c r="AA54" i="63"/>
  <c r="AA55" i="63"/>
  <c r="AA56" i="63"/>
  <c r="AA57" i="63"/>
  <c r="AA58" i="63"/>
  <c r="AA59" i="63"/>
  <c r="AA60" i="63"/>
  <c r="AA61" i="63"/>
  <c r="AA62" i="63"/>
  <c r="AA63" i="63"/>
  <c r="AA64" i="63"/>
  <c r="AA65" i="63"/>
  <c r="AA66" i="63"/>
  <c r="AA67" i="63"/>
  <c r="AA68" i="63"/>
  <c r="Z49" i="63"/>
  <c r="Z50" i="63"/>
  <c r="Z51" i="63"/>
  <c r="Z52" i="63"/>
  <c r="Z53" i="63"/>
  <c r="Z54" i="63"/>
  <c r="Z55" i="63"/>
  <c r="Z56" i="63"/>
  <c r="Z57" i="63"/>
  <c r="Z58" i="63"/>
  <c r="Z59" i="63"/>
  <c r="Z60" i="63"/>
  <c r="Z61" i="63"/>
  <c r="Z62" i="63"/>
  <c r="Z63" i="63"/>
  <c r="Z64" i="63"/>
  <c r="Z65" i="63"/>
  <c r="Z66" i="63"/>
  <c r="Z67" i="63"/>
  <c r="Z68" i="63"/>
  <c r="Y49" i="63"/>
  <c r="Y50" i="63"/>
  <c r="Y51" i="63"/>
  <c r="Y52" i="63"/>
  <c r="Y53" i="63"/>
  <c r="Y54" i="63"/>
  <c r="Y55" i="63"/>
  <c r="Y56" i="63"/>
  <c r="Y57" i="63"/>
  <c r="Y58" i="63"/>
  <c r="Y59" i="63"/>
  <c r="Y60" i="63"/>
  <c r="Y61" i="63"/>
  <c r="Y62" i="63"/>
  <c r="Y63" i="63"/>
  <c r="Y64" i="63"/>
  <c r="Y65" i="63"/>
  <c r="Y66" i="63"/>
  <c r="Y67" i="63"/>
  <c r="Y68" i="63"/>
  <c r="X49" i="63"/>
  <c r="X50" i="63"/>
  <c r="X51" i="63"/>
  <c r="X52" i="63"/>
  <c r="X53" i="63"/>
  <c r="X54" i="63"/>
  <c r="X55" i="63"/>
  <c r="X56" i="63"/>
  <c r="X57" i="63"/>
  <c r="X58" i="63"/>
  <c r="X59" i="63"/>
  <c r="X60" i="63"/>
  <c r="X61" i="63"/>
  <c r="X62" i="63"/>
  <c r="X63" i="63"/>
  <c r="X64" i="63"/>
  <c r="X65" i="63"/>
  <c r="X66" i="63"/>
  <c r="X67" i="63"/>
  <c r="X68" i="63"/>
  <c r="W49" i="63"/>
  <c r="W50" i="63"/>
  <c r="W51" i="63"/>
  <c r="W52" i="63"/>
  <c r="W53" i="63"/>
  <c r="W54" i="63"/>
  <c r="W55" i="63"/>
  <c r="W56" i="63"/>
  <c r="W57" i="63"/>
  <c r="W58" i="63"/>
  <c r="W59" i="63"/>
  <c r="W60" i="63"/>
  <c r="W61" i="63"/>
  <c r="W62" i="63"/>
  <c r="W63" i="63"/>
  <c r="W64" i="63"/>
  <c r="W65" i="63"/>
  <c r="W66" i="63"/>
  <c r="W67" i="63"/>
  <c r="W68" i="63"/>
  <c r="V49" i="63"/>
  <c r="V50" i="63"/>
  <c r="V51" i="63"/>
  <c r="V52" i="63"/>
  <c r="V53" i="63"/>
  <c r="V54" i="63"/>
  <c r="V55" i="63"/>
  <c r="V56" i="63"/>
  <c r="V57" i="63"/>
  <c r="V58" i="63"/>
  <c r="V59" i="63"/>
  <c r="V60" i="63"/>
  <c r="V61" i="63"/>
  <c r="V62" i="63"/>
  <c r="V63" i="63"/>
  <c r="V64" i="63"/>
  <c r="V65" i="63"/>
  <c r="V66" i="63"/>
  <c r="V67" i="63"/>
  <c r="V68" i="63"/>
  <c r="U49" i="63"/>
  <c r="U50" i="63"/>
  <c r="U51" i="63"/>
  <c r="U52" i="63"/>
  <c r="U53" i="63"/>
  <c r="U54" i="63"/>
  <c r="U55" i="63"/>
  <c r="U56" i="63"/>
  <c r="U57" i="63"/>
  <c r="U58" i="63"/>
  <c r="U59" i="63"/>
  <c r="U60" i="63"/>
  <c r="U61" i="63"/>
  <c r="U62" i="63"/>
  <c r="U63" i="63"/>
  <c r="U64" i="63"/>
  <c r="U65" i="63"/>
  <c r="U66" i="63"/>
  <c r="U67" i="63"/>
  <c r="U68" i="63"/>
  <c r="T49" i="63"/>
  <c r="T50" i="63"/>
  <c r="T51" i="63"/>
  <c r="T52" i="63"/>
  <c r="T53" i="63"/>
  <c r="T54" i="63"/>
  <c r="T55" i="63"/>
  <c r="T56" i="63"/>
  <c r="T57" i="63"/>
  <c r="T58" i="63"/>
  <c r="T59" i="63"/>
  <c r="T60" i="63"/>
  <c r="T61" i="63"/>
  <c r="T62" i="63"/>
  <c r="T63" i="63"/>
  <c r="T64" i="63"/>
  <c r="T65" i="63"/>
  <c r="T66" i="63"/>
  <c r="T67" i="63"/>
  <c r="T68" i="63"/>
  <c r="S49" i="63"/>
  <c r="S50" i="63"/>
  <c r="S51" i="63"/>
  <c r="S52" i="63"/>
  <c r="S53" i="63"/>
  <c r="S54" i="63"/>
  <c r="S55" i="63"/>
  <c r="S56" i="63"/>
  <c r="S57" i="63"/>
  <c r="S58" i="63"/>
  <c r="S59" i="63"/>
  <c r="S60" i="63"/>
  <c r="S61" i="63"/>
  <c r="S62" i="63"/>
  <c r="S63" i="63"/>
  <c r="S64" i="63"/>
  <c r="S65" i="63"/>
  <c r="S66" i="63"/>
  <c r="S67" i="63"/>
  <c r="S68" i="63"/>
  <c r="R49" i="63"/>
  <c r="R50" i="63"/>
  <c r="R51" i="63"/>
  <c r="R52" i="63"/>
  <c r="R53" i="63"/>
  <c r="R54" i="63"/>
  <c r="R55" i="63"/>
  <c r="R56" i="63"/>
  <c r="R57" i="63"/>
  <c r="R58" i="63"/>
  <c r="R59" i="63"/>
  <c r="R60" i="63"/>
  <c r="R61" i="63"/>
  <c r="R62" i="63"/>
  <c r="R63" i="63"/>
  <c r="R64" i="63"/>
  <c r="R65" i="63"/>
  <c r="R66" i="63"/>
  <c r="R67" i="63"/>
  <c r="R68" i="63"/>
  <c r="Q50" i="63"/>
  <c r="Q51" i="63"/>
  <c r="Q52" i="63"/>
  <c r="Q53" i="63"/>
  <c r="Q54" i="63"/>
  <c r="Q55" i="63"/>
  <c r="Q56" i="63"/>
  <c r="Q57" i="63"/>
  <c r="Q58" i="63"/>
  <c r="Q59" i="63"/>
  <c r="Q60" i="63"/>
  <c r="Q61" i="63"/>
  <c r="Q62" i="63"/>
  <c r="Q63" i="63"/>
  <c r="Q64" i="63"/>
  <c r="Q65" i="63"/>
  <c r="Q66" i="63"/>
  <c r="Q67" i="63"/>
  <c r="Q68" i="63"/>
  <c r="Q49" i="63"/>
  <c r="P49" i="63"/>
  <c r="P50" i="63"/>
  <c r="P51" i="63"/>
  <c r="P52" i="63"/>
  <c r="P53" i="63"/>
  <c r="P54" i="63"/>
  <c r="P55" i="63"/>
  <c r="P56" i="63"/>
  <c r="P57" i="63"/>
  <c r="P58" i="63"/>
  <c r="P59" i="63"/>
  <c r="P60" i="63"/>
  <c r="P61" i="63"/>
  <c r="P62" i="63"/>
  <c r="P63" i="63"/>
  <c r="P64" i="63"/>
  <c r="P65" i="63"/>
  <c r="P66" i="63"/>
  <c r="P67" i="63"/>
  <c r="P68" i="63"/>
  <c r="O49" i="63"/>
  <c r="P48" i="63"/>
  <c r="Q48" i="63" s="1"/>
  <c r="R48" i="63" s="1"/>
  <c r="S48" i="63" s="1"/>
  <c r="T48" i="63" s="1"/>
  <c r="U48" i="63" s="1"/>
  <c r="V48" i="63" s="1"/>
  <c r="W48" i="63" s="1"/>
  <c r="X48" i="63" s="1"/>
  <c r="Y48" i="63" s="1"/>
  <c r="Z48" i="63" s="1"/>
  <c r="AA48" i="63" s="1"/>
  <c r="AB48" i="63" s="1"/>
  <c r="AC48" i="63" s="1"/>
  <c r="AD48" i="63" s="1"/>
  <c r="AE48" i="63" s="1"/>
  <c r="AF48" i="63" s="1"/>
  <c r="AG48" i="63" s="1"/>
  <c r="AH48" i="63" s="1"/>
  <c r="P24" i="63"/>
  <c r="Q24" i="63" s="1"/>
  <c r="R24" i="63" s="1"/>
  <c r="S24" i="63" s="1"/>
  <c r="T24" i="63" s="1"/>
  <c r="U24" i="63" s="1"/>
  <c r="V24" i="63" s="1"/>
  <c r="W24" i="63" s="1"/>
  <c r="X24" i="63" s="1"/>
  <c r="Y24" i="63" s="1"/>
  <c r="Z24" i="63" s="1"/>
  <c r="AA24" i="63" s="1"/>
  <c r="AB24" i="63" s="1"/>
  <c r="AC24" i="63" s="1"/>
  <c r="AD24" i="63" s="1"/>
  <c r="AE24" i="63" s="1"/>
  <c r="AF24" i="63" s="1"/>
  <c r="AG24" i="63" s="1"/>
  <c r="AH24" i="63" s="1"/>
  <c r="AH21" i="63"/>
  <c r="AG20" i="63"/>
  <c r="AF19" i="63"/>
  <c r="AE18" i="63"/>
  <c r="AD17" i="63"/>
  <c r="AC16" i="63"/>
  <c r="AB15" i="63"/>
  <c r="AA14" i="63"/>
  <c r="Z13" i="63"/>
  <c r="Y12" i="63"/>
  <c r="X11" i="63"/>
  <c r="W10" i="63"/>
  <c r="V9" i="63"/>
  <c r="U8" i="63"/>
  <c r="T7" i="63"/>
  <c r="O2" i="63"/>
  <c r="S6" i="63"/>
  <c r="R5" i="63"/>
  <c r="Q4" i="63"/>
  <c r="P3" i="63"/>
  <c r="P1" i="63"/>
  <c r="Q1" i="63" s="1"/>
  <c r="R1" i="63" s="1"/>
  <c r="S1" i="63" s="1"/>
  <c r="T1" i="63" s="1"/>
  <c r="U1" i="63" s="1"/>
  <c r="V1" i="63" s="1"/>
  <c r="W1" i="63" s="1"/>
  <c r="X1" i="63" s="1"/>
  <c r="Y1" i="63" s="1"/>
  <c r="Z1" i="63" s="1"/>
  <c r="AA1" i="63" s="1"/>
  <c r="AB1" i="63" s="1"/>
  <c r="AC1" i="63" s="1"/>
  <c r="AD1" i="63" s="1"/>
  <c r="AE1" i="63" s="1"/>
  <c r="AF1" i="63" s="1"/>
  <c r="AG1" i="63" s="1"/>
  <c r="AH1" i="63" s="1"/>
  <c r="F2" i="62"/>
  <c r="B3" i="62"/>
  <c r="F3" i="62"/>
  <c r="F4" i="62"/>
  <c r="F5" i="62"/>
  <c r="F6" i="62"/>
  <c r="F7" i="62"/>
  <c r="F8" i="62"/>
  <c r="F9" i="62"/>
  <c r="F10" i="62"/>
  <c r="F11" i="62"/>
  <c r="F12" i="62"/>
  <c r="F13" i="62"/>
  <c r="F14" i="62"/>
  <c r="F15" i="62"/>
  <c r="F16" i="62"/>
  <c r="F17" i="62"/>
  <c r="F18" i="62"/>
  <c r="F19" i="62"/>
  <c r="F20" i="62"/>
  <c r="F21" i="62"/>
  <c r="B2" i="62"/>
  <c r="C2" i="62" s="1"/>
  <c r="N8" i="61"/>
  <c r="AJ3" i="61"/>
  <c r="AJ4" i="61"/>
  <c r="AI3" i="61"/>
  <c r="AI4" i="61"/>
  <c r="AH3" i="61"/>
  <c r="AH4" i="61"/>
  <c r="AG3" i="61"/>
  <c r="AG4" i="61"/>
  <c r="AF3" i="61"/>
  <c r="AF4" i="61"/>
  <c r="AE3" i="61"/>
  <c r="AE4" i="61"/>
  <c r="AC3" i="61"/>
  <c r="AC4" i="61"/>
  <c r="AB3" i="61"/>
  <c r="AB4" i="61"/>
  <c r="AA3" i="61"/>
  <c r="AA4" i="61"/>
  <c r="AJ2" i="61"/>
  <c r="AI2" i="61"/>
  <c r="AH2" i="61"/>
  <c r="AG2" i="61"/>
  <c r="AF2" i="61"/>
  <c r="AE2" i="61"/>
  <c r="AC2" i="61"/>
  <c r="AB2" i="61"/>
  <c r="AA2" i="61"/>
  <c r="O9" i="61"/>
  <c r="O10" i="61"/>
  <c r="O11" i="61"/>
  <c r="O12" i="61"/>
  <c r="O13" i="61"/>
  <c r="O14" i="61"/>
  <c r="O15" i="61"/>
  <c r="O16" i="61"/>
  <c r="O17" i="61"/>
  <c r="O18" i="61"/>
  <c r="O19" i="61"/>
  <c r="O20" i="61"/>
  <c r="O21" i="61"/>
  <c r="O22" i="61"/>
  <c r="O23" i="61"/>
  <c r="O24" i="61"/>
  <c r="O25" i="61"/>
  <c r="O26" i="61"/>
  <c r="O27" i="61"/>
  <c r="P9" i="61"/>
  <c r="P10" i="61"/>
  <c r="P11" i="61"/>
  <c r="P12" i="61"/>
  <c r="P13" i="61"/>
  <c r="P14" i="61"/>
  <c r="P15" i="61"/>
  <c r="P16" i="61"/>
  <c r="P17" i="61"/>
  <c r="P18" i="61"/>
  <c r="P19" i="61"/>
  <c r="P20" i="61"/>
  <c r="P21" i="61"/>
  <c r="P22" i="61"/>
  <c r="P23" i="61"/>
  <c r="P24" i="61"/>
  <c r="P25" i="61"/>
  <c r="P26" i="61"/>
  <c r="P27" i="61"/>
  <c r="R9" i="61"/>
  <c r="R10" i="61"/>
  <c r="R11" i="61"/>
  <c r="R12" i="61"/>
  <c r="R13" i="61"/>
  <c r="R14" i="61"/>
  <c r="R15" i="61"/>
  <c r="R16" i="61"/>
  <c r="R17" i="61"/>
  <c r="R18" i="61"/>
  <c r="R19" i="61"/>
  <c r="R20" i="61"/>
  <c r="R21" i="61"/>
  <c r="R22" i="61"/>
  <c r="R23" i="61"/>
  <c r="R24" i="61"/>
  <c r="R25" i="61"/>
  <c r="R26" i="61"/>
  <c r="R27" i="61"/>
  <c r="S9" i="61"/>
  <c r="S10" i="61"/>
  <c r="S11" i="61"/>
  <c r="S12" i="61"/>
  <c r="S13" i="61"/>
  <c r="S14" i="61"/>
  <c r="S15" i="61"/>
  <c r="S16" i="61"/>
  <c r="S17" i="61"/>
  <c r="S18" i="61"/>
  <c r="S19" i="61"/>
  <c r="S20" i="61"/>
  <c r="S21" i="61"/>
  <c r="S22" i="61"/>
  <c r="S23" i="61"/>
  <c r="S24" i="61"/>
  <c r="S25" i="61"/>
  <c r="S26" i="61"/>
  <c r="S27" i="61"/>
  <c r="T9" i="61"/>
  <c r="T10" i="61"/>
  <c r="T11" i="61"/>
  <c r="T12" i="61"/>
  <c r="T13" i="61"/>
  <c r="T14" i="61"/>
  <c r="T15" i="61"/>
  <c r="T16" i="61"/>
  <c r="T17" i="61"/>
  <c r="T18" i="61"/>
  <c r="T19" i="61"/>
  <c r="T20" i="61"/>
  <c r="T21" i="61"/>
  <c r="T22" i="61"/>
  <c r="T23" i="61"/>
  <c r="T24" i="61"/>
  <c r="T25" i="61"/>
  <c r="T26" i="61"/>
  <c r="T27" i="61"/>
  <c r="U9" i="61"/>
  <c r="U10" i="61"/>
  <c r="U11" i="61"/>
  <c r="U12" i="61"/>
  <c r="U13" i="61"/>
  <c r="U14" i="61"/>
  <c r="U15" i="61"/>
  <c r="U16" i="61"/>
  <c r="U17" i="61"/>
  <c r="U18" i="61"/>
  <c r="U19" i="61"/>
  <c r="U20" i="61"/>
  <c r="U21" i="61"/>
  <c r="U22" i="61"/>
  <c r="U23" i="61"/>
  <c r="U24" i="61"/>
  <c r="U25" i="61"/>
  <c r="U26" i="61"/>
  <c r="U27" i="61"/>
  <c r="V9" i="61"/>
  <c r="V10" i="61"/>
  <c r="V11" i="61"/>
  <c r="V12" i="61"/>
  <c r="V13" i="61"/>
  <c r="V14" i="61"/>
  <c r="V15" i="61"/>
  <c r="V16" i="61"/>
  <c r="V17" i="61"/>
  <c r="V18" i="61"/>
  <c r="V19" i="61"/>
  <c r="V20" i="61"/>
  <c r="V21" i="61"/>
  <c r="V22" i="61"/>
  <c r="V23" i="61"/>
  <c r="V24" i="61"/>
  <c r="V25" i="61"/>
  <c r="V26" i="61"/>
  <c r="V27" i="61"/>
  <c r="W9" i="61"/>
  <c r="W10" i="61"/>
  <c r="W11" i="61"/>
  <c r="W12" i="61"/>
  <c r="W13" i="61"/>
  <c r="W14" i="61"/>
  <c r="W15" i="61"/>
  <c r="W16" i="61"/>
  <c r="W17" i="61"/>
  <c r="W18" i="61"/>
  <c r="W19" i="61"/>
  <c r="W20" i="61"/>
  <c r="W21" i="61"/>
  <c r="W22" i="61"/>
  <c r="W23" i="61"/>
  <c r="W24" i="61"/>
  <c r="W25" i="61"/>
  <c r="W26" i="61"/>
  <c r="W27" i="61"/>
  <c r="W8" i="61"/>
  <c r="V8" i="61"/>
  <c r="U8" i="61"/>
  <c r="T8" i="61"/>
  <c r="S8" i="61"/>
  <c r="R8" i="61"/>
  <c r="P8" i="61"/>
  <c r="O8" i="61"/>
  <c r="N9" i="61"/>
  <c r="N10" i="61"/>
  <c r="N11" i="61"/>
  <c r="N12" i="61"/>
  <c r="N13" i="61"/>
  <c r="N14" i="61"/>
  <c r="N15" i="61"/>
  <c r="N16" i="61"/>
  <c r="N17" i="61"/>
  <c r="N18" i="61"/>
  <c r="N19" i="61"/>
  <c r="N20" i="61"/>
  <c r="N21" i="61"/>
  <c r="N22" i="61"/>
  <c r="N23" i="61"/>
  <c r="N24" i="61"/>
  <c r="N25" i="61"/>
  <c r="N26" i="61"/>
  <c r="N27" i="61"/>
  <c r="O3" i="61"/>
  <c r="P3" i="61"/>
  <c r="R3" i="61"/>
  <c r="S3" i="61"/>
  <c r="T3" i="61"/>
  <c r="U3" i="61"/>
  <c r="V3" i="61"/>
  <c r="W3" i="61"/>
  <c r="N3" i="61"/>
  <c r="W2" i="61"/>
  <c r="V2" i="61"/>
  <c r="O2" i="61"/>
  <c r="P2" i="61"/>
  <c r="R2" i="61"/>
  <c r="S2" i="61"/>
  <c r="T2" i="61"/>
  <c r="U2" i="61"/>
  <c r="N2" i="61"/>
  <c r="E3" i="61"/>
  <c r="E4" i="61"/>
  <c r="E5" i="61"/>
  <c r="E6" i="61"/>
  <c r="E7" i="61"/>
  <c r="E8" i="61"/>
  <c r="E9" i="61"/>
  <c r="E10" i="61"/>
  <c r="E11" i="61"/>
  <c r="E12" i="61"/>
  <c r="E13" i="61"/>
  <c r="E14" i="61"/>
  <c r="E15" i="61"/>
  <c r="E16" i="61"/>
  <c r="E17" i="61"/>
  <c r="E18" i="61"/>
  <c r="E19" i="61"/>
  <c r="E20" i="61"/>
  <c r="E21" i="61"/>
  <c r="E2" i="61"/>
  <c r="C3" i="62" l="1"/>
  <c r="O50" i="63"/>
  <c r="X3" i="63"/>
  <c r="AH18" i="63"/>
  <c r="AH10" i="63"/>
  <c r="AH9" i="63"/>
  <c r="AH8" i="63"/>
  <c r="AH15" i="63"/>
  <c r="AH14" i="63"/>
  <c r="AH6" i="63"/>
  <c r="AG17" i="63"/>
  <c r="AG2" i="63"/>
  <c r="AH7" i="63"/>
  <c r="AH16" i="63"/>
  <c r="AH2" i="63"/>
  <c r="AH13" i="63"/>
  <c r="AH5" i="63"/>
  <c r="AH17" i="63"/>
  <c r="AG9" i="63"/>
  <c r="AH20" i="63"/>
  <c r="AH12" i="63"/>
  <c r="AH4" i="63"/>
  <c r="AH19" i="63"/>
  <c r="AH11" i="63"/>
  <c r="AH3" i="63"/>
  <c r="AG8" i="63"/>
  <c r="AG16" i="63"/>
  <c r="AF2" i="63"/>
  <c r="AD2" i="63"/>
  <c r="AG18" i="63"/>
  <c r="AG10" i="63"/>
  <c r="AG15" i="63"/>
  <c r="AG7" i="63"/>
  <c r="AG14" i="63"/>
  <c r="AG6" i="63"/>
  <c r="AG21" i="63"/>
  <c r="AG13" i="63"/>
  <c r="AG5" i="63"/>
  <c r="AG12" i="63"/>
  <c r="AG4" i="63"/>
  <c r="AG19" i="63"/>
  <c r="AG11" i="63"/>
  <c r="AG3" i="63"/>
  <c r="AF17" i="63"/>
  <c r="AF18" i="63"/>
  <c r="AF10" i="63"/>
  <c r="AF9" i="63"/>
  <c r="AE3" i="63"/>
  <c r="AF16" i="63"/>
  <c r="AF8" i="63"/>
  <c r="AF15" i="63"/>
  <c r="AF7" i="63"/>
  <c r="AF14" i="63"/>
  <c r="AF6" i="63"/>
  <c r="AF21" i="63"/>
  <c r="AF13" i="63"/>
  <c r="AF5" i="63"/>
  <c r="AF20" i="63"/>
  <c r="AF12" i="63"/>
  <c r="AF4" i="63"/>
  <c r="AF11" i="63"/>
  <c r="AF3" i="63"/>
  <c r="AE17" i="63"/>
  <c r="AE9" i="63"/>
  <c r="AE2" i="63"/>
  <c r="AE10" i="63"/>
  <c r="AE16" i="63"/>
  <c r="AE8" i="63"/>
  <c r="AE15" i="63"/>
  <c r="AE7" i="63"/>
  <c r="AE14" i="63"/>
  <c r="AE6" i="63"/>
  <c r="AE21" i="63"/>
  <c r="AE13" i="63"/>
  <c r="AE5" i="63"/>
  <c r="AE20" i="63"/>
  <c r="AE12" i="63"/>
  <c r="AE4" i="63"/>
  <c r="AE19" i="63"/>
  <c r="AE11" i="63"/>
  <c r="AC19" i="63"/>
  <c r="AC4" i="63"/>
  <c r="AD9" i="63"/>
  <c r="AB2" i="63"/>
  <c r="AD18" i="63"/>
  <c r="AD10" i="63"/>
  <c r="AD16" i="63"/>
  <c r="AD8" i="63"/>
  <c r="AC3" i="63"/>
  <c r="AD15" i="63"/>
  <c r="AD7" i="63"/>
  <c r="AD14" i="63"/>
  <c r="AD6" i="63"/>
  <c r="AD21" i="63"/>
  <c r="AD13" i="63"/>
  <c r="AD5" i="63"/>
  <c r="AD20" i="63"/>
  <c r="AD12" i="63"/>
  <c r="AD4" i="63"/>
  <c r="AC7" i="63"/>
  <c r="AD19" i="63"/>
  <c r="AD11" i="63"/>
  <c r="AD3" i="63"/>
  <c r="AC2" i="63"/>
  <c r="AC17" i="63"/>
  <c r="AC9" i="63"/>
  <c r="AC18" i="63"/>
  <c r="AC10" i="63"/>
  <c r="AC8" i="63"/>
  <c r="AC15" i="63"/>
  <c r="AC14" i="63"/>
  <c r="AC6" i="63"/>
  <c r="AC21" i="63"/>
  <c r="AC13" i="63"/>
  <c r="AC5" i="63"/>
  <c r="AC20" i="63"/>
  <c r="AC12" i="63"/>
  <c r="AC11" i="63"/>
  <c r="AB17" i="63"/>
  <c r="AB9" i="63"/>
  <c r="AB18" i="63"/>
  <c r="AB10" i="63"/>
  <c r="AA2" i="63"/>
  <c r="AB16" i="63"/>
  <c r="AB8" i="63"/>
  <c r="AB7" i="63"/>
  <c r="AB14" i="63"/>
  <c r="AB6" i="63"/>
  <c r="AB21" i="63"/>
  <c r="AB13" i="63"/>
  <c r="AB5" i="63"/>
  <c r="AB20" i="63"/>
  <c r="AB12" i="63"/>
  <c r="AB4" i="63"/>
  <c r="AB19" i="63"/>
  <c r="AB11" i="63"/>
  <c r="AB3" i="63"/>
  <c r="AA18" i="63"/>
  <c r="AA9" i="63"/>
  <c r="AA8" i="63"/>
  <c r="AA17" i="63"/>
  <c r="AA10" i="63"/>
  <c r="AA16" i="63"/>
  <c r="AA15" i="63"/>
  <c r="AA7" i="63"/>
  <c r="Z2" i="63"/>
  <c r="AA6" i="63"/>
  <c r="AA21" i="63"/>
  <c r="AA13" i="63"/>
  <c r="AA5" i="63"/>
  <c r="AA20" i="63"/>
  <c r="AA12" i="63"/>
  <c r="AA4" i="63"/>
  <c r="AA19" i="63"/>
  <c r="AA11" i="63"/>
  <c r="AA3" i="63"/>
  <c r="Z17" i="63"/>
  <c r="Z9" i="63"/>
  <c r="Z18" i="63"/>
  <c r="Z10" i="63"/>
  <c r="Z16" i="63"/>
  <c r="Z8" i="63"/>
  <c r="Z15" i="63"/>
  <c r="Z7" i="63"/>
  <c r="Z14" i="63"/>
  <c r="Z6" i="63"/>
  <c r="Z21" i="63"/>
  <c r="Z5" i="63"/>
  <c r="Z20" i="63"/>
  <c r="Z12" i="63"/>
  <c r="Z4" i="63"/>
  <c r="Z19" i="63"/>
  <c r="Z11" i="63"/>
  <c r="Z3" i="63"/>
  <c r="Y2" i="63"/>
  <c r="Y18" i="63"/>
  <c r="Y10" i="63"/>
  <c r="Y17" i="63"/>
  <c r="Y9" i="63"/>
  <c r="Y16" i="63"/>
  <c r="Y8" i="63"/>
  <c r="Y15" i="63"/>
  <c r="Y7" i="63"/>
  <c r="Y14" i="63"/>
  <c r="Y6" i="63"/>
  <c r="Y21" i="63"/>
  <c r="Y13" i="63"/>
  <c r="Y5" i="63"/>
  <c r="W21" i="63"/>
  <c r="W13" i="63"/>
  <c r="W5" i="63"/>
  <c r="Y20" i="63"/>
  <c r="Y4" i="63"/>
  <c r="Y19" i="63"/>
  <c r="Y11" i="63"/>
  <c r="Y3" i="63"/>
  <c r="X18" i="63"/>
  <c r="X10" i="63"/>
  <c r="X9" i="63"/>
  <c r="X16" i="63"/>
  <c r="X8" i="63"/>
  <c r="X17" i="63"/>
  <c r="X15" i="63"/>
  <c r="X7" i="63"/>
  <c r="X14" i="63"/>
  <c r="X6" i="63"/>
  <c r="X21" i="63"/>
  <c r="X13" i="63"/>
  <c r="X5" i="63"/>
  <c r="X20" i="63"/>
  <c r="X12" i="63"/>
  <c r="X4" i="63"/>
  <c r="X19" i="63"/>
  <c r="X2" i="63"/>
  <c r="W9" i="63"/>
  <c r="W19" i="63"/>
  <c r="W18" i="63"/>
  <c r="U2" i="63"/>
  <c r="W17" i="63"/>
  <c r="W11" i="63"/>
  <c r="W8" i="63"/>
  <c r="W3" i="63"/>
  <c r="W2" i="63"/>
  <c r="W16" i="63"/>
  <c r="W15" i="63"/>
  <c r="W7" i="63"/>
  <c r="V8" i="63"/>
  <c r="W14" i="63"/>
  <c r="W6" i="63"/>
  <c r="W20" i="63"/>
  <c r="W12" i="63"/>
  <c r="W4" i="63"/>
  <c r="U18" i="63"/>
  <c r="U17" i="63"/>
  <c r="V6" i="63"/>
  <c r="V17" i="63"/>
  <c r="U9" i="63"/>
  <c r="V16" i="63"/>
  <c r="V2" i="63"/>
  <c r="V18" i="63"/>
  <c r="V10" i="63"/>
  <c r="V15" i="63"/>
  <c r="V7" i="63"/>
  <c r="V14" i="63"/>
  <c r="V21" i="63"/>
  <c r="V13" i="63"/>
  <c r="V5" i="63"/>
  <c r="V20" i="63"/>
  <c r="V12" i="63"/>
  <c r="V4" i="63"/>
  <c r="V19" i="63"/>
  <c r="V11" i="63"/>
  <c r="V3" i="63"/>
  <c r="U3" i="63"/>
  <c r="U10" i="63"/>
  <c r="U16" i="63"/>
  <c r="U15" i="63"/>
  <c r="U7" i="63"/>
  <c r="U14" i="63"/>
  <c r="U6" i="63"/>
  <c r="U21" i="63"/>
  <c r="U13" i="63"/>
  <c r="U5" i="63"/>
  <c r="U20" i="63"/>
  <c r="U12" i="63"/>
  <c r="U4" i="63"/>
  <c r="T2" i="63"/>
  <c r="U19" i="63"/>
  <c r="U11" i="63"/>
  <c r="S2" i="63"/>
  <c r="T10" i="63"/>
  <c r="T17" i="63"/>
  <c r="T9" i="63"/>
  <c r="T18" i="63"/>
  <c r="T16" i="63"/>
  <c r="T8" i="63"/>
  <c r="T15" i="63"/>
  <c r="T14" i="63"/>
  <c r="T6" i="63"/>
  <c r="T21" i="63"/>
  <c r="T13" i="63"/>
  <c r="T5" i="63"/>
  <c r="T20" i="63"/>
  <c r="T12" i="63"/>
  <c r="T4" i="63"/>
  <c r="T19" i="63"/>
  <c r="T11" i="63"/>
  <c r="T3" i="63"/>
  <c r="Q2" i="63"/>
  <c r="P2" i="63"/>
  <c r="R2" i="63"/>
  <c r="S3" i="63"/>
  <c r="S19" i="63"/>
  <c r="S18" i="63"/>
  <c r="S10" i="63"/>
  <c r="S11" i="63"/>
  <c r="S14" i="63"/>
  <c r="S17" i="63"/>
  <c r="S4" i="63"/>
  <c r="S9" i="63"/>
  <c r="R3" i="63"/>
  <c r="S16" i="63"/>
  <c r="S8" i="63"/>
  <c r="S15" i="63"/>
  <c r="S7" i="63"/>
  <c r="S21" i="63"/>
  <c r="S13" i="63"/>
  <c r="S5" i="63"/>
  <c r="S20" i="63"/>
  <c r="S12" i="63"/>
  <c r="R17" i="63"/>
  <c r="Q10" i="63"/>
  <c r="R9" i="63"/>
  <c r="R18" i="63"/>
  <c r="R10" i="63"/>
  <c r="Q18" i="63"/>
  <c r="R16" i="63"/>
  <c r="R8" i="63"/>
  <c r="R15" i="63"/>
  <c r="R7" i="63"/>
  <c r="R14" i="63"/>
  <c r="R6" i="63"/>
  <c r="R21" i="63"/>
  <c r="R13" i="63"/>
  <c r="R20" i="63"/>
  <c r="R12" i="63"/>
  <c r="R4" i="63"/>
  <c r="R19" i="63"/>
  <c r="R11" i="63"/>
  <c r="Q17" i="63"/>
  <c r="Q9" i="63"/>
  <c r="Q16" i="63"/>
  <c r="Q8" i="63"/>
  <c r="Q15" i="63"/>
  <c r="Q7" i="63"/>
  <c r="Q14" i="63"/>
  <c r="Q6" i="63"/>
  <c r="Q21" i="63"/>
  <c r="Q13" i="63"/>
  <c r="Q5" i="63"/>
  <c r="Q20" i="63"/>
  <c r="Q12" i="63"/>
  <c r="Q19" i="63"/>
  <c r="Q11" i="63"/>
  <c r="Q3" i="63"/>
  <c r="P9" i="63"/>
  <c r="O3" i="63"/>
  <c r="P17" i="63"/>
  <c r="P18" i="63"/>
  <c r="P10" i="63"/>
  <c r="P16" i="63"/>
  <c r="P8" i="63"/>
  <c r="P15" i="63"/>
  <c r="P7" i="63"/>
  <c r="P14" i="63"/>
  <c r="P6" i="63"/>
  <c r="P21" i="63"/>
  <c r="P13" i="63"/>
  <c r="P5" i="63"/>
  <c r="P20" i="63"/>
  <c r="P12" i="63"/>
  <c r="P4" i="63"/>
  <c r="P19" i="63"/>
  <c r="P11" i="63"/>
  <c r="Q3" i="61"/>
  <c r="Q2" i="61"/>
  <c r="O51" i="63" l="1"/>
  <c r="O4" i="63"/>
  <c r="B4" i="62"/>
  <c r="Q16" i="61"/>
  <c r="Q19" i="61"/>
  <c r="Q12" i="61"/>
  <c r="Q21" i="61"/>
  <c r="Q24" i="61"/>
  <c r="Q10" i="61"/>
  <c r="Q18" i="61"/>
  <c r="Q26" i="61"/>
  <c r="Q9" i="61"/>
  <c r="Q11" i="61"/>
  <c r="Q17" i="61"/>
  <c r="Q15" i="61"/>
  <c r="Q23" i="61"/>
  <c r="Q25" i="61"/>
  <c r="Q27" i="61"/>
  <c r="Q20" i="61"/>
  <c r="Q14" i="61"/>
  <c r="Q13" i="61"/>
  <c r="Q22" i="61"/>
  <c r="Q8" i="61"/>
  <c r="O52" i="63" l="1"/>
  <c r="O5" i="63"/>
  <c r="B5" i="62"/>
  <c r="C4" i="62"/>
  <c r="D4" i="62" s="1"/>
  <c r="AD3" i="61"/>
  <c r="AA8" i="61" s="1"/>
  <c r="AD4" i="61"/>
  <c r="AB8" i="61" s="1"/>
  <c r="AD2" i="61"/>
  <c r="Z14" i="61" s="1"/>
  <c r="O53" i="63" l="1"/>
  <c r="O6" i="63"/>
  <c r="B6" i="62"/>
  <c r="C5" i="62"/>
  <c r="D5" i="62" s="1"/>
  <c r="Z8" i="61"/>
  <c r="AC8" i="61" s="1"/>
  <c r="AB13" i="61"/>
  <c r="AB12" i="61"/>
  <c r="AB17" i="61"/>
  <c r="AB24" i="61"/>
  <c r="AB10" i="61"/>
  <c r="AB25" i="61"/>
  <c r="AB14" i="61"/>
  <c r="AB22" i="61"/>
  <c r="AB18" i="61"/>
  <c r="AB27" i="61"/>
  <c r="AB26" i="61"/>
  <c r="AB21" i="61"/>
  <c r="AB20" i="61"/>
  <c r="AB19" i="61"/>
  <c r="AB15" i="61"/>
  <c r="AB16" i="61"/>
  <c r="AB11" i="61"/>
  <c r="AB23" i="61"/>
  <c r="AB9" i="61"/>
  <c r="AA13" i="61"/>
  <c r="AA15" i="61"/>
  <c r="AA20" i="61"/>
  <c r="AA9" i="61"/>
  <c r="AA17" i="61"/>
  <c r="AA23" i="61"/>
  <c r="AA16" i="61"/>
  <c r="AA22" i="61"/>
  <c r="AA25" i="61"/>
  <c r="AA18" i="61"/>
  <c r="AA12" i="61"/>
  <c r="AA14" i="61"/>
  <c r="AA26" i="61"/>
  <c r="AA27" i="61"/>
  <c r="AA24" i="61"/>
  <c r="AA19" i="61"/>
  <c r="AA11" i="61"/>
  <c r="AA21" i="61"/>
  <c r="AA10" i="61"/>
  <c r="Z10" i="61"/>
  <c r="Z12" i="61"/>
  <c r="Z27" i="61"/>
  <c r="Z17" i="61"/>
  <c r="Z19" i="61"/>
  <c r="Z13" i="61"/>
  <c r="Z18" i="61"/>
  <c r="Z26" i="61"/>
  <c r="Z22" i="61"/>
  <c r="Z11" i="61"/>
  <c r="Z20" i="61"/>
  <c r="Z16" i="61"/>
  <c r="Z24" i="61"/>
  <c r="Z23" i="61"/>
  <c r="Z9" i="61"/>
  <c r="Z21" i="61"/>
  <c r="Z15" i="61"/>
  <c r="Z25" i="61"/>
  <c r="D6" i="62" l="1"/>
  <c r="O54" i="63"/>
  <c r="O7" i="63"/>
  <c r="C6" i="62"/>
  <c r="B7" i="62"/>
  <c r="AC14" i="61"/>
  <c r="AD14" i="61" s="1"/>
  <c r="AC22" i="61"/>
  <c r="AD22" i="61" s="1"/>
  <c r="AD8" i="61"/>
  <c r="AC17" i="61"/>
  <c r="AD17" i="61" s="1"/>
  <c r="AC23" i="61"/>
  <c r="AD23" i="61" s="1"/>
  <c r="AC13" i="61"/>
  <c r="AD13" i="61" s="1"/>
  <c r="AC9" i="61"/>
  <c r="AD9" i="61" s="1"/>
  <c r="AC18" i="61"/>
  <c r="AD18" i="61" s="1"/>
  <c r="AC11" i="61"/>
  <c r="AD11" i="61" s="1"/>
  <c r="AC15" i="61"/>
  <c r="AD15" i="61" s="1"/>
  <c r="AC21" i="61"/>
  <c r="AD21" i="61" s="1"/>
  <c r="AC26" i="61"/>
  <c r="AD26" i="61" s="1"/>
  <c r="AC10" i="61"/>
  <c r="AD10" i="61" s="1"/>
  <c r="AC24" i="61"/>
  <c r="AD24" i="61" s="1"/>
  <c r="AC16" i="61"/>
  <c r="AD16" i="61" s="1"/>
  <c r="AC19" i="61"/>
  <c r="AD19" i="61" s="1"/>
  <c r="AC20" i="61"/>
  <c r="AD20" i="61" s="1"/>
  <c r="AC25" i="61"/>
  <c r="AD25" i="61" s="1"/>
  <c r="AC27" i="61"/>
  <c r="AD27" i="61" s="1"/>
  <c r="AC12" i="61"/>
  <c r="AD12" i="61" s="1"/>
  <c r="O55" i="63" l="1"/>
  <c r="O8" i="63"/>
  <c r="C7" i="62"/>
  <c r="D7" i="62" s="1"/>
  <c r="B8" i="62"/>
  <c r="AX29" i="61"/>
  <c r="AN29" i="61"/>
  <c r="AD29" i="61"/>
  <c r="AV45" i="61"/>
  <c r="AW45" i="61"/>
  <c r="AX45" i="61"/>
  <c r="AY45" i="61"/>
  <c r="AZ45" i="61"/>
  <c r="BA45" i="61"/>
  <c r="AU45" i="61"/>
  <c r="AT45" i="61"/>
  <c r="BB45" i="61"/>
  <c r="BC45" i="61"/>
  <c r="AX36" i="61"/>
  <c r="AY36" i="61"/>
  <c r="AZ36" i="61"/>
  <c r="BA36" i="61"/>
  <c r="AT36" i="61"/>
  <c r="BB36" i="61"/>
  <c r="AW36" i="61"/>
  <c r="AU36" i="61"/>
  <c r="BC36" i="61"/>
  <c r="AV36" i="61"/>
  <c r="AZ39" i="61"/>
  <c r="BA39" i="61"/>
  <c r="AY39" i="61"/>
  <c r="AT39" i="61"/>
  <c r="BB39" i="61"/>
  <c r="AU39" i="61"/>
  <c r="BC39" i="61"/>
  <c r="AV39" i="61"/>
  <c r="AW39" i="61"/>
  <c r="AX39" i="61"/>
  <c r="AX44" i="61"/>
  <c r="AY44" i="61"/>
  <c r="AZ44" i="61"/>
  <c r="BA44" i="61"/>
  <c r="AT44" i="61"/>
  <c r="BB44" i="61"/>
  <c r="AU44" i="61"/>
  <c r="BC44" i="61"/>
  <c r="AV44" i="61"/>
  <c r="AW44" i="61"/>
  <c r="AZ43" i="61"/>
  <c r="BA43" i="61"/>
  <c r="AT43" i="61"/>
  <c r="BB43" i="61"/>
  <c r="AU43" i="61"/>
  <c r="BC43" i="61"/>
  <c r="AV43" i="61"/>
  <c r="AW43" i="61"/>
  <c r="AY43" i="61"/>
  <c r="AX43" i="61"/>
  <c r="AV41" i="61"/>
  <c r="AW41" i="61"/>
  <c r="AX41" i="61"/>
  <c r="AY41" i="61"/>
  <c r="AZ41" i="61"/>
  <c r="BA41" i="61"/>
  <c r="BC41" i="61"/>
  <c r="AT41" i="61"/>
  <c r="BB41" i="61"/>
  <c r="AU41" i="61"/>
  <c r="AT38" i="61"/>
  <c r="BB38" i="61"/>
  <c r="AU38" i="61"/>
  <c r="BC38" i="61"/>
  <c r="AV38" i="61"/>
  <c r="AW38" i="61"/>
  <c r="BA38" i="61"/>
  <c r="AX38" i="61"/>
  <c r="AY38" i="61"/>
  <c r="AZ38" i="61"/>
  <c r="AV37" i="61"/>
  <c r="BC37" i="61"/>
  <c r="AW37" i="61"/>
  <c r="AX37" i="61"/>
  <c r="AU37" i="61"/>
  <c r="AY37" i="61"/>
  <c r="AZ37" i="61"/>
  <c r="BA37" i="61"/>
  <c r="AT37" i="61"/>
  <c r="BB37" i="61"/>
  <c r="AZ51" i="61"/>
  <c r="BA51" i="61"/>
  <c r="AT51" i="61"/>
  <c r="BB51" i="61"/>
  <c r="AU51" i="61"/>
  <c r="BC51" i="61"/>
  <c r="AV51" i="61"/>
  <c r="AW51" i="61"/>
  <c r="AX51" i="61"/>
  <c r="AY51" i="61"/>
  <c r="AT42" i="61"/>
  <c r="BB42" i="61"/>
  <c r="AU42" i="61"/>
  <c r="BC42" i="61"/>
  <c r="AV42" i="61"/>
  <c r="AW42" i="61"/>
  <c r="AX42" i="61"/>
  <c r="AY42" i="61"/>
  <c r="AZ42" i="61"/>
  <c r="BA42" i="61"/>
  <c r="AZ35" i="61"/>
  <c r="BA35" i="61"/>
  <c r="AT35" i="61"/>
  <c r="BB35" i="61"/>
  <c r="AU35" i="61"/>
  <c r="BC35" i="61"/>
  <c r="AV35" i="61"/>
  <c r="AW35" i="61"/>
  <c r="AY35" i="61"/>
  <c r="AX35" i="61"/>
  <c r="AX52" i="61"/>
  <c r="AY52" i="61"/>
  <c r="AZ52" i="61"/>
  <c r="BA52" i="61"/>
  <c r="AT52" i="61"/>
  <c r="BB52" i="61"/>
  <c r="AU52" i="61"/>
  <c r="BC52" i="61"/>
  <c r="AW52" i="61"/>
  <c r="AV52" i="61"/>
  <c r="AT46" i="61"/>
  <c r="BB46" i="61"/>
  <c r="AU46" i="61"/>
  <c r="BC46" i="61"/>
  <c r="AV46" i="61"/>
  <c r="AW46" i="61"/>
  <c r="AX46" i="61"/>
  <c r="AY46" i="61"/>
  <c r="BA46" i="61"/>
  <c r="AZ46" i="61"/>
  <c r="AT34" i="61"/>
  <c r="BB34" i="61"/>
  <c r="AU34" i="61"/>
  <c r="BC34" i="61"/>
  <c r="AV34" i="61"/>
  <c r="AW34" i="61"/>
  <c r="AX34" i="61"/>
  <c r="AY34" i="61"/>
  <c r="AZ34" i="61"/>
  <c r="BA34" i="61"/>
  <c r="AV49" i="61"/>
  <c r="AW49" i="61"/>
  <c r="AX49" i="61"/>
  <c r="AY49" i="61"/>
  <c r="AZ49" i="61"/>
  <c r="BC49" i="61"/>
  <c r="BA49" i="61"/>
  <c r="AT49" i="61"/>
  <c r="BB49" i="61"/>
  <c r="AU49" i="61"/>
  <c r="AX48" i="61"/>
  <c r="AY48" i="61"/>
  <c r="AZ48" i="61"/>
  <c r="BA48" i="61"/>
  <c r="AT48" i="61"/>
  <c r="BB48" i="61"/>
  <c r="AU48" i="61"/>
  <c r="BC48" i="61"/>
  <c r="AW48" i="61"/>
  <c r="AV48" i="61"/>
  <c r="AT50" i="61"/>
  <c r="BB50" i="61"/>
  <c r="AU50" i="61"/>
  <c r="BC50" i="61"/>
  <c r="AV50" i="61"/>
  <c r="AW50" i="61"/>
  <c r="AX50" i="61"/>
  <c r="AY50" i="61"/>
  <c r="BA50" i="61"/>
  <c r="AZ50" i="61"/>
  <c r="AX40" i="61"/>
  <c r="AY40" i="61"/>
  <c r="AZ40" i="61"/>
  <c r="BA40" i="61"/>
  <c r="AT40" i="61"/>
  <c r="BB40" i="61"/>
  <c r="AU40" i="61"/>
  <c r="BC40" i="61"/>
  <c r="AW40" i="61"/>
  <c r="AV40" i="61"/>
  <c r="AZ47" i="61"/>
  <c r="BA47" i="61"/>
  <c r="AT47" i="61"/>
  <c r="BB47" i="61"/>
  <c r="AU47" i="61"/>
  <c r="BC47" i="61"/>
  <c r="AV47" i="61"/>
  <c r="AW47" i="61"/>
  <c r="AX47" i="61"/>
  <c r="AY47" i="61"/>
  <c r="AU33" i="61"/>
  <c r="BC33" i="61"/>
  <c r="AV33" i="61"/>
  <c r="AW33" i="61"/>
  <c r="AX33" i="61"/>
  <c r="AY33" i="61"/>
  <c r="AZ33" i="61"/>
  <c r="BA33" i="61"/>
  <c r="BB33" i="61"/>
  <c r="AJ33" i="61"/>
  <c r="AT33" i="61"/>
  <c r="AJ50" i="61"/>
  <c r="AR50" i="61"/>
  <c r="AK50" i="61"/>
  <c r="AS50" i="61"/>
  <c r="AL50" i="61"/>
  <c r="AM50" i="61"/>
  <c r="AN50" i="61"/>
  <c r="AO50" i="61"/>
  <c r="AP50" i="61"/>
  <c r="AQ50" i="61"/>
  <c r="AL45" i="61"/>
  <c r="AM45" i="61"/>
  <c r="AN45" i="61"/>
  <c r="AO45" i="61"/>
  <c r="AS45" i="61"/>
  <c r="AP45" i="61"/>
  <c r="AQ45" i="61"/>
  <c r="AJ45" i="61"/>
  <c r="AR45" i="61"/>
  <c r="AK45" i="61"/>
  <c r="AN44" i="61"/>
  <c r="AO44" i="61"/>
  <c r="AP44" i="61"/>
  <c r="AQ44" i="61"/>
  <c r="AJ44" i="61"/>
  <c r="AR44" i="61"/>
  <c r="AK44" i="61"/>
  <c r="AS44" i="61"/>
  <c r="AL44" i="61"/>
  <c r="AM44" i="61"/>
  <c r="AP43" i="61"/>
  <c r="AQ43" i="61"/>
  <c r="AJ43" i="61"/>
  <c r="AR43" i="61"/>
  <c r="AK43" i="61"/>
  <c r="AS43" i="61"/>
  <c r="AL43" i="61"/>
  <c r="AM43" i="61"/>
  <c r="AO43" i="61"/>
  <c r="AN43" i="61"/>
  <c r="AL41" i="61"/>
  <c r="AM41" i="61"/>
  <c r="AN41" i="61"/>
  <c r="AO41" i="61"/>
  <c r="AP41" i="61"/>
  <c r="AQ41" i="61"/>
  <c r="AJ41" i="61"/>
  <c r="AR41" i="61"/>
  <c r="AK41" i="61"/>
  <c r="AS41" i="61"/>
  <c r="AJ34" i="61"/>
  <c r="AR34" i="61"/>
  <c r="AK34" i="61"/>
  <c r="AS34" i="61"/>
  <c r="AL34" i="61"/>
  <c r="AM34" i="61"/>
  <c r="AN34" i="61"/>
  <c r="AO34" i="61"/>
  <c r="AP34" i="61"/>
  <c r="AQ34" i="61"/>
  <c r="AN40" i="61"/>
  <c r="AO40" i="61"/>
  <c r="AP40" i="61"/>
  <c r="AQ40" i="61"/>
  <c r="AJ40" i="61"/>
  <c r="AR40" i="61"/>
  <c r="AK40" i="61"/>
  <c r="AS40" i="61"/>
  <c r="AL40" i="61"/>
  <c r="AM40" i="61"/>
  <c r="AF39" i="61"/>
  <c r="AP39" i="61"/>
  <c r="AQ39" i="61"/>
  <c r="AJ39" i="61"/>
  <c r="AR39" i="61"/>
  <c r="AK39" i="61"/>
  <c r="AS39" i="61"/>
  <c r="AL39" i="61"/>
  <c r="AO39" i="61"/>
  <c r="AM39" i="61"/>
  <c r="AN39" i="61"/>
  <c r="AJ38" i="61"/>
  <c r="AR38" i="61"/>
  <c r="AK38" i="61"/>
  <c r="AS38" i="61"/>
  <c r="AL38" i="61"/>
  <c r="AQ38" i="61"/>
  <c r="AM38" i="61"/>
  <c r="AN38" i="61"/>
  <c r="AO38" i="61"/>
  <c r="AP38" i="61"/>
  <c r="AN48" i="61"/>
  <c r="AO48" i="61"/>
  <c r="AP48" i="61"/>
  <c r="AQ48" i="61"/>
  <c r="AM48" i="61"/>
  <c r="AJ48" i="61"/>
  <c r="AR48" i="61"/>
  <c r="AK48" i="61"/>
  <c r="AS48" i="61"/>
  <c r="AL48" i="61"/>
  <c r="AL37" i="61"/>
  <c r="AK37" i="61"/>
  <c r="AM37" i="61"/>
  <c r="AS37" i="61"/>
  <c r="AN37" i="61"/>
  <c r="AO37" i="61"/>
  <c r="AP37" i="61"/>
  <c r="AQ37" i="61"/>
  <c r="AJ37" i="61"/>
  <c r="AR37" i="61"/>
  <c r="AP51" i="61"/>
  <c r="AO51" i="61"/>
  <c r="AQ51" i="61"/>
  <c r="AJ51" i="61"/>
  <c r="AR51" i="61"/>
  <c r="AK51" i="61"/>
  <c r="AS51" i="61"/>
  <c r="AL51" i="61"/>
  <c r="AM51" i="61"/>
  <c r="AN51" i="61"/>
  <c r="AJ42" i="61"/>
  <c r="AR42" i="61"/>
  <c r="AK42" i="61"/>
  <c r="AS42" i="61"/>
  <c r="AL42" i="61"/>
  <c r="AM42" i="61"/>
  <c r="AQ42" i="61"/>
  <c r="AN42" i="61"/>
  <c r="AO42" i="61"/>
  <c r="AP42" i="61"/>
  <c r="AP47" i="61"/>
  <c r="AQ47" i="61"/>
  <c r="AO47" i="61"/>
  <c r="AJ47" i="61"/>
  <c r="AR47" i="61"/>
  <c r="AK47" i="61"/>
  <c r="AS47" i="61"/>
  <c r="AL47" i="61"/>
  <c r="AM47" i="61"/>
  <c r="AN47" i="61"/>
  <c r="AN36" i="61"/>
  <c r="AO36" i="61"/>
  <c r="AP36" i="61"/>
  <c r="AQ36" i="61"/>
  <c r="AM36" i="61"/>
  <c r="AJ36" i="61"/>
  <c r="AR36" i="61"/>
  <c r="AK36" i="61"/>
  <c r="AS36" i="61"/>
  <c r="AL36" i="61"/>
  <c r="AL49" i="61"/>
  <c r="AM49" i="61"/>
  <c r="AN49" i="61"/>
  <c r="AO49" i="61"/>
  <c r="AP49" i="61"/>
  <c r="AS49" i="61"/>
  <c r="AQ49" i="61"/>
  <c r="AJ49" i="61"/>
  <c r="AR49" i="61"/>
  <c r="AK49" i="61"/>
  <c r="AP35" i="61"/>
  <c r="AQ35" i="61"/>
  <c r="AJ35" i="61"/>
  <c r="AR35" i="61"/>
  <c r="AK35" i="61"/>
  <c r="AS35" i="61"/>
  <c r="AL35" i="61"/>
  <c r="AM35" i="61"/>
  <c r="AO35" i="61"/>
  <c r="AN35" i="61"/>
  <c r="AN52" i="61"/>
  <c r="AO52" i="61"/>
  <c r="AP52" i="61"/>
  <c r="AQ52" i="61"/>
  <c r="AM52" i="61"/>
  <c r="AJ52" i="61"/>
  <c r="AR52" i="61"/>
  <c r="AK52" i="61"/>
  <c r="AS52" i="61"/>
  <c r="AL52" i="61"/>
  <c r="AJ46" i="61"/>
  <c r="AR46" i="61"/>
  <c r="AK46" i="61"/>
  <c r="AS46" i="61"/>
  <c r="AL46" i="61"/>
  <c r="AM46" i="61"/>
  <c r="AN46" i="61"/>
  <c r="AO46" i="61"/>
  <c r="AP46" i="61"/>
  <c r="AQ46" i="61"/>
  <c r="AK33" i="61"/>
  <c r="AS33" i="61"/>
  <c r="AL33" i="61"/>
  <c r="AM33" i="61"/>
  <c r="AN33" i="61"/>
  <c r="AO33" i="61"/>
  <c r="AP33" i="61"/>
  <c r="AQ33" i="61"/>
  <c r="AR33" i="61"/>
  <c r="AI39" i="61"/>
  <c r="AA39" i="61"/>
  <c r="AH39" i="61"/>
  <c r="AD39" i="61"/>
  <c r="Z39" i="61"/>
  <c r="AE39" i="61"/>
  <c r="AG39" i="61"/>
  <c r="AB39" i="61"/>
  <c r="Z33" i="61"/>
  <c r="AC39" i="61"/>
  <c r="Z34" i="61"/>
  <c r="AH34" i="61"/>
  <c r="AA34" i="61"/>
  <c r="AI34" i="61"/>
  <c r="AB34" i="61"/>
  <c r="AC34" i="61"/>
  <c r="AD34" i="61"/>
  <c r="AE34" i="61"/>
  <c r="AF34" i="61"/>
  <c r="AG34" i="61"/>
  <c r="AD48" i="61"/>
  <c r="AE48" i="61"/>
  <c r="AF48" i="61"/>
  <c r="AG48" i="61"/>
  <c r="Z48" i="61"/>
  <c r="AH48" i="61"/>
  <c r="AB48" i="61"/>
  <c r="AA48" i="61"/>
  <c r="AI48" i="61"/>
  <c r="AC48" i="61"/>
  <c r="Z42" i="61"/>
  <c r="AH42" i="61"/>
  <c r="AA42" i="61"/>
  <c r="AI42" i="61"/>
  <c r="AF42" i="61"/>
  <c r="AB42" i="61"/>
  <c r="AC42" i="61"/>
  <c r="AD42" i="61"/>
  <c r="AE42" i="61"/>
  <c r="AG42" i="61"/>
  <c r="AB49" i="61"/>
  <c r="AC49" i="61"/>
  <c r="Z49" i="61"/>
  <c r="AD49" i="61"/>
  <c r="AE49" i="61"/>
  <c r="AF49" i="61"/>
  <c r="AG49" i="61"/>
  <c r="AH49" i="61"/>
  <c r="AA49" i="61"/>
  <c r="AI49" i="61"/>
  <c r="Z46" i="61"/>
  <c r="AH46" i="61"/>
  <c r="AA46" i="61"/>
  <c r="AI46" i="61"/>
  <c r="AB46" i="61"/>
  <c r="AC46" i="61"/>
  <c r="AD46" i="61"/>
  <c r="AE46" i="61"/>
  <c r="AF46" i="61"/>
  <c r="AG46" i="61"/>
  <c r="AF35" i="61"/>
  <c r="AG35" i="61"/>
  <c r="Z35" i="61"/>
  <c r="AH35" i="61"/>
  <c r="AA35" i="61"/>
  <c r="AI35" i="61"/>
  <c r="AD35" i="61"/>
  <c r="AB35" i="61"/>
  <c r="AC35" i="61"/>
  <c r="AE35" i="61"/>
  <c r="AD52" i="61"/>
  <c r="AB52" i="61"/>
  <c r="AE52" i="61"/>
  <c r="AF52" i="61"/>
  <c r="AG52" i="61"/>
  <c r="Z52" i="61"/>
  <c r="AH52" i="61"/>
  <c r="AA52" i="61"/>
  <c r="AI52" i="61"/>
  <c r="AC52" i="61"/>
  <c r="Z50" i="61"/>
  <c r="AH50" i="61"/>
  <c r="AA50" i="61"/>
  <c r="AI50" i="61"/>
  <c r="AF50" i="61"/>
  <c r="AB50" i="61"/>
  <c r="AC50" i="61"/>
  <c r="AD50" i="61"/>
  <c r="AE50" i="61"/>
  <c r="AG50" i="61"/>
  <c r="AD40" i="61"/>
  <c r="AE40" i="61"/>
  <c r="AB40" i="61"/>
  <c r="AF40" i="61"/>
  <c r="AG40" i="61"/>
  <c r="Z40" i="61"/>
  <c r="AH40" i="61"/>
  <c r="AA40" i="61"/>
  <c r="AI40" i="61"/>
  <c r="AC40" i="61"/>
  <c r="AF47" i="61"/>
  <c r="AG47" i="61"/>
  <c r="Z47" i="61"/>
  <c r="AH47" i="61"/>
  <c r="AA47" i="61"/>
  <c r="AI47" i="61"/>
  <c r="AB47" i="61"/>
  <c r="AC47" i="61"/>
  <c r="AE47" i="61"/>
  <c r="AD47" i="61"/>
  <c r="AB41" i="61"/>
  <c r="AC41" i="61"/>
  <c r="AH41" i="61"/>
  <c r="AD41" i="61"/>
  <c r="AE41" i="61"/>
  <c r="AF41" i="61"/>
  <c r="AG41" i="61"/>
  <c r="Z41" i="61"/>
  <c r="AA41" i="61"/>
  <c r="AI41" i="61"/>
  <c r="AB37" i="61"/>
  <c r="AH37" i="61"/>
  <c r="AC37" i="61"/>
  <c r="AD37" i="61"/>
  <c r="Z37" i="61"/>
  <c r="AE37" i="61"/>
  <c r="AF37" i="61"/>
  <c r="AG37" i="61"/>
  <c r="AA37" i="61"/>
  <c r="AI37" i="61"/>
  <c r="AD36" i="61"/>
  <c r="AE36" i="61"/>
  <c r="AF36" i="61"/>
  <c r="AG36" i="61"/>
  <c r="Z36" i="61"/>
  <c r="AH36" i="61"/>
  <c r="AB36" i="61"/>
  <c r="AA36" i="61"/>
  <c r="AI36" i="61"/>
  <c r="AC36" i="61"/>
  <c r="Z38" i="61"/>
  <c r="AH38" i="61"/>
  <c r="AA38" i="61"/>
  <c r="AI38" i="61"/>
  <c r="AB38" i="61"/>
  <c r="AC38" i="61"/>
  <c r="AD38" i="61"/>
  <c r="AE38" i="61"/>
  <c r="AG38" i="61"/>
  <c r="AF38" i="61"/>
  <c r="AF51" i="61"/>
  <c r="AG51" i="61"/>
  <c r="Z51" i="61"/>
  <c r="AH51" i="61"/>
  <c r="AA51" i="61"/>
  <c r="AI51" i="61"/>
  <c r="AB51" i="61"/>
  <c r="AC51" i="61"/>
  <c r="AD51" i="61"/>
  <c r="AE51" i="61"/>
  <c r="AB45" i="61"/>
  <c r="AH45" i="61"/>
  <c r="AC45" i="61"/>
  <c r="AD45" i="61"/>
  <c r="Z45" i="61"/>
  <c r="AE45" i="61"/>
  <c r="AF45" i="61"/>
  <c r="AG45" i="61"/>
  <c r="AA45" i="61"/>
  <c r="AI45" i="61"/>
  <c r="AD44" i="61"/>
  <c r="AE44" i="61"/>
  <c r="AB44" i="61"/>
  <c r="AF44" i="61"/>
  <c r="AG44" i="61"/>
  <c r="Z44" i="61"/>
  <c r="AH44" i="61"/>
  <c r="AA44" i="61"/>
  <c r="AI44" i="61"/>
  <c r="AC44" i="61"/>
  <c r="AF43" i="61"/>
  <c r="AG43" i="61"/>
  <c r="Z43" i="61"/>
  <c r="AH43" i="61"/>
  <c r="AA43" i="61"/>
  <c r="AI43" i="61"/>
  <c r="AB43" i="61"/>
  <c r="AC43" i="61"/>
  <c r="AD43" i="61"/>
  <c r="AE43" i="61"/>
  <c r="AA33" i="61"/>
  <c r="AI33" i="61"/>
  <c r="AB33" i="61"/>
  <c r="AC33" i="61"/>
  <c r="AD33" i="61"/>
  <c r="AE33" i="61"/>
  <c r="AH33" i="61"/>
  <c r="AF33" i="61"/>
  <c r="AG33" i="61"/>
  <c r="AG6" i="61"/>
  <c r="O56" i="63" l="1"/>
  <c r="O9" i="63"/>
  <c r="B9" i="62"/>
  <c r="C8" i="62"/>
  <c r="D8" i="62" s="1"/>
  <c r="G8" i="62" s="1"/>
  <c r="BA30" i="61"/>
  <c r="BB30" i="61"/>
  <c r="AU30" i="61"/>
  <c r="BC30" i="61"/>
  <c r="AZ30" i="61"/>
  <c r="AY30" i="61"/>
  <c r="AX30" i="61"/>
  <c r="AW30" i="61"/>
  <c r="AT30" i="61"/>
  <c r="AV30" i="61"/>
  <c r="AR30" i="61"/>
  <c r="AK30" i="61"/>
  <c r="AO30" i="61"/>
  <c r="AS30" i="61"/>
  <c r="AQ30" i="61"/>
  <c r="AP30" i="61"/>
  <c r="AN30" i="61"/>
  <c r="AM30" i="61"/>
  <c r="AJ30" i="61"/>
  <c r="AL30" i="61"/>
  <c r="AB30" i="61"/>
  <c r="AI30" i="61"/>
  <c r="AG30" i="61"/>
  <c r="AF30" i="61"/>
  <c r="AA30" i="61"/>
  <c r="AH30" i="61"/>
  <c r="AE30" i="61"/>
  <c r="AD30" i="61"/>
  <c r="AC30" i="61"/>
  <c r="Z30" i="61"/>
  <c r="B57" i="60"/>
  <c r="B56" i="60"/>
  <c r="B55" i="60"/>
  <c r="B54" i="60"/>
  <c r="B53" i="60"/>
  <c r="D9" i="62" l="1"/>
  <c r="O57" i="63"/>
  <c r="O10" i="63"/>
  <c r="B10" i="62"/>
  <c r="C9" i="62"/>
  <c r="D10" i="62" l="1"/>
  <c r="O58" i="63"/>
  <c r="O11" i="63"/>
  <c r="B11" i="62"/>
  <c r="C10" i="62"/>
  <c r="O59" i="63" l="1"/>
  <c r="O12" i="63"/>
  <c r="B12" i="62"/>
  <c r="C11" i="62"/>
  <c r="D11" i="62" s="1"/>
  <c r="G11" i="62" s="1"/>
  <c r="I3" i="60"/>
  <c r="I4" i="60"/>
  <c r="I5" i="60"/>
  <c r="I6" i="60"/>
  <c r="I7" i="60"/>
  <c r="I8" i="60"/>
  <c r="I9" i="60"/>
  <c r="I10" i="60"/>
  <c r="I11" i="60"/>
  <c r="I12" i="60"/>
  <c r="I13" i="60"/>
  <c r="I14" i="60"/>
  <c r="I15" i="60"/>
  <c r="I16" i="60"/>
  <c r="I17" i="60"/>
  <c r="I18" i="60"/>
  <c r="I19" i="60"/>
  <c r="I2" i="60"/>
  <c r="H3" i="60"/>
  <c r="H4" i="60"/>
  <c r="H5" i="60"/>
  <c r="H6" i="60"/>
  <c r="H7" i="60"/>
  <c r="H8" i="60"/>
  <c r="H9" i="60"/>
  <c r="H10" i="60"/>
  <c r="H11" i="60"/>
  <c r="H12" i="60"/>
  <c r="H13" i="60"/>
  <c r="H14" i="60"/>
  <c r="H15" i="60"/>
  <c r="H16" i="60"/>
  <c r="H17" i="60"/>
  <c r="H18" i="60"/>
  <c r="H19" i="60"/>
  <c r="H2" i="60"/>
  <c r="G3" i="60"/>
  <c r="G4" i="60"/>
  <c r="G5" i="60"/>
  <c r="G6" i="60"/>
  <c r="G7" i="60"/>
  <c r="G8" i="60"/>
  <c r="G9" i="60"/>
  <c r="G10" i="60"/>
  <c r="G11" i="60"/>
  <c r="G12" i="60"/>
  <c r="G13" i="60"/>
  <c r="G14" i="60"/>
  <c r="G15" i="60"/>
  <c r="G16" i="60"/>
  <c r="G17" i="60"/>
  <c r="G18" i="60"/>
  <c r="G19" i="60"/>
  <c r="G2" i="60"/>
  <c r="F3" i="60"/>
  <c r="F4" i="60"/>
  <c r="F5" i="60"/>
  <c r="F6" i="60"/>
  <c r="F7" i="60"/>
  <c r="F8" i="60"/>
  <c r="F9" i="60"/>
  <c r="F10" i="60"/>
  <c r="F11" i="60"/>
  <c r="F12" i="60"/>
  <c r="F13" i="60"/>
  <c r="F14" i="60"/>
  <c r="F15" i="60"/>
  <c r="F16" i="60"/>
  <c r="F17" i="60"/>
  <c r="F18" i="60"/>
  <c r="F19" i="60"/>
  <c r="F2" i="60"/>
  <c r="E3" i="60"/>
  <c r="E4" i="60"/>
  <c r="E5" i="60"/>
  <c r="E6" i="60"/>
  <c r="E7" i="60"/>
  <c r="E8" i="60"/>
  <c r="E9" i="60"/>
  <c r="E10" i="60"/>
  <c r="E11" i="60"/>
  <c r="E12" i="60"/>
  <c r="E13" i="60"/>
  <c r="E14" i="60"/>
  <c r="E15" i="60"/>
  <c r="E16" i="60"/>
  <c r="E17" i="60"/>
  <c r="E18" i="60"/>
  <c r="E19" i="60"/>
  <c r="E2" i="60"/>
  <c r="D3" i="60"/>
  <c r="D4" i="60"/>
  <c r="D5" i="60"/>
  <c r="D6" i="60"/>
  <c r="D7" i="60"/>
  <c r="D8" i="60"/>
  <c r="D9" i="60"/>
  <c r="D10" i="60"/>
  <c r="D11" i="60"/>
  <c r="D12" i="60"/>
  <c r="D13" i="60"/>
  <c r="D14" i="60"/>
  <c r="D15" i="60"/>
  <c r="D16" i="60"/>
  <c r="D17" i="60"/>
  <c r="D18" i="60"/>
  <c r="D19" i="60"/>
  <c r="D2" i="60"/>
  <c r="C3" i="60"/>
  <c r="C4" i="60"/>
  <c r="C5" i="60"/>
  <c r="C6" i="60"/>
  <c r="C7" i="60"/>
  <c r="C8" i="60"/>
  <c r="C9" i="60"/>
  <c r="C10" i="60"/>
  <c r="C11" i="60"/>
  <c r="C12" i="60"/>
  <c r="C13" i="60"/>
  <c r="C14" i="60"/>
  <c r="C15" i="60"/>
  <c r="C16" i="60"/>
  <c r="C17" i="60"/>
  <c r="C18" i="60"/>
  <c r="C19" i="60"/>
  <c r="C2" i="60"/>
  <c r="B3" i="60"/>
  <c r="B4" i="60"/>
  <c r="B5" i="60"/>
  <c r="B6" i="60"/>
  <c r="B7" i="60"/>
  <c r="B8" i="60"/>
  <c r="B9" i="60"/>
  <c r="B10" i="60"/>
  <c r="B11" i="60"/>
  <c r="B12" i="60"/>
  <c r="B13" i="60"/>
  <c r="B14" i="60"/>
  <c r="B15" i="60"/>
  <c r="B16" i="60"/>
  <c r="B17" i="60"/>
  <c r="B18" i="60"/>
  <c r="B19" i="60"/>
  <c r="B2" i="60"/>
  <c r="A2" i="60"/>
  <c r="A3" i="60"/>
  <c r="A4" i="60"/>
  <c r="A5" i="60"/>
  <c r="A6" i="60"/>
  <c r="A7" i="60"/>
  <c r="A8" i="60"/>
  <c r="A9" i="60"/>
  <c r="A10" i="60"/>
  <c r="A11" i="60"/>
  <c r="A12" i="60"/>
  <c r="A13" i="60"/>
  <c r="A14" i="60"/>
  <c r="A15" i="60"/>
  <c r="A16" i="60"/>
  <c r="A17" i="60"/>
  <c r="A18" i="60"/>
  <c r="A19" i="60"/>
  <c r="O60" i="63" l="1"/>
  <c r="O13" i="63"/>
  <c r="B13" i="62"/>
  <c r="C12" i="62"/>
  <c r="D12" i="62" s="1"/>
  <c r="G12" i="62" s="1"/>
  <c r="D13" i="62" l="1"/>
  <c r="G13" i="62" s="1"/>
  <c r="O61" i="63"/>
  <c r="O14" i="63"/>
  <c r="B14" i="62"/>
  <c r="C13" i="62"/>
  <c r="O62" i="63" l="1"/>
  <c r="O15" i="63"/>
  <c r="C14" i="62"/>
  <c r="D14" i="62" s="1"/>
  <c r="G14" i="62" s="1"/>
  <c r="B15" i="62"/>
  <c r="O63" i="63" l="1"/>
  <c r="O16" i="63"/>
  <c r="B16" i="62"/>
  <c r="C15" i="62"/>
  <c r="D15" i="62" s="1"/>
  <c r="G15" i="62" s="1"/>
  <c r="O64" i="63" l="1"/>
  <c r="O17" i="63"/>
  <c r="C16" i="62"/>
  <c r="D16" i="62" s="1"/>
  <c r="G16" i="62" s="1"/>
  <c r="B17" i="62"/>
  <c r="O65" i="63" l="1"/>
  <c r="O18" i="63"/>
  <c r="C17" i="62"/>
  <c r="D17" i="62" s="1"/>
  <c r="G17" i="62" s="1"/>
  <c r="B18" i="62"/>
  <c r="D18" i="62" l="1"/>
  <c r="G18" i="62" s="1"/>
  <c r="O66" i="63"/>
  <c r="O19" i="63"/>
  <c r="C18" i="62"/>
  <c r="B19" i="62"/>
  <c r="O20" i="63" l="1"/>
  <c r="B20" i="62"/>
  <c r="C19" i="62"/>
  <c r="D19" i="62" s="1"/>
  <c r="G19" i="62" s="1"/>
  <c r="O88" i="63" l="1"/>
  <c r="O21" i="63"/>
  <c r="O35" i="63" s="1"/>
  <c r="B21" i="62"/>
  <c r="C20" i="62"/>
  <c r="D20" i="62" s="1"/>
  <c r="G20" i="62" s="1"/>
  <c r="O85" i="63" l="1"/>
  <c r="O87" i="63"/>
  <c r="O89" i="63"/>
  <c r="O92" i="63"/>
  <c r="S73" i="63"/>
  <c r="V80" i="63"/>
  <c r="Z92" i="63"/>
  <c r="AB81" i="63"/>
  <c r="AH91" i="63"/>
  <c r="P88" i="63"/>
  <c r="W90" i="63"/>
  <c r="U75" i="63"/>
  <c r="Y80" i="63"/>
  <c r="R77" i="63"/>
  <c r="AH87" i="63"/>
  <c r="U91" i="63"/>
  <c r="Q89" i="63"/>
  <c r="AF80" i="63"/>
  <c r="AE76" i="63"/>
  <c r="R90" i="63"/>
  <c r="AG81" i="63"/>
  <c r="W82" i="63"/>
  <c r="Y75" i="63"/>
  <c r="Y88" i="63"/>
  <c r="AB91" i="63"/>
  <c r="R81" i="63"/>
  <c r="T77" i="63"/>
  <c r="Y87" i="63"/>
  <c r="AB92" i="63"/>
  <c r="AA91" i="63"/>
  <c r="U83" i="63"/>
  <c r="R89" i="63"/>
  <c r="AF81" i="63"/>
  <c r="AC91" i="63"/>
  <c r="P76" i="63"/>
  <c r="AC75" i="63"/>
  <c r="AE84" i="63"/>
  <c r="Q79" i="63"/>
  <c r="AG89" i="63"/>
  <c r="P82" i="63"/>
  <c r="AD85" i="63"/>
  <c r="AC78" i="63"/>
  <c r="Q87" i="63"/>
  <c r="Z79" i="63"/>
  <c r="V74" i="63"/>
  <c r="AG87" i="63"/>
  <c r="S81" i="63"/>
  <c r="T75" i="63"/>
  <c r="AC88" i="63"/>
  <c r="Z87" i="63"/>
  <c r="AH79" i="63"/>
  <c r="AC85" i="63"/>
  <c r="P74" i="63"/>
  <c r="AB84" i="63"/>
  <c r="Y76" i="63"/>
  <c r="AG79" i="63"/>
  <c r="W88" i="63"/>
  <c r="AE92" i="63"/>
  <c r="R86" i="63"/>
  <c r="T83" i="63"/>
  <c r="AB76" i="63"/>
  <c r="AA73" i="63"/>
  <c r="AB73" i="63"/>
  <c r="V82" i="63"/>
  <c r="Y84" i="63"/>
  <c r="AG80" i="63"/>
  <c r="AG91" i="63"/>
  <c r="R83" i="63"/>
  <c r="W74" i="63"/>
  <c r="AH83" i="63"/>
  <c r="W80" i="63"/>
  <c r="AA76" i="63"/>
  <c r="T81" i="63"/>
  <c r="U84" i="63"/>
  <c r="U85" i="63"/>
  <c r="AH76" i="63"/>
  <c r="Z84" i="63"/>
  <c r="Z82" i="63"/>
  <c r="T89" i="63"/>
  <c r="Z81" i="63"/>
  <c r="AH90" i="63"/>
  <c r="Z74" i="63"/>
  <c r="P78" i="63"/>
  <c r="S80" i="63"/>
  <c r="U92" i="63"/>
  <c r="V73" i="63"/>
  <c r="AD77" i="63"/>
  <c r="AB85" i="63"/>
  <c r="AF84" i="63"/>
  <c r="Y74" i="63"/>
  <c r="AB83" i="63"/>
  <c r="W79" i="63"/>
  <c r="AF82" i="63"/>
  <c r="Y91" i="63"/>
  <c r="P89" i="63"/>
  <c r="AE75" i="63"/>
  <c r="S89" i="63"/>
  <c r="AC74" i="63"/>
  <c r="AG90" i="63"/>
  <c r="AD82" i="63"/>
  <c r="V86" i="63"/>
  <c r="AE91" i="63"/>
  <c r="AF79" i="63"/>
  <c r="AE78" i="63"/>
  <c r="AH73" i="63"/>
  <c r="AF88" i="63"/>
  <c r="P80" i="63"/>
  <c r="V85" i="63"/>
  <c r="X78" i="63"/>
  <c r="W91" i="63"/>
  <c r="W76" i="63"/>
  <c r="Y79" i="63"/>
  <c r="U82" i="63"/>
  <c r="AA87" i="63"/>
  <c r="U89" i="63"/>
  <c r="Q83" i="63"/>
  <c r="T73" i="63"/>
  <c r="AC80" i="63"/>
  <c r="AA75" i="63"/>
  <c r="S83" i="63"/>
  <c r="AD74" i="63"/>
  <c r="AH86" i="63"/>
  <c r="AG78" i="63"/>
  <c r="T92" i="63"/>
  <c r="AC77" i="63"/>
  <c r="AA79" i="63"/>
  <c r="AD81" i="63"/>
  <c r="T91" i="63"/>
  <c r="O73" i="63"/>
  <c r="U74" i="63"/>
  <c r="AF87" i="63"/>
  <c r="V75" i="63"/>
  <c r="Q85" i="63"/>
  <c r="W87" i="63"/>
  <c r="AD78" i="63"/>
  <c r="V79" i="63"/>
  <c r="Y89" i="63"/>
  <c r="W92" i="63"/>
  <c r="Z83" i="63"/>
  <c r="Z85" i="63"/>
  <c r="P86" i="63"/>
  <c r="Z77" i="63"/>
  <c r="S79" i="63"/>
  <c r="AH81" i="63"/>
  <c r="W78" i="63"/>
  <c r="Z76" i="63"/>
  <c r="Z73" i="63"/>
  <c r="AH82" i="63"/>
  <c r="Y82" i="63"/>
  <c r="U76" i="63"/>
  <c r="X88" i="63"/>
  <c r="U77" i="63"/>
  <c r="AC83" i="63"/>
  <c r="AD84" i="63"/>
  <c r="S76" i="63"/>
  <c r="AH78" i="63"/>
  <c r="Y92" i="63"/>
  <c r="X90" i="63"/>
  <c r="V87" i="63"/>
  <c r="V77" i="63"/>
  <c r="AD86" i="63"/>
  <c r="Q78" i="63"/>
  <c r="X92" i="63"/>
  <c r="AC81" i="63"/>
  <c r="AC73" i="63"/>
  <c r="W73" i="63"/>
  <c r="Z75" i="63"/>
  <c r="AE82" i="63"/>
  <c r="AF86" i="63"/>
  <c r="AA77" i="63"/>
  <c r="AC79" i="63"/>
  <c r="Q82" i="63"/>
  <c r="AE74" i="63"/>
  <c r="AG85" i="63"/>
  <c r="R76" i="63"/>
  <c r="S87" i="63"/>
  <c r="AH89" i="63"/>
  <c r="W86" i="63"/>
  <c r="Q91" i="63"/>
  <c r="AH84" i="63"/>
  <c r="AD76" i="63"/>
  <c r="S91" i="63"/>
  <c r="AA83" i="63"/>
  <c r="AF76" i="63"/>
  <c r="Q84" i="63"/>
  <c r="AH92" i="63"/>
  <c r="Z78" i="63"/>
  <c r="Y86" i="63"/>
  <c r="R73" i="63"/>
  <c r="T87" i="63"/>
  <c r="W89" i="63"/>
  <c r="AB74" i="63"/>
  <c r="Q86" i="63"/>
  <c r="AC76" i="63"/>
  <c r="X80" i="63"/>
  <c r="AD92" i="63"/>
  <c r="Q74" i="63"/>
  <c r="U73" i="63"/>
  <c r="AB79" i="63"/>
  <c r="P85" i="63"/>
  <c r="U86" i="63"/>
  <c r="T85" i="63"/>
  <c r="AG74" i="63"/>
  <c r="AH88" i="63"/>
  <c r="V78" i="63"/>
  <c r="R74" i="63"/>
  <c r="AE83" i="63"/>
  <c r="X82" i="63"/>
  <c r="AC92" i="63"/>
  <c r="T84" i="63"/>
  <c r="R82" i="63"/>
  <c r="AG77" i="63"/>
  <c r="P84" i="63"/>
  <c r="V91" i="63"/>
  <c r="Y90" i="63"/>
  <c r="AE86" i="63"/>
  <c r="S88" i="63"/>
  <c r="AD79" i="63"/>
  <c r="Y81" i="63"/>
  <c r="Z86" i="63"/>
  <c r="U78" i="63"/>
  <c r="Q75" i="63"/>
  <c r="U81" i="63"/>
  <c r="AG88" i="63"/>
  <c r="AE79" i="63"/>
  <c r="Z90" i="63"/>
  <c r="S77" i="63"/>
  <c r="Y78" i="63"/>
  <c r="Q88" i="63"/>
  <c r="AA85" i="63"/>
  <c r="Q81" i="63"/>
  <c r="AD83" i="63"/>
  <c r="R79" i="63"/>
  <c r="AF90" i="63"/>
  <c r="V92" i="63"/>
  <c r="X84" i="63"/>
  <c r="W85" i="63"/>
  <c r="R80" i="63"/>
  <c r="S85" i="63"/>
  <c r="V88" i="63"/>
  <c r="AH80" i="63"/>
  <c r="U80" i="63"/>
  <c r="AF73" i="63"/>
  <c r="Z89" i="63"/>
  <c r="X91" i="63"/>
  <c r="X86" i="63"/>
  <c r="AB82" i="63"/>
  <c r="X89" i="63"/>
  <c r="AD80" i="63"/>
  <c r="AG84" i="63"/>
  <c r="P79" i="63"/>
  <c r="AA90" i="63"/>
  <c r="AC89" i="63"/>
  <c r="X76" i="63"/>
  <c r="AC84" i="63"/>
  <c r="V90" i="63"/>
  <c r="AB77" i="63"/>
  <c r="AG86" i="63"/>
  <c r="AF74" i="63"/>
  <c r="W84" i="63"/>
  <c r="X85" i="63"/>
  <c r="AA81" i="63"/>
  <c r="Q80" i="63"/>
  <c r="W75" i="63"/>
  <c r="AF78" i="63"/>
  <c r="AG82" i="63"/>
  <c r="AE73" i="63"/>
  <c r="X77" i="63"/>
  <c r="AE90" i="63"/>
  <c r="AB89" i="63"/>
  <c r="V83" i="63"/>
  <c r="AG76" i="63"/>
  <c r="AB75" i="63"/>
  <c r="R88" i="63"/>
  <c r="R84" i="63"/>
  <c r="AE80" i="63"/>
  <c r="V84" i="63"/>
  <c r="R92" i="63"/>
  <c r="Z88" i="63"/>
  <c r="R75" i="63"/>
  <c r="Y77" i="63"/>
  <c r="R91" i="63"/>
  <c r="V76" i="63"/>
  <c r="T79" i="63"/>
  <c r="AH85" i="63"/>
  <c r="Z91" i="63"/>
  <c r="AD87" i="63"/>
  <c r="Y85" i="63"/>
  <c r="AA89" i="63"/>
  <c r="P90" i="63"/>
  <c r="P75" i="63"/>
  <c r="AD91" i="63"/>
  <c r="AD88" i="63"/>
  <c r="AA78" i="63"/>
  <c r="AC86" i="63"/>
  <c r="P92" i="63"/>
  <c r="AH77" i="63"/>
  <c r="AC90" i="63"/>
  <c r="AD75" i="63"/>
  <c r="AD90" i="63"/>
  <c r="Q90" i="63"/>
  <c r="Q76" i="63"/>
  <c r="R87" i="63"/>
  <c r="X74" i="63"/>
  <c r="AB87" i="63"/>
  <c r="S74" i="63"/>
  <c r="AF91" i="63"/>
  <c r="U88" i="63"/>
  <c r="AH74" i="63"/>
  <c r="V81" i="63"/>
  <c r="U90" i="63"/>
  <c r="P77" i="63"/>
  <c r="AD73" i="63"/>
  <c r="AC82" i="63"/>
  <c r="T88" i="63"/>
  <c r="AF77" i="63"/>
  <c r="T78" i="63"/>
  <c r="U87" i="63"/>
  <c r="T74" i="63"/>
  <c r="P73" i="63"/>
  <c r="R78" i="63"/>
  <c r="X75" i="63"/>
  <c r="X73" i="63"/>
  <c r="AA80" i="63"/>
  <c r="S84" i="63"/>
  <c r="AG73" i="63"/>
  <c r="Z80" i="63"/>
  <c r="AF85" i="63"/>
  <c r="S75" i="63"/>
  <c r="AB86" i="63"/>
  <c r="AA86" i="63"/>
  <c r="S92" i="63"/>
  <c r="AH75" i="63"/>
  <c r="AE77" i="63"/>
  <c r="R85" i="63"/>
  <c r="AA88" i="63"/>
  <c r="T76" i="63"/>
  <c r="U79" i="63"/>
  <c r="Q77" i="63"/>
  <c r="P81" i="63"/>
  <c r="X87" i="63"/>
  <c r="AG92" i="63"/>
  <c r="AA92" i="63"/>
  <c r="X79" i="63"/>
  <c r="W77" i="63"/>
  <c r="S90" i="63"/>
  <c r="AC87" i="63"/>
  <c r="Q73" i="63"/>
  <c r="AE88" i="63"/>
  <c r="AF92" i="63"/>
  <c r="P91" i="63"/>
  <c r="Y73" i="63"/>
  <c r="AB80" i="63"/>
  <c r="Q92" i="63"/>
  <c r="S78" i="63"/>
  <c r="AG75" i="63"/>
  <c r="AG83" i="63"/>
  <c r="AA84" i="63"/>
  <c r="P87" i="63"/>
  <c r="V89" i="63"/>
  <c r="AE81" i="63"/>
  <c r="O74" i="63"/>
  <c r="AF89" i="63"/>
  <c r="W83" i="63"/>
  <c r="Y83" i="63"/>
  <c r="T82" i="63"/>
  <c r="T90" i="63"/>
  <c r="AA74" i="63"/>
  <c r="AE89" i="63"/>
  <c r="AD89" i="63"/>
  <c r="S82" i="63"/>
  <c r="AE87" i="63"/>
  <c r="T80" i="63"/>
  <c r="S86" i="63"/>
  <c r="W81" i="63"/>
  <c r="T86" i="63"/>
  <c r="AF83" i="63"/>
  <c r="AE85" i="63"/>
  <c r="X83" i="63"/>
  <c r="P83" i="63"/>
  <c r="AF75" i="63"/>
  <c r="AA82" i="63"/>
  <c r="AB78" i="63"/>
  <c r="X81" i="63"/>
  <c r="AB90" i="63"/>
  <c r="AB88" i="63"/>
  <c r="O76" i="63"/>
  <c r="O79" i="63"/>
  <c r="O77" i="63"/>
  <c r="O78" i="63"/>
  <c r="O80" i="63"/>
  <c r="O82" i="63"/>
  <c r="O81" i="63"/>
  <c r="O83" i="63"/>
  <c r="O90" i="63"/>
  <c r="O84" i="63"/>
  <c r="O86" i="63"/>
  <c r="O43" i="63"/>
  <c r="O39" i="63"/>
  <c r="O38" i="63"/>
  <c r="O41" i="63"/>
  <c r="O37" i="63"/>
  <c r="O44" i="63"/>
  <c r="AC44" i="63"/>
  <c r="X26" i="63"/>
  <c r="V27" i="63"/>
  <c r="Y27" i="63"/>
  <c r="P43" i="63"/>
  <c r="U30" i="63"/>
  <c r="AE39" i="63"/>
  <c r="AH34" i="63"/>
  <c r="AC37" i="63"/>
  <c r="Y37" i="63"/>
  <c r="Y29" i="63"/>
  <c r="AG28" i="63"/>
  <c r="V41" i="63"/>
  <c r="AA31" i="63"/>
  <c r="AF33" i="63"/>
  <c r="AB26" i="63"/>
  <c r="X42" i="63"/>
  <c r="AH36" i="63"/>
  <c r="Z44" i="63"/>
  <c r="AD41" i="63"/>
  <c r="AG26" i="63"/>
  <c r="P44" i="63"/>
  <c r="AA40" i="63"/>
  <c r="AH43" i="63"/>
  <c r="AA30" i="63"/>
  <c r="AB42" i="63"/>
  <c r="W31" i="63"/>
  <c r="AD28" i="63"/>
  <c r="S27" i="63"/>
  <c r="AH41" i="63"/>
  <c r="AF43" i="63"/>
  <c r="R44" i="63"/>
  <c r="AA44" i="63"/>
  <c r="U41" i="63"/>
  <c r="AA42" i="63"/>
  <c r="U26" i="63"/>
  <c r="X43" i="63"/>
  <c r="Z34" i="63"/>
  <c r="AB28" i="63"/>
  <c r="T26" i="63"/>
  <c r="AA41" i="63"/>
  <c r="AD44" i="63"/>
  <c r="AC26" i="63"/>
  <c r="P36" i="63"/>
  <c r="Y40" i="63"/>
  <c r="Q32" i="63"/>
  <c r="AF40" i="63"/>
  <c r="R31" i="63"/>
  <c r="X27" i="63"/>
  <c r="U43" i="63"/>
  <c r="AG33" i="63"/>
  <c r="AE43" i="63"/>
  <c r="P35" i="63"/>
  <c r="X31" i="63"/>
  <c r="Q38" i="63"/>
  <c r="R36" i="63"/>
  <c r="AC34" i="63"/>
  <c r="AH37" i="63"/>
  <c r="S39" i="63"/>
  <c r="Z31" i="63"/>
  <c r="AA39" i="63"/>
  <c r="X37" i="63"/>
  <c r="V39" i="63"/>
  <c r="P39" i="63"/>
  <c r="X38" i="63"/>
  <c r="Z39" i="63"/>
  <c r="Z26" i="63"/>
  <c r="AH35" i="63"/>
  <c r="AG42" i="63"/>
  <c r="W28" i="63"/>
  <c r="AG36" i="63"/>
  <c r="W32" i="63"/>
  <c r="P37" i="63"/>
  <c r="Q43" i="63"/>
  <c r="W40" i="63"/>
  <c r="S35" i="63"/>
  <c r="Y32" i="63"/>
  <c r="AB32" i="63"/>
  <c r="Z29" i="63"/>
  <c r="X39" i="63"/>
  <c r="AA32" i="63"/>
  <c r="U42" i="63"/>
  <c r="P40" i="63"/>
  <c r="V28" i="63"/>
  <c r="Z28" i="63"/>
  <c r="AE37" i="63"/>
  <c r="R35" i="63"/>
  <c r="Z32" i="63"/>
  <c r="AH29" i="63"/>
  <c r="AH28" i="63"/>
  <c r="W27" i="63"/>
  <c r="S41" i="63"/>
  <c r="V42" i="63"/>
  <c r="AF32" i="63"/>
  <c r="S44" i="63"/>
  <c r="AC30" i="63"/>
  <c r="AB41" i="63"/>
  <c r="AF36" i="63"/>
  <c r="AE36" i="63"/>
  <c r="AB29" i="63"/>
  <c r="AC42" i="63"/>
  <c r="AD29" i="63"/>
  <c r="Q29" i="63"/>
  <c r="AG31" i="63"/>
  <c r="AD26" i="63"/>
  <c r="U33" i="63"/>
  <c r="AE35" i="63"/>
  <c r="R26" i="63"/>
  <c r="R37" i="63"/>
  <c r="AE31" i="63"/>
  <c r="W30" i="63"/>
  <c r="W43" i="63"/>
  <c r="Q31" i="63"/>
  <c r="AC28" i="63"/>
  <c r="R34" i="63"/>
  <c r="AA27" i="63"/>
  <c r="U32" i="63"/>
  <c r="Q33" i="63"/>
  <c r="Q41" i="63"/>
  <c r="AG38" i="63"/>
  <c r="S34" i="63"/>
  <c r="Z35" i="63"/>
  <c r="AF41" i="63"/>
  <c r="T38" i="63"/>
  <c r="W34" i="63"/>
  <c r="AE38" i="63"/>
  <c r="AE33" i="63"/>
  <c r="AF35" i="63"/>
  <c r="R27" i="63"/>
  <c r="AE34" i="63"/>
  <c r="U36" i="63"/>
  <c r="AA26" i="63"/>
  <c r="T34" i="63"/>
  <c r="W29" i="63"/>
  <c r="AA43" i="63"/>
  <c r="Y42" i="63"/>
  <c r="Y44" i="63"/>
  <c r="AC31" i="63"/>
  <c r="AD35" i="63"/>
  <c r="V37" i="63"/>
  <c r="AG41" i="63"/>
  <c r="AG34" i="63"/>
  <c r="Z37" i="63"/>
  <c r="AH33" i="63"/>
  <c r="P41" i="63"/>
  <c r="S26" i="63"/>
  <c r="AB40" i="63"/>
  <c r="X44" i="63"/>
  <c r="AE42" i="63"/>
  <c r="AF29" i="63"/>
  <c r="X40" i="63"/>
  <c r="AG27" i="63"/>
  <c r="AG35" i="63"/>
  <c r="AD31" i="63"/>
  <c r="Y34" i="63"/>
  <c r="R40" i="63"/>
  <c r="AC41" i="63"/>
  <c r="W37" i="63"/>
  <c r="X28" i="63"/>
  <c r="P34" i="63"/>
  <c r="S37" i="63"/>
  <c r="AC38" i="63"/>
  <c r="Q36" i="63"/>
  <c r="AB34" i="63"/>
  <c r="T36" i="63"/>
  <c r="T44" i="63"/>
  <c r="Z33" i="63"/>
  <c r="AF28" i="63"/>
  <c r="AH31" i="63"/>
  <c r="AE26" i="63"/>
  <c r="Y30" i="63"/>
  <c r="V35" i="63"/>
  <c r="X30" i="63"/>
  <c r="U35" i="63"/>
  <c r="S42" i="63"/>
  <c r="P28" i="63"/>
  <c r="U44" i="63"/>
  <c r="AC33" i="63"/>
  <c r="AA36" i="63"/>
  <c r="P32" i="63"/>
  <c r="AA35" i="63"/>
  <c r="AE32" i="63"/>
  <c r="AB44" i="63"/>
  <c r="AD36" i="63"/>
  <c r="T39" i="63"/>
  <c r="T41" i="63"/>
  <c r="AB30" i="63"/>
  <c r="P31" i="63"/>
  <c r="AA28" i="63"/>
  <c r="AH42" i="63"/>
  <c r="AH40" i="63"/>
  <c r="AD37" i="63"/>
  <c r="U39" i="63"/>
  <c r="Y36" i="63"/>
  <c r="Q30" i="63"/>
  <c r="AC36" i="63"/>
  <c r="AF38" i="63"/>
  <c r="Q26" i="63"/>
  <c r="V30" i="63"/>
  <c r="AB33" i="63"/>
  <c r="W36" i="63"/>
  <c r="AF26" i="63"/>
  <c r="AC27" i="63"/>
  <c r="W41" i="63"/>
  <c r="R41" i="63"/>
  <c r="S40" i="63"/>
  <c r="S32" i="63"/>
  <c r="Z30" i="63"/>
  <c r="AF31" i="63"/>
  <c r="V38" i="63"/>
  <c r="V36" i="63"/>
  <c r="S28" i="63"/>
  <c r="X41" i="63"/>
  <c r="R30" i="63"/>
  <c r="AD33" i="63"/>
  <c r="U38" i="63"/>
  <c r="AD43" i="63"/>
  <c r="Z42" i="63"/>
  <c r="V40" i="63"/>
  <c r="AH27" i="63"/>
  <c r="Y41" i="63"/>
  <c r="V33" i="63"/>
  <c r="AD42" i="63"/>
  <c r="T28" i="63"/>
  <c r="Y33" i="63"/>
  <c r="Q44" i="63"/>
  <c r="AG44" i="63"/>
  <c r="R42" i="63"/>
  <c r="AB35" i="63"/>
  <c r="W35" i="63"/>
  <c r="AD39" i="63"/>
  <c r="S31" i="63"/>
  <c r="T27" i="63"/>
  <c r="T33" i="63"/>
  <c r="Q40" i="63"/>
  <c r="T35" i="63"/>
  <c r="AF39" i="63"/>
  <c r="P29" i="63"/>
  <c r="T32" i="63"/>
  <c r="R43" i="63"/>
  <c r="AB36" i="63"/>
  <c r="AH30" i="63"/>
  <c r="Y38" i="63"/>
  <c r="AE44" i="63"/>
  <c r="S38" i="63"/>
  <c r="P30" i="63"/>
  <c r="Z41" i="63"/>
  <c r="Q27" i="63"/>
  <c r="W26" i="63"/>
  <c r="R29" i="63"/>
  <c r="AE41" i="63"/>
  <c r="AD27" i="63"/>
  <c r="AD30" i="63"/>
  <c r="Y31" i="63"/>
  <c r="AH32" i="63"/>
  <c r="T31" i="63"/>
  <c r="AE28" i="63"/>
  <c r="AH26" i="63"/>
  <c r="Q35" i="63"/>
  <c r="S43" i="63"/>
  <c r="AA29" i="63"/>
  <c r="U40" i="63"/>
  <c r="AF42" i="63"/>
  <c r="AF37" i="63"/>
  <c r="AD32" i="63"/>
  <c r="X35" i="63"/>
  <c r="AC29" i="63"/>
  <c r="U29" i="63"/>
  <c r="AB27" i="63"/>
  <c r="S36" i="63"/>
  <c r="AD34" i="63"/>
  <c r="AG30" i="63"/>
  <c r="R33" i="63"/>
  <c r="Y35" i="63"/>
  <c r="P26" i="63"/>
  <c r="R39" i="63"/>
  <c r="AB43" i="63"/>
  <c r="Z36" i="63"/>
  <c r="AG40" i="63"/>
  <c r="P38" i="63"/>
  <c r="AB39" i="63"/>
  <c r="V34" i="63"/>
  <c r="T30" i="63"/>
  <c r="Z43" i="63"/>
  <c r="AD40" i="63"/>
  <c r="T37" i="63"/>
  <c r="U28" i="63"/>
  <c r="Y28" i="63"/>
  <c r="S33" i="63"/>
  <c r="AE30" i="63"/>
  <c r="T40" i="63"/>
  <c r="AF30" i="63"/>
  <c r="T42" i="63"/>
  <c r="AE29" i="63"/>
  <c r="V26" i="63"/>
  <c r="V32" i="63"/>
  <c r="AG37" i="63"/>
  <c r="Z27" i="63"/>
  <c r="W42" i="63"/>
  <c r="P33" i="63"/>
  <c r="S29" i="63"/>
  <c r="AF34" i="63"/>
  <c r="W39" i="63"/>
  <c r="Y39" i="63"/>
  <c r="AA34" i="63"/>
  <c r="U27" i="63"/>
  <c r="AG29" i="63"/>
  <c r="U31" i="63"/>
  <c r="AC40" i="63"/>
  <c r="X32" i="63"/>
  <c r="R32" i="63"/>
  <c r="AC32" i="63"/>
  <c r="U37" i="63"/>
  <c r="AB37" i="63"/>
  <c r="P42" i="63"/>
  <c r="X34" i="63"/>
  <c r="AE27" i="63"/>
  <c r="AD38" i="63"/>
  <c r="Z38" i="63"/>
  <c r="S30" i="63"/>
  <c r="Q39" i="63"/>
  <c r="T43" i="63"/>
  <c r="X29" i="63"/>
  <c r="Z40" i="63"/>
  <c r="AA38" i="63"/>
  <c r="Q42" i="63"/>
  <c r="P27" i="63"/>
  <c r="AA33" i="63"/>
  <c r="R38" i="63"/>
  <c r="AG32" i="63"/>
  <c r="AC35" i="63"/>
  <c r="X33" i="63"/>
  <c r="W44" i="63"/>
  <c r="Y43" i="63"/>
  <c r="AH38" i="63"/>
  <c r="AF44" i="63"/>
  <c r="X36" i="63"/>
  <c r="V29" i="63"/>
  <c r="O26" i="63"/>
  <c r="W38" i="63"/>
  <c r="AA37" i="63"/>
  <c r="V43" i="63"/>
  <c r="V44" i="63"/>
  <c r="AG39" i="63"/>
  <c r="Q28" i="63"/>
  <c r="AG43" i="63"/>
  <c r="AH44" i="63"/>
  <c r="W33" i="63"/>
  <c r="AE40" i="63"/>
  <c r="Q37" i="63"/>
  <c r="AH39" i="63"/>
  <c r="AF27" i="63"/>
  <c r="U34" i="63"/>
  <c r="AC43" i="63"/>
  <c r="AB31" i="63"/>
  <c r="Y26" i="63"/>
  <c r="T29" i="63"/>
  <c r="V31" i="63"/>
  <c r="Q34" i="63"/>
  <c r="AE25" i="63"/>
  <c r="AB25" i="63"/>
  <c r="U25" i="63"/>
  <c r="R28" i="63"/>
  <c r="O27" i="63"/>
  <c r="O29" i="63"/>
  <c r="AB38" i="63"/>
  <c r="AC39" i="63"/>
  <c r="AH25" i="63"/>
  <c r="AD25" i="63"/>
  <c r="AA25" i="63"/>
  <c r="AF25" i="63"/>
  <c r="S25" i="63"/>
  <c r="X25" i="63"/>
  <c r="P25" i="63"/>
  <c r="T25" i="63"/>
  <c r="V25" i="63"/>
  <c r="W25" i="63"/>
  <c r="AC25" i="63"/>
  <c r="AG25" i="63"/>
  <c r="O25" i="63"/>
  <c r="O28" i="63"/>
  <c r="R25" i="63"/>
  <c r="Y25" i="63"/>
  <c r="Q25" i="63"/>
  <c r="Z25" i="63"/>
  <c r="O30" i="63"/>
  <c r="O33" i="63"/>
  <c r="O34" i="63"/>
  <c r="O32" i="63"/>
  <c r="O31" i="63"/>
  <c r="O36" i="63"/>
  <c r="O42" i="63"/>
  <c r="O40" i="63"/>
  <c r="C21" i="62"/>
  <c r="D21" i="62" s="1"/>
  <c r="G21" i="62" s="1"/>
  <c r="K46" i="63" l="1"/>
  <c r="A28" i="48" l="1"/>
  <c r="AC24" i="52" l="1"/>
  <c r="AC22" i="52"/>
  <c r="AK18" i="52"/>
  <c r="AS16" i="52"/>
  <c r="AC16" i="52"/>
  <c r="AS12" i="52"/>
  <c r="AC12" i="52"/>
  <c r="AS10" i="52"/>
  <c r="AR10" i="52"/>
  <c r="AK10" i="52"/>
  <c r="AJ10" i="52"/>
  <c r="AN9" i="52"/>
  <c r="AS8" i="52"/>
  <c r="AR8" i="52"/>
  <c r="AN7" i="52"/>
  <c r="AH7" i="52"/>
  <c r="AF7" i="52"/>
  <c r="AS6" i="52"/>
  <c r="AK6" i="52"/>
  <c r="AK8" i="52"/>
  <c r="AF12" i="52"/>
  <c r="AC8" i="52"/>
  <c r="AO11" i="52"/>
  <c r="AK12" i="52"/>
  <c r="AO17" i="52"/>
  <c r="AO21" i="52"/>
  <c r="AK22" i="52"/>
  <c r="AG17" i="52"/>
  <c r="AO7" i="52"/>
  <c r="AN8" i="52"/>
  <c r="AJ11" i="52"/>
  <c r="AR11" i="52"/>
  <c r="AC20" i="52"/>
  <c r="AN12" i="52"/>
  <c r="AB13" i="52"/>
  <c r="AR13" i="52"/>
  <c r="AF16" i="52"/>
  <c r="AF18" i="52"/>
  <c r="AI6" i="52"/>
  <c r="AE7" i="52"/>
  <c r="AQ8" i="52"/>
  <c r="AI10" i="52"/>
  <c r="AQ10" i="52"/>
  <c r="AI12" i="52"/>
  <c r="AE13" i="52"/>
  <c r="AI14" i="52"/>
  <c r="AE15" i="52"/>
  <c r="AU15" i="52"/>
  <c r="AQ16" i="52"/>
  <c r="AI18" i="52"/>
  <c r="AQ18" i="52"/>
  <c r="AM19" i="52"/>
  <c r="AI20" i="52"/>
  <c r="AU21" i="52"/>
  <c r="AI22" i="52"/>
  <c r="AE23" i="52"/>
  <c r="AU23" i="52"/>
  <c r="AE25" i="52"/>
  <c r="AM25" i="52"/>
  <c r="AT25" i="52"/>
  <c r="AR6" i="52"/>
  <c r="AB8" i="52"/>
  <c r="AJ8" i="52"/>
  <c r="AF9" i="52"/>
  <c r="AB10" i="52"/>
  <c r="AF11" i="52"/>
  <c r="AN11" i="52"/>
  <c r="AB6" i="52"/>
  <c r="AJ12" i="52"/>
  <c r="AN13" i="52"/>
  <c r="AB14" i="52"/>
  <c r="AR14" i="52"/>
  <c r="AN15" i="52"/>
  <c r="AR16" i="52"/>
  <c r="AF17" i="52"/>
  <c r="AB18" i="52"/>
  <c r="AR18" i="52"/>
  <c r="AB20" i="52"/>
  <c r="AJ20" i="52"/>
  <c r="AF21" i="52"/>
  <c r="AB22" i="52"/>
  <c r="AF23" i="52"/>
  <c r="AN23" i="52"/>
  <c r="AJ24" i="52"/>
  <c r="AF25" i="52"/>
  <c r="AL6" i="52"/>
  <c r="AT6" i="52"/>
  <c r="AP7" i="52"/>
  <c r="AL8" i="52"/>
  <c r="AP9" i="52"/>
  <c r="AD10" i="52"/>
  <c r="AT10" i="52"/>
  <c r="AP11" i="52"/>
  <c r="AT12" i="52"/>
  <c r="AH13" i="52"/>
  <c r="AD14" i="52"/>
  <c r="AT14" i="52"/>
  <c r="AD16" i="52"/>
  <c r="AL16" i="52"/>
  <c r="AH17" i="52"/>
  <c r="AD18" i="52"/>
  <c r="AH19" i="52"/>
  <c r="AP19" i="52"/>
  <c r="AL20" i="52"/>
  <c r="AH21" i="52"/>
  <c r="AL22" i="52"/>
  <c r="AT22" i="52"/>
  <c r="AP23" i="52"/>
  <c r="AL24" i="52"/>
  <c r="AP25" i="52"/>
  <c r="AE6" i="52"/>
  <c r="AU6" i="52"/>
  <c r="AQ7" i="52"/>
  <c r="AU8" i="52"/>
  <c r="AI9" i="52"/>
  <c r="AE10" i="52"/>
  <c r="AU10" i="52"/>
  <c r="AE12" i="52"/>
  <c r="AM12" i="52"/>
  <c r="AI13" i="52"/>
  <c r="AE14" i="52"/>
  <c r="AI15" i="52"/>
  <c r="AQ15" i="52"/>
  <c r="AM16" i="52"/>
  <c r="AI17" i="52"/>
  <c r="AM18" i="52"/>
  <c r="AU18" i="52"/>
  <c r="AQ19" i="52"/>
  <c r="AM20" i="52"/>
  <c r="AQ21" i="52"/>
  <c r="AE22" i="52"/>
  <c r="AU22" i="52"/>
  <c r="AQ23" i="52"/>
  <c r="AU24" i="52"/>
  <c r="AI25" i="52"/>
  <c r="AB19" i="52"/>
  <c r="AR19" i="52"/>
  <c r="AB21" i="52"/>
  <c r="AJ21" i="52"/>
  <c r="AF22" i="52"/>
  <c r="AB23" i="52"/>
  <c r="AF24" i="52"/>
  <c r="AN24" i="52"/>
  <c r="AJ25" i="52"/>
  <c r="AG6" i="52"/>
  <c r="AK7" i="52"/>
  <c r="AS7" i="52"/>
  <c r="AO8" i="52"/>
  <c r="AK9" i="52"/>
  <c r="AO10" i="52"/>
  <c r="AC11" i="52"/>
  <c r="AS11" i="52"/>
  <c r="AO12" i="52"/>
  <c r="AS13" i="52"/>
  <c r="AG14" i="52"/>
  <c r="AC15" i="52"/>
  <c r="AS15" i="52"/>
  <c r="AC17" i="52"/>
  <c r="AK17" i="52"/>
  <c r="AG18" i="52"/>
  <c r="AC19" i="52"/>
  <c r="AG20" i="52"/>
  <c r="AO20" i="52"/>
  <c r="AK21" i="52"/>
  <c r="AG22" i="52"/>
  <c r="AK23" i="52"/>
  <c r="AS23" i="52"/>
  <c r="AO24" i="52"/>
  <c r="AK25" i="52"/>
  <c r="AP6" i="52"/>
  <c r="AD7" i="52"/>
  <c r="AT7" i="52"/>
  <c r="AP8" i="52"/>
  <c r="AT9" i="52"/>
  <c r="AH10" i="52"/>
  <c r="AD11" i="52"/>
  <c r="AT11" i="52"/>
  <c r="AD13" i="52"/>
  <c r="AL13" i="52"/>
  <c r="AH14" i="52"/>
  <c r="AD15" i="52"/>
  <c r="AH16" i="52"/>
  <c r="AP16" i="52"/>
  <c r="AL17" i="52"/>
  <c r="AH18" i="52"/>
  <c r="AL19" i="52"/>
  <c r="AT19" i="52"/>
  <c r="AP20" i="52"/>
  <c r="AL21" i="52"/>
  <c r="AP22" i="52"/>
  <c r="AD23" i="52"/>
  <c r="AT23" i="52"/>
  <c r="AP24" i="52"/>
  <c r="B28" i="48"/>
  <c r="B29" i="48" l="1"/>
  <c r="AH24" i="52"/>
  <c r="AD21" i="52"/>
  <c r="AT17" i="52"/>
  <c r="AP14" i="52"/>
  <c r="AL11" i="52"/>
  <c r="AH8" i="52"/>
  <c r="AC25" i="52"/>
  <c r="AS21" i="52"/>
  <c r="AO18" i="52"/>
  <c r="AK15" i="52"/>
  <c r="AG12" i="52"/>
  <c r="AC9" i="52"/>
  <c r="AR25" i="52"/>
  <c r="AN22" i="52"/>
  <c r="AJ19" i="52"/>
  <c r="AI23" i="52"/>
  <c r="AE20" i="52"/>
  <c r="AU16" i="52"/>
  <c r="AQ13" i="52"/>
  <c r="AM10" i="52"/>
  <c r="AI7" i="52"/>
  <c r="AD24" i="52"/>
  <c r="AT20" i="52"/>
  <c r="AP17" i="52"/>
  <c r="AL14" i="52"/>
  <c r="AH11" i="52"/>
  <c r="AD8" i="52"/>
  <c r="AR24" i="52"/>
  <c r="AN21" i="52"/>
  <c r="AJ18" i="52"/>
  <c r="AF15" i="52"/>
  <c r="AJ6" i="52"/>
  <c r="AM23" i="52"/>
  <c r="AU19" i="52"/>
  <c r="AI16" i="52"/>
  <c r="AQ12" i="52"/>
  <c r="AM7" i="52"/>
  <c r="AR15" i="52"/>
  <c r="AF8" i="52"/>
  <c r="AL23" i="52"/>
  <c r="AH20" i="52"/>
  <c r="AD17" i="52"/>
  <c r="AT13" i="52"/>
  <c r="AP10" i="52"/>
  <c r="AL7" i="52"/>
  <c r="AG24" i="52"/>
  <c r="AC21" i="52"/>
  <c r="AS17" i="52"/>
  <c r="AO14" i="52"/>
  <c r="AK11" i="52"/>
  <c r="AG8" i="52"/>
  <c r="AB25" i="52"/>
  <c r="AR21" i="52"/>
  <c r="AQ25" i="52"/>
  <c r="AM22" i="52"/>
  <c r="AI19" i="52"/>
  <c r="AE16" i="52"/>
  <c r="AU12" i="52"/>
  <c r="AQ9" i="52"/>
  <c r="AM6" i="52"/>
  <c r="AH23" i="52"/>
  <c r="AD20" i="52"/>
  <c r="AT16" i="52"/>
  <c r="AP13" i="52"/>
  <c r="AL10" i="52"/>
  <c r="AB24" i="52"/>
  <c r="AR20" i="52"/>
  <c r="AN17" i="52"/>
  <c r="AJ14" i="52"/>
  <c r="AB12" i="52"/>
  <c r="AU25" i="52"/>
  <c r="AQ22" i="52"/>
  <c r="AE19" i="52"/>
  <c r="AM15" i="52"/>
  <c r="AU11" i="52"/>
  <c r="AQ6" i="52"/>
  <c r="AJ13" i="52"/>
  <c r="AC6" i="52"/>
  <c r="AC14" i="52"/>
  <c r="AC18" i="52"/>
  <c r="AN6" i="52"/>
  <c r="AR9" i="52"/>
  <c r="AF14" i="52"/>
  <c r="AJ17" i="52"/>
  <c r="AU7" i="52"/>
  <c r="AE11" i="52"/>
  <c r="AB7" i="52"/>
  <c r="AF10" i="52"/>
  <c r="AN14" i="52"/>
  <c r="AR17" i="52"/>
  <c r="AI8" i="52"/>
  <c r="AM11" i="52"/>
  <c r="AQ14" i="52"/>
  <c r="AU17" i="52"/>
  <c r="AE21" i="52"/>
  <c r="AJ7" i="52"/>
  <c r="AN10" i="52"/>
  <c r="AB15" i="52"/>
  <c r="AR7" i="52"/>
  <c r="AB11" i="52"/>
  <c r="AJ15" i="52"/>
  <c r="AN18" i="52"/>
  <c r="AE9" i="52"/>
  <c r="AG7" i="52"/>
  <c r="AG9" i="52"/>
  <c r="AO9" i="52"/>
  <c r="AC10" i="52"/>
  <c r="AG11" i="52"/>
  <c r="AG13" i="52"/>
  <c r="AO13" i="52"/>
  <c r="AK14" i="52"/>
  <c r="AS14" i="52"/>
  <c r="AG15" i="52"/>
  <c r="AO15" i="52"/>
  <c r="AK16" i="52"/>
  <c r="AS18" i="52"/>
  <c r="AG19" i="52"/>
  <c r="AO19" i="52"/>
  <c r="AK20" i="52"/>
  <c r="AS20" i="52"/>
  <c r="AG21" i="52"/>
  <c r="AS22" i="52"/>
  <c r="AO23" i="52"/>
  <c r="AK24" i="52"/>
  <c r="AS24" i="52"/>
  <c r="AG25" i="52"/>
  <c r="AO25" i="52"/>
  <c r="AL25" i="52"/>
  <c r="AH22" i="52"/>
  <c r="AD19" i="52"/>
  <c r="AT15" i="52"/>
  <c r="AP12" i="52"/>
  <c r="AL9" i="52"/>
  <c r="AH6" i="52"/>
  <c r="AC23" i="52"/>
  <c r="AS19" i="52"/>
  <c r="AO16" i="52"/>
  <c r="AK13" i="52"/>
  <c r="AG10" i="52"/>
  <c r="AC7" i="52"/>
  <c r="AR23" i="52"/>
  <c r="AN20" i="52"/>
  <c r="AM24" i="52"/>
  <c r="AI21" i="52"/>
  <c r="AE18" i="52"/>
  <c r="AU14" i="52"/>
  <c r="AQ11" i="52"/>
  <c r="AM8" i="52"/>
  <c r="AH25" i="52"/>
  <c r="AD22" i="52"/>
  <c r="AT18" i="52"/>
  <c r="AP15" i="52"/>
  <c r="AL12" i="52"/>
  <c r="AH9" i="52"/>
  <c r="AD6" i="52"/>
  <c r="AR22" i="52"/>
  <c r="AN19" i="52"/>
  <c r="AJ16" i="52"/>
  <c r="AF13" i="52"/>
  <c r="AQ24" i="52"/>
  <c r="AM21" i="52"/>
  <c r="AM17" i="52"/>
  <c r="AU13" i="52"/>
  <c r="AU9" i="52"/>
  <c r="AB17" i="52"/>
  <c r="AG23" i="52"/>
  <c r="AJ9" i="52"/>
  <c r="AD25" i="52"/>
  <c r="AT21" i="52"/>
  <c r="AP18" i="52"/>
  <c r="AL15" i="52"/>
  <c r="AH12" i="52"/>
  <c r="AD9" i="52"/>
  <c r="AS25" i="52"/>
  <c r="AO22" i="52"/>
  <c r="AK19" i="52"/>
  <c r="AG16" i="52"/>
  <c r="AC13" i="52"/>
  <c r="AS9" i="52"/>
  <c r="AO6" i="52"/>
  <c r="AJ23" i="52"/>
  <c r="AF20" i="52"/>
  <c r="AE24" i="52"/>
  <c r="AU20" i="52"/>
  <c r="AQ17" i="52"/>
  <c r="AM14" i="52"/>
  <c r="AI11" i="52"/>
  <c r="AE8" i="52"/>
  <c r="AT24" i="52"/>
  <c r="AP21" i="52"/>
  <c r="AL18" i="52"/>
  <c r="AH15" i="52"/>
  <c r="AD12" i="52"/>
  <c r="AT8" i="52"/>
  <c r="AN25" i="52"/>
  <c r="AJ22" i="52"/>
  <c r="AF19" i="52"/>
  <c r="AB16" i="52"/>
  <c r="AR12" i="52"/>
  <c r="AI24" i="52"/>
  <c r="AQ20" i="52"/>
  <c r="AE17" i="52"/>
  <c r="AM13" i="52"/>
  <c r="AM9" i="52"/>
  <c r="AN16" i="52"/>
  <c r="AB9" i="52"/>
  <c r="AF6" i="52"/>
</calcChain>
</file>

<file path=xl/sharedStrings.xml><?xml version="1.0" encoding="utf-8"?>
<sst xmlns="http://schemas.openxmlformats.org/spreadsheetml/2006/main" count="1074" uniqueCount="354">
  <si>
    <t>The owner of the Natural Soap Company asked you to help determine what three new soaps to produce combining fragrance (Lavender, Mint, or Non-fragrant), ingredient (Shea, Cocoa, or Coconut), and color (white or natural color).  These soaps will be part of the deluxe line and will be priced at $2.50, $3.00, or $3.50 and the owner is considering including an overnight deliver guarantee.  
You have conducted a conjoint research study and have the rank averages below with 1 representing the most preferred.
Conduct a conjoint analysis on the following data (20 points)
   - Analyze results and prepare a writeup. (5 points)
   - Determine whether or not the design is orthogonal. (5 extra credit)</t>
  </si>
  <si>
    <t>Fragrance</t>
  </si>
  <si>
    <t>Ingredience</t>
  </si>
  <si>
    <t>Price</t>
  </si>
  <si>
    <t>Guarantee?</t>
  </si>
  <si>
    <t>Color</t>
  </si>
  <si>
    <t>Rank</t>
  </si>
  <si>
    <t>Lavender</t>
  </si>
  <si>
    <t>Shea Butter</t>
  </si>
  <si>
    <t>Yes</t>
  </si>
  <si>
    <t>Natural</t>
  </si>
  <si>
    <t>Cocoa Butter</t>
  </si>
  <si>
    <t>White</t>
  </si>
  <si>
    <t>Coconut Butter</t>
  </si>
  <si>
    <t>No</t>
  </si>
  <si>
    <t>Mint</t>
  </si>
  <si>
    <t>Non-fragrant</t>
  </si>
  <si>
    <t>The following is data are customer sales for Rhiney Printing LLC for 2023.  Use this information to conduct a cluster analysis using three clusters.</t>
  </si>
  <si>
    <t>Provide a description of each cluster and a recommendation of how Rhiney Printing should market to each segment and if you believe</t>
  </si>
  <si>
    <t>Rhiney should consider more or fewer clusters for analysis.  Do a writeup of findings and recommendations. (30 points)</t>
  </si>
  <si>
    <t>Customer #</t>
  </si>
  <si>
    <t>Company Name</t>
  </si>
  <si>
    <t>Recency Score</t>
  </si>
  <si>
    <t>Frequency Score</t>
  </si>
  <si>
    <t>Sales Score</t>
  </si>
  <si>
    <t>Most 
Recent Order</t>
  </si>
  <si>
    <t>Number of 
Orders</t>
  </si>
  <si>
    <t>Sales 
Dollars ($)</t>
  </si>
  <si>
    <t>Specialty Jobs</t>
  </si>
  <si>
    <t>Response Time</t>
  </si>
  <si>
    <t>Sustainability</t>
  </si>
  <si>
    <t>Printing Solutions</t>
  </si>
  <si>
    <t>Bergstad's Supply</t>
  </si>
  <si>
    <t>Blum's Goods</t>
  </si>
  <si>
    <t>Cherry Creek Inc</t>
  </si>
  <si>
    <t>Consolidated Holdings</t>
  </si>
  <si>
    <t>Dollarwise Corp</t>
  </si>
  <si>
    <t>Dunn's Holdings</t>
  </si>
  <si>
    <t>Empire Trading</t>
  </si>
  <si>
    <t>Fraser Distributors</t>
  </si>
  <si>
    <t>Gorham Street Corp</t>
  </si>
  <si>
    <t>Hanover Supply</t>
  </si>
  <si>
    <t>Highbridge Marketing</t>
  </si>
  <si>
    <t>Island Trading</t>
  </si>
  <si>
    <t>Kingsgate Goods</t>
  </si>
  <si>
    <t>Lillegard Drugs</t>
  </si>
  <si>
    <t>Margot Marketing Inc.</t>
  </si>
  <si>
    <t>Oceanview LLC</t>
  </si>
  <si>
    <t>Piccadilly</t>
  </si>
  <si>
    <t>Quality Plus Drug Supply</t>
  </si>
  <si>
    <t>Queen's Express Distribution</t>
  </si>
  <si>
    <t>Valley Store Supply</t>
  </si>
  <si>
    <t>Rhiney Eye Care has used its accounting and customer records to determine the following information below.  Management would like for you to: 
     - calculate the CLV for the next 20 years.
     - calculate the Total CLV for this cohort over the next 3, 5 and 10 years
     - Indicate how long a customer needs to be retained to become profitable.
     - prepare a writeup of the analysis including insight and recommendations regarding this cohort.</t>
  </si>
  <si>
    <t>Total Acquisition Expense (2024):</t>
  </si>
  <si>
    <t>Expected Total New Customer (2024):</t>
  </si>
  <si>
    <t>Average Annual Customer Revenue:</t>
  </si>
  <si>
    <t xml:space="preserve">    - Expected Yearly Revenue Increase:</t>
  </si>
  <si>
    <t>Average Customer Cost (% of revenue):</t>
  </si>
  <si>
    <t>First-year Retention Rate:</t>
  </si>
  <si>
    <t>Rention Rate (After Year 1):</t>
  </si>
  <si>
    <t>Discount Rate:</t>
  </si>
  <si>
    <t>Total Fix Cost Allocated Yearly:</t>
  </si>
  <si>
    <r>
      <t xml:space="preserve">Do an MDS analysis on the Rhiney Printing </t>
    </r>
    <r>
      <rPr>
        <b/>
        <i/>
        <u/>
        <sz val="11"/>
        <color theme="1"/>
        <rFont val="Calibri"/>
        <family val="2"/>
        <scheme val="minor"/>
      </rPr>
      <t>customers.</t>
    </r>
  </si>
  <si>
    <t>Create a perceptual map which could be used for reporting and interpret the results. (25 points)</t>
  </si>
  <si>
    <t>Compare the results to that of the cluster analysis. (5 points)</t>
  </si>
  <si>
    <t>A</t>
  </si>
  <si>
    <t>B</t>
  </si>
  <si>
    <t>C</t>
  </si>
  <si>
    <t>D</t>
  </si>
  <si>
    <t>E</t>
  </si>
  <si>
    <t>F</t>
  </si>
  <si>
    <t>G</t>
  </si>
  <si>
    <t>H</t>
  </si>
  <si>
    <t>I</t>
  </si>
  <si>
    <t>J</t>
  </si>
  <si>
    <t>K</t>
  </si>
  <si>
    <t>L</t>
  </si>
  <si>
    <t>M</t>
  </si>
  <si>
    <t>N</t>
  </si>
  <si>
    <t>O</t>
  </si>
  <si>
    <t>P</t>
  </si>
  <si>
    <t>Q</t>
  </si>
  <si>
    <t>R</t>
  </si>
  <si>
    <t>S</t>
  </si>
  <si>
    <t>T</t>
  </si>
  <si>
    <t xml:space="preserve">Using the following data to create at least five table, charts, graphs or other data visualizations to highlight findings in the data. </t>
  </si>
  <si>
    <t>a.  Create an appropriate dashboard of visualizations highlight insights from the data below.</t>
  </si>
  <si>
    <t xml:space="preserve">     -  At least part of your write-up and visualization should report aggregate information regarding the product portfolio of the company</t>
  </si>
  <si>
    <t xml:space="preserve">     -  Part of your write-up and visualization should report and provide recommendations comparing products</t>
  </si>
  <si>
    <t>(30 points)</t>
  </si>
  <si>
    <t>Year</t>
  </si>
  <si>
    <t>Product</t>
  </si>
  <si>
    <r>
      <rPr>
        <b/>
        <sz val="10"/>
        <rFont val="Arial"/>
        <family val="2"/>
      </rPr>
      <t xml:space="preserve">Annual </t>
    </r>
    <r>
      <rPr>
        <b/>
        <u/>
        <sz val="10"/>
        <rFont val="Arial"/>
        <family val="2"/>
      </rPr>
      <t>Revenue</t>
    </r>
  </si>
  <si>
    <r>
      <rPr>
        <b/>
        <sz val="10"/>
        <rFont val="Arial"/>
        <family val="2"/>
      </rPr>
      <t xml:space="preserve">Annual </t>
    </r>
    <r>
      <rPr>
        <b/>
        <u/>
        <sz val="10"/>
        <rFont val="Arial"/>
        <family val="2"/>
      </rPr>
      <t>Profit</t>
    </r>
  </si>
  <si>
    <r>
      <rPr>
        <b/>
        <sz val="10"/>
        <rFont val="Arial"/>
        <family val="2"/>
      </rPr>
      <t xml:space="preserve">Segment Market </t>
    </r>
    <r>
      <rPr>
        <b/>
        <u/>
        <sz val="10"/>
        <rFont val="Arial"/>
        <family val="2"/>
      </rPr>
      <t>Share</t>
    </r>
  </si>
  <si>
    <t>Product 1</t>
  </si>
  <si>
    <t>Product 2</t>
  </si>
  <si>
    <t>Product 3</t>
  </si>
  <si>
    <t>Product 4</t>
  </si>
  <si>
    <t>Product 5</t>
  </si>
  <si>
    <t>The following data is tracking a YouTube post by Rhiney University.  The marketing department wants to conduct a network analysis on the data to attempt to identify influencers, to see how effective communications are and to determine what can be done to leverage the networks.  The Column A indicates the Start of the communication Column B indicates to whom sees the communication.  Column C indicates how the person in Column B gets the communication.  This is them followed by additional individuals who receive the communication and how each receives the communication.  You will notice that some records have similar stems but then branch off.  In these cases, the stem represents the same edge but the new record indicates a different branching at some point.   Use PowerBI Network Navigator to create a visualization and use this to provide insights and recommendations in a writeup. (30 points)</t>
  </si>
  <si>
    <t>Record</t>
  </si>
  <si>
    <t>Start</t>
  </si>
  <si>
    <t>To</t>
  </si>
  <si>
    <t>Link Type</t>
  </si>
  <si>
    <t>YouTube Homepage</t>
  </si>
  <si>
    <t>S19</t>
  </si>
  <si>
    <t>Watched on Homepage</t>
  </si>
  <si>
    <t>S97</t>
  </si>
  <si>
    <t>Forward Link</t>
  </si>
  <si>
    <t>S194</t>
  </si>
  <si>
    <t>S11341</t>
  </si>
  <si>
    <t>S1139</t>
  </si>
  <si>
    <t>S756</t>
  </si>
  <si>
    <t>S567</t>
  </si>
  <si>
    <t>S773</t>
  </si>
  <si>
    <t>S774</t>
  </si>
  <si>
    <t>S748</t>
  </si>
  <si>
    <t>S749</t>
  </si>
  <si>
    <t>S7567</t>
  </si>
  <si>
    <t>S734</t>
  </si>
  <si>
    <t>S735</t>
  </si>
  <si>
    <t>S7756</t>
  </si>
  <si>
    <t>S7456</t>
  </si>
  <si>
    <t>S747</t>
  </si>
  <si>
    <t>S777</t>
  </si>
  <si>
    <t>S742</t>
  </si>
  <si>
    <t>S743</t>
  </si>
  <si>
    <t>S195</t>
  </si>
  <si>
    <t>S196</t>
  </si>
  <si>
    <t>Post on TikTok (Negative)</t>
  </si>
  <si>
    <t>S1541</t>
  </si>
  <si>
    <t>Watched TikTok</t>
  </si>
  <si>
    <t>S159</t>
  </si>
  <si>
    <t>Forward TikTok</t>
  </si>
  <si>
    <t>S197</t>
  </si>
  <si>
    <t>Post on TikTok</t>
  </si>
  <si>
    <t>S160</t>
  </si>
  <si>
    <t>S161</t>
  </si>
  <si>
    <t>S10</t>
  </si>
  <si>
    <t>S105</t>
  </si>
  <si>
    <t>Post on TikTok (Positive)</t>
  </si>
  <si>
    <t>S55</t>
  </si>
  <si>
    <t>S162</t>
  </si>
  <si>
    <t>S163</t>
  </si>
  <si>
    <t>S164</t>
  </si>
  <si>
    <t>S01</t>
  </si>
  <si>
    <t>S110</t>
  </si>
  <si>
    <t>S111</t>
  </si>
  <si>
    <t>S142</t>
  </si>
  <si>
    <t>S143</t>
  </si>
  <si>
    <t>S191</t>
  </si>
  <si>
    <t>S1513</t>
  </si>
  <si>
    <t>S153</t>
  </si>
  <si>
    <t>S7568</t>
  </si>
  <si>
    <t>S7569</t>
  </si>
  <si>
    <t>S738</t>
  </si>
  <si>
    <t>S739</t>
  </si>
  <si>
    <t>S116</t>
  </si>
  <si>
    <t>S117</t>
  </si>
  <si>
    <t>S118</t>
  </si>
  <si>
    <t>S104</t>
  </si>
  <si>
    <t>S128</t>
  </si>
  <si>
    <t>S129</t>
  </si>
  <si>
    <t>S103</t>
  </si>
  <si>
    <t>S126</t>
  </si>
  <si>
    <t>S127</t>
  </si>
  <si>
    <t>S113</t>
  </si>
  <si>
    <t>S146</t>
  </si>
  <si>
    <t>S147</t>
  </si>
  <si>
    <t>S107</t>
  </si>
  <si>
    <t>S108</t>
  </si>
  <si>
    <t>S109</t>
  </si>
  <si>
    <t>S138</t>
  </si>
  <si>
    <t>S139</t>
  </si>
  <si>
    <t>S114</t>
  </si>
  <si>
    <t>S148</t>
  </si>
  <si>
    <t>S149</t>
  </si>
  <si>
    <t>S1913</t>
  </si>
  <si>
    <t>S193</t>
  </si>
  <si>
    <t>S137</t>
  </si>
  <si>
    <t>S712</t>
  </si>
  <si>
    <t>S1315</t>
  </si>
  <si>
    <t>S1137</t>
  </si>
  <si>
    <t>Watched Tiktok</t>
  </si>
  <si>
    <t>S4113</t>
  </si>
  <si>
    <t>Forward TikTok Link</t>
  </si>
  <si>
    <t>S341</t>
  </si>
  <si>
    <t>S1313</t>
  </si>
  <si>
    <t>S27</t>
  </si>
  <si>
    <t>S09</t>
  </si>
  <si>
    <t>S08</t>
  </si>
  <si>
    <t>S44</t>
  </si>
  <si>
    <t>S81</t>
  </si>
  <si>
    <t>S101</t>
  </si>
  <si>
    <t>S152</t>
  </si>
  <si>
    <t>S133</t>
  </si>
  <si>
    <t>S7563</t>
  </si>
  <si>
    <t>S726</t>
  </si>
  <si>
    <t>S727</t>
  </si>
  <si>
    <t>S746</t>
  </si>
  <si>
    <t>S736</t>
  </si>
  <si>
    <t>S737</t>
  </si>
  <si>
    <t>S136</t>
  </si>
  <si>
    <t>S115</t>
  </si>
  <si>
    <t>S150</t>
  </si>
  <si>
    <t>S151</t>
  </si>
  <si>
    <t>S122</t>
  </si>
  <si>
    <t>S123</t>
  </si>
  <si>
    <t>S82</t>
  </si>
  <si>
    <t>S38</t>
  </si>
  <si>
    <t>S22</t>
  </si>
  <si>
    <t>S134</t>
  </si>
  <si>
    <t>S135</t>
  </si>
  <si>
    <t>S140</t>
  </si>
  <si>
    <t>S141</t>
  </si>
  <si>
    <t>S119</t>
  </si>
  <si>
    <t>S120</t>
  </si>
  <si>
    <t>S121</t>
  </si>
  <si>
    <t>S112</t>
  </si>
  <si>
    <t>S144</t>
  </si>
  <si>
    <t>S145</t>
  </si>
  <si>
    <t>S102</t>
  </si>
  <si>
    <t>S130</t>
  </si>
  <si>
    <t>S131</t>
  </si>
  <si>
    <t>S154</t>
  </si>
  <si>
    <t>S155</t>
  </si>
  <si>
    <t>S776</t>
  </si>
  <si>
    <t>S778</t>
  </si>
  <si>
    <t>S100</t>
  </si>
  <si>
    <t>S02</t>
  </si>
  <si>
    <t>S18</t>
  </si>
  <si>
    <t>S37</t>
  </si>
  <si>
    <t>S041</t>
  </si>
  <si>
    <t>S411</t>
  </si>
  <si>
    <t>S106</t>
  </si>
  <si>
    <t>S158</t>
  </si>
  <si>
    <t>S132</t>
  </si>
  <si>
    <t>S11313</t>
  </si>
  <si>
    <t>S1133</t>
  </si>
  <si>
    <t>S775</t>
  </si>
  <si>
    <t>S7556</t>
  </si>
  <si>
    <t>S757</t>
  </si>
  <si>
    <t>S156</t>
  </si>
  <si>
    <t>S157</t>
  </si>
  <si>
    <t>S124</t>
  </si>
  <si>
    <t>S125</t>
  </si>
  <si>
    <t>S190</t>
  </si>
  <si>
    <t>S013</t>
  </si>
  <si>
    <t>S772</t>
  </si>
  <si>
    <t>S744</t>
  </si>
  <si>
    <t>S745</t>
  </si>
  <si>
    <t>S779</t>
  </si>
  <si>
    <t>S7256</t>
  </si>
  <si>
    <t>S1134</t>
  </si>
  <si>
    <t>S1135</t>
  </si>
  <si>
    <t>Points</t>
  </si>
  <si>
    <t>Available</t>
  </si>
  <si>
    <t>Earned</t>
  </si>
  <si>
    <t>Conjoint Analysis</t>
  </si>
  <si>
    <t>1.  Analysis. (20 points)</t>
  </si>
  <si>
    <t>2.  Write-up. (5 points)</t>
  </si>
  <si>
    <t>3.  Extra credit - orthogonal design analysis</t>
  </si>
  <si>
    <t>Cluster Analysis</t>
  </si>
  <si>
    <t>2.  Cluster comparison (5 points)</t>
  </si>
  <si>
    <t>3.  Write-up. (5 points)</t>
  </si>
  <si>
    <t>CLV</t>
  </si>
  <si>
    <t xml:space="preserve">     - calculate the CLV for the next 20 years. (5 points)</t>
  </si>
  <si>
    <t xml:space="preserve">     - calculate the Total CLV for this cohort over the next 3, 5 and 10 years (5 points)</t>
  </si>
  <si>
    <t xml:space="preserve">     - Indicate how long a customer needs to be retained to become profitable. (5 points)</t>
  </si>
  <si>
    <t xml:space="preserve">     - prepare a writeup of the analysis including insight and recommendations regarding this cohort. (5 points)</t>
  </si>
  <si>
    <t>MDS Analysis</t>
  </si>
  <si>
    <t>2.  Perceptual map (5 points)</t>
  </si>
  <si>
    <t>Visualization</t>
  </si>
  <si>
    <t>Network Analysis</t>
  </si>
  <si>
    <t>1. Prepare data and do Network Navigator.  (20 points)</t>
  </si>
  <si>
    <t>2. Write-up.  (10 points)</t>
  </si>
  <si>
    <t>Total Exam Score</t>
  </si>
  <si>
    <t>Percent</t>
  </si>
  <si>
    <t>Lavender?</t>
  </si>
  <si>
    <t>Mint?</t>
  </si>
  <si>
    <t>Shea Butter?</t>
  </si>
  <si>
    <t>Cocoa Butter?</t>
  </si>
  <si>
    <t>Rank(worst=1)</t>
  </si>
  <si>
    <t>Color?</t>
  </si>
  <si>
    <t>$2.50?</t>
  </si>
  <si>
    <t>$3.00?</t>
  </si>
  <si>
    <t>Regression Analysis</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</si>
  <si>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</si>
  <si>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</si>
  <si>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</si>
  <si>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</si>
  <si>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</si>
  <si>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</si>
  <si>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</si>
  <si>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</si>
  <si>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</si>
  <si>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</si>
  <si>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</si>
  <si>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</si>
  <si>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</si>
  <si>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</si>
  <si>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</si>
  <si>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Significance F</t>
  </si>
  <si>
    <t>Coefficients</t>
  </si>
  <si>
    <t>t Stat</t>
  </si>
  <si>
    <t>P-value</t>
  </si>
  <si>
    <t>Lower 95%</t>
  </si>
  <si>
    <t>Upper 95%</t>
  </si>
  <si>
    <t>Lower 95.0%</t>
  </si>
  <si>
    <t>Upper 95.0%</t>
  </si>
  <si>
    <t>Spread Analysis</t>
  </si>
  <si>
    <t>Guarantee</t>
  </si>
  <si>
    <t>Utility Score</t>
  </si>
  <si>
    <t>Mint,Non-fragrant,Lavender</t>
  </si>
  <si>
    <t>2.50,3.00,3.50</t>
  </si>
  <si>
    <t>White, Natural</t>
  </si>
  <si>
    <t>No,Yes</t>
  </si>
  <si>
    <t>Coconut Butter, Shea Butter, Cocoa Butter</t>
  </si>
  <si>
    <t>Mean</t>
  </si>
  <si>
    <t>Deviation</t>
  </si>
  <si>
    <t>Z-scores</t>
  </si>
  <si>
    <t>Cluster Centers</t>
  </si>
  <si>
    <t>Var 1</t>
  </si>
  <si>
    <t>Var 2</t>
  </si>
  <si>
    <t>Var 3</t>
  </si>
  <si>
    <t>Var 4</t>
  </si>
  <si>
    <t>Var 5</t>
  </si>
  <si>
    <t>Var 6</t>
  </si>
  <si>
    <t>Var 7</t>
  </si>
  <si>
    <t>Var 8</t>
  </si>
  <si>
    <t>Var 9</t>
  </si>
  <si>
    <t>Var 10</t>
  </si>
  <si>
    <t>Min</t>
  </si>
  <si>
    <t>Cluster Choice</t>
  </si>
  <si>
    <t>SSE</t>
  </si>
  <si>
    <t>Cluster 3</t>
  </si>
  <si>
    <t>Cluster 2</t>
  </si>
  <si>
    <t>Cluster 1</t>
  </si>
  <si>
    <t>Revenue</t>
  </si>
  <si>
    <t>Cumulative CLV</t>
  </si>
  <si>
    <t>Total CLV</t>
  </si>
  <si>
    <t>CLV After 3 Years</t>
  </si>
  <si>
    <t>CLV After 5 Years</t>
  </si>
  <si>
    <t>CLV After 10 Years</t>
  </si>
  <si>
    <t>X</t>
  </si>
  <si>
    <t>Y</t>
  </si>
  <si>
    <t>Corr</t>
  </si>
  <si>
    <t>Cost</t>
  </si>
  <si>
    <t>Profit</t>
  </si>
  <si>
    <t>Retained Amount</t>
  </si>
  <si>
    <t>Factor</t>
  </si>
  <si>
    <t>Cohort CLV</t>
  </si>
  <si>
    <t>Segment CLV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</si>
</sst>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5" formatCode="&quot;$&quot;#,##0_);\(&quot;$&quot;#,##0\)"/>
    <numFmt numFmtId="6" formatCode="&quot;$&quot;#,##0_);[Red]\(&quot;$&quot;#,##0\)"/>
    <numFmt numFmtId="8" formatCode="&quot;$&quot;#,##0.00_);[Red]\(&quot;$&quot;#,##0.00\)"/>
    <numFmt numFmtId="44" formatCode="_(&quot;$&quot;* #,##0.00_);_(&quot;$&quot;* \(#,##0.00\);_(&quot;$&quot;* &quot;-&quot;??_);_(@_)"/>
    <numFmt numFmtId="43" formatCode="_(* #,##0.00_);_(* \(#,##0.00\);_(* &quot;-&quot;??_);_(@_)"/>
    <numFmt numFmtId="164" formatCode="&quot;$&quot;#,##0.00"/>
    <numFmt numFmtId="165" formatCode="mm/dd/yy"/>
    <numFmt numFmtId="166" formatCode="0.000"/>
    <numFmt numFmtId="167" formatCode="0.000000"/>
  </numFmts>
  <fonts count="16" x14ac:knownFonts="1">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b/>
      <sz val="10"/>
      <color indexed="21"/>
      <name val="Arial"/>
      <family val="2"/>
    </font>
    <font>
      <b/>
      <sz val="10"/>
      <name val="Arial"/>
      <family val="2"/>
    </font>
    <font>
      <b/>
      <u/>
      <sz val="10"/>
      <name val="Arial"/>
      <family val="2"/>
    </font>
    <font>
      <sz val="11"/>
      <color rgb="FFFF0000"/>
      <name val="Calibri"/>
      <family val="2"/>
      <scheme val="minor"/>
    </font>
    <font>
      <sz val="10"/>
      <name val="Arial"/>
      <family val="2"/>
    </font>
    <font>
      <b/>
      <sz val="11"/>
      <color rgb="FFFF0000"/>
      <name val="Calibri"/>
      <family val="2"/>
      <scheme val="minor"/>
    </font>
    <font>
      <b/>
      <u/>
      <sz val="11"/>
      <color rgb="FFFF0000"/>
      <name val="Calibri"/>
      <family val="2"/>
      <scheme val="minor"/>
    </font>
    <font>
      <b/>
      <i/>
      <u/>
      <sz val="11"/>
      <color theme="1"/>
      <name val="Calibri"/>
      <family val="2"/>
      <scheme val="minor"/>
    </font>
    <font>
      <sz val="10"/>
      <color indexed="21"/>
      <name val="Arial"/>
      <family val="2"/>
    </font>
    <font>
      <sz val="8"/>
      <name val="Calibri"/>
      <family val="2"/>
      <scheme val="minor"/>
    </font>
    <font>
      <i/>
      <sz val="11"/>
      <color theme="1"/>
      <name val="Calibri"/>
      <family val="2"/>
      <scheme val="minor"/>
    </font>
  </fonts>
  <fills count="4">
    <fill>
      <patternFill patternType="none"/>
    </fill>
    <fill>
      <patternFill patternType="gray125"/>
    </fill>
    <fill>
      <patternFill patternType="solid">
        <fgColor indexed="9"/>
        <bgColor indexed="64"/>
      </patternFill>
    </fill>
    <fill>
      <patternFill patternType="solid">
        <fgColor indexed="43"/>
        <bgColor indexed="64"/>
      </patternFill>
    </fill>
  </fills>
  <borders count="11">
    <border>
      <left/>
      <right/>
      <top/>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bottom style="thin">
        <color indexed="64"/>
      </bottom>
      <diagonal/>
    </border>
    <border>
      <left/>
      <right style="thin">
        <color indexed="64"/>
      </right>
      <top/>
      <bottom/>
      <diagonal/>
    </border>
    <border>
      <left style="medium">
        <color indexed="64"/>
      </left>
      <right/>
      <top/>
      <bottom/>
      <diagonal/>
    </border>
    <border>
      <left style="medium">
        <color indexed="64"/>
      </left>
      <right/>
      <top/>
      <bottom style="thin">
        <color indexed="64"/>
      </bottom>
      <diagonal/>
    </border>
    <border>
      <left/>
      <right/>
      <top style="medium">
        <color indexed="64"/>
      </top>
      <bottom style="thin">
        <color indexed="64"/>
      </bottom>
      <diagonal/>
    </border>
    <border>
      <left/>
      <right style="medium">
        <color indexed="64"/>
      </right>
      <top style="medium">
        <color indexed="64"/>
      </top>
      <bottom style="medium">
        <color indexed="64"/>
      </bottom>
      <diagonal/>
    </border>
    <border>
      <left/>
      <right/>
      <top style="medium">
        <color indexed="64"/>
      </top>
      <bottom/>
      <diagonal/>
    </border>
  </borders>
  <cellStyleXfs count="9">
    <xf numFmtId="0" fontId="0" fillId="0" borderId="0"/>
    <xf numFmtId="44" fontId="1" fillId="0" borderId="0" applyFont="0" applyFill="0" applyBorder="0" applyAlignment="0" applyProtection="0"/>
    <xf numFmtId="9" fontId="1" fillId="0" borderId="0" applyFont="0" applyFill="0" applyBorder="0" applyAlignment="0" applyProtection="0"/>
    <xf numFmtId="0" fontId="4" fillId="0" borderId="0"/>
    <xf numFmtId="44" fontId="4" fillId="0" borderId="0" applyFont="0" applyFill="0" applyBorder="0" applyAlignment="0" applyProtection="0"/>
    <xf numFmtId="0" fontId="9" fillId="0" borderId="0"/>
    <xf numFmtId="0" fontId="4" fillId="0" borderId="0"/>
    <xf numFmtId="0" fontId="4" fillId="0" borderId="0"/>
    <xf numFmtId="43" fontId="4" fillId="0" borderId="0" applyFont="0" applyFill="0" applyBorder="0" applyAlignment="0" applyProtection="0"/>
  </cellStyleXfs>
  <cellXfs count="76">
    <xf numFmtId="0" fontId="0" fillId="0" borderId="0" xfId="0"/>
    <xf numFmtId="5" fontId="4" fillId="2" borderId="1" xfId="1" applyNumberFormat="1" applyFont="1" applyFill="1" applyBorder="1" applyAlignment="1">
      <alignment horizontal="center"/>
    </xf>
    <xf numFmtId="0" fontId="4" fillId="2" borderId="1" xfId="0" applyFont="1" applyFill="1" applyBorder="1" applyAlignment="1">
      <alignment horizontal="center"/>
    </xf>
    <xf numFmtId="0" fontId="4" fillId="2" borderId="1" xfId="0" applyFont="1" applyFill="1" applyBorder="1"/>
    <xf numFmtId="5" fontId="4" fillId="2" borderId="0" xfId="1" applyNumberFormat="1" applyFont="1" applyFill="1" applyAlignment="1">
      <alignment horizontal="center"/>
    </xf>
    <xf numFmtId="0" fontId="4" fillId="2" borderId="0" xfId="0" applyFont="1" applyFill="1" applyAlignment="1">
      <alignment horizontal="center"/>
    </xf>
    <xf numFmtId="0" fontId="4" fillId="2" borderId="0" xfId="0" applyFont="1" applyFill="1"/>
    <xf numFmtId="0" fontId="5" fillId="3" borderId="2" xfId="0" applyFont="1" applyFill="1" applyBorder="1" applyAlignment="1">
      <alignment horizontal="center" vertical="center" wrapText="1"/>
    </xf>
    <xf numFmtId="165" fontId="5" fillId="3" borderId="2" xfId="0" applyNumberFormat="1" applyFont="1" applyFill="1" applyBorder="1" applyAlignment="1">
      <alignment horizontal="center" vertical="center" wrapText="1"/>
    </xf>
    <xf numFmtId="0" fontId="5" fillId="3" borderId="3" xfId="0" applyFont="1" applyFill="1" applyBorder="1" applyAlignment="1">
      <alignment horizontal="center" vertical="center"/>
    </xf>
    <xf numFmtId="2" fontId="0" fillId="0" borderId="0" xfId="0" applyNumberFormat="1" applyAlignment="1">
      <alignment horizontal="center"/>
    </xf>
    <xf numFmtId="2" fontId="0" fillId="0" borderId="1" xfId="0" applyNumberFormat="1" applyBorder="1" applyAlignment="1">
      <alignment horizontal="center"/>
    </xf>
    <xf numFmtId="0" fontId="2" fillId="0" borderId="0" xfId="0" applyFont="1"/>
    <xf numFmtId="14" fontId="4" fillId="2" borderId="0" xfId="0" applyNumberFormat="1" applyFont="1" applyFill="1" applyAlignment="1">
      <alignment horizontal="center"/>
    </xf>
    <xf numFmtId="14" fontId="4" fillId="2" borderId="1" xfId="0" applyNumberFormat="1" applyFont="1" applyFill="1" applyBorder="1" applyAlignment="1">
      <alignment horizontal="center"/>
    </xf>
    <xf numFmtId="0" fontId="0" fillId="0" borderId="0" xfId="0" applyAlignment="1">
      <alignment horizontal="center"/>
    </xf>
    <xf numFmtId="9" fontId="4" fillId="0" borderId="0" xfId="2" applyFont="1" applyBorder="1" applyAlignment="1">
      <alignment horizontal="center"/>
    </xf>
    <xf numFmtId="0" fontId="2" fillId="0" borderId="1" xfId="0" applyFont="1" applyBorder="1" applyAlignment="1">
      <alignment horizontal="center"/>
    </xf>
    <xf numFmtId="0" fontId="11" fillId="0" borderId="0" xfId="0" applyFont="1" applyAlignment="1">
      <alignment horizontal="center"/>
    </xf>
    <xf numFmtId="0" fontId="3" fillId="0" borderId="0" xfId="0" applyFont="1"/>
    <xf numFmtId="0" fontId="8" fillId="0" borderId="0" xfId="0" applyFont="1" applyAlignment="1">
      <alignment horizontal="center"/>
    </xf>
    <xf numFmtId="0" fontId="10" fillId="0" borderId="0" xfId="0" applyFont="1" applyAlignment="1">
      <alignment vertical="top"/>
    </xf>
    <xf numFmtId="0" fontId="0" fillId="0" borderId="0" xfId="0" applyAlignment="1">
      <alignment vertical="top"/>
    </xf>
    <xf numFmtId="0" fontId="10" fillId="0" borderId="0" xfId="0" applyFont="1" applyAlignment="1">
      <alignment vertical="top" wrapText="1"/>
    </xf>
    <xf numFmtId="0" fontId="4" fillId="0" borderId="0" xfId="3" applyAlignment="1">
      <alignment vertical="top"/>
    </xf>
    <xf numFmtId="0" fontId="4" fillId="0" borderId="0" xfId="3" applyAlignment="1">
      <alignment vertical="top" wrapText="1"/>
    </xf>
    <xf numFmtId="0" fontId="10" fillId="0" borderId="0" xfId="0" applyFont="1" applyAlignment="1">
      <alignment horizontal="center"/>
    </xf>
    <xf numFmtId="0" fontId="10" fillId="0" borderId="0" xfId="0" applyFont="1"/>
    <xf numFmtId="9" fontId="10" fillId="0" borderId="0" xfId="2" applyFont="1" applyAlignment="1">
      <alignment horizontal="center"/>
    </xf>
    <xf numFmtId="0" fontId="6" fillId="0" borderId="0" xfId="6" applyFont="1"/>
    <xf numFmtId="0" fontId="7" fillId="0" borderId="0" xfId="6" applyFont="1" applyAlignment="1">
      <alignment horizontal="center" wrapText="1"/>
    </xf>
    <xf numFmtId="0" fontId="2" fillId="0" borderId="5" xfId="0" applyFont="1" applyBorder="1" applyAlignment="1">
      <alignment horizontal="center"/>
    </xf>
    <xf numFmtId="0" fontId="13" fillId="0" borderId="0" xfId="0" applyFont="1" applyAlignment="1">
      <alignment horizontal="center" wrapText="1"/>
    </xf>
    <xf numFmtId="1" fontId="0" fillId="0" borderId="0" xfId="0" applyNumberFormat="1"/>
    <xf numFmtId="0" fontId="2" fillId="0" borderId="0" xfId="6" applyFont="1"/>
    <xf numFmtId="0" fontId="4" fillId="0" borderId="0" xfId="6"/>
    <xf numFmtId="0" fontId="7" fillId="0" borderId="7" xfId="6" applyFont="1" applyBorder="1" applyAlignment="1">
      <alignment wrapText="1"/>
    </xf>
    <xf numFmtId="0" fontId="7" fillId="0" borderId="0" xfId="6" applyFont="1" applyAlignment="1">
      <alignment wrapText="1"/>
    </xf>
    <xf numFmtId="0" fontId="4" fillId="0" borderId="6" xfId="6" applyBorder="1" applyAlignment="1">
      <alignment horizontal="left"/>
    </xf>
    <xf numFmtId="6" fontId="4" fillId="0" borderId="0" xfId="6" applyNumberFormat="1" applyAlignment="1">
      <alignment horizontal="right"/>
    </xf>
    <xf numFmtId="9" fontId="4" fillId="0" borderId="0" xfId="6" applyNumberFormat="1" applyAlignment="1">
      <alignment horizontal="center"/>
    </xf>
    <xf numFmtId="0" fontId="4" fillId="0" borderId="0" xfId="6" applyAlignment="1">
      <alignment horizontal="left"/>
    </xf>
    <xf numFmtId="8" fontId="4" fillId="0" borderId="0" xfId="6" applyNumberFormat="1"/>
    <xf numFmtId="0" fontId="0" fillId="0" borderId="0" xfId="0" applyAlignment="1">
      <alignment horizontal="left" vertical="top" wrapText="1"/>
    </xf>
    <xf numFmtId="6" fontId="2" fillId="0" borderId="0" xfId="0" applyNumberFormat="1" applyFont="1"/>
    <xf numFmtId="9" fontId="2" fillId="0" borderId="0" xfId="0" applyNumberFormat="1" applyFont="1"/>
    <xf numFmtId="0" fontId="6" fillId="0" borderId="0" xfId="0" applyFont="1"/>
    <xf numFmtId="0" fontId="2" fillId="0" borderId="4" xfId="0" applyFont="1" applyBorder="1"/>
    <xf numFmtId="0" fontId="0" fillId="0" borderId="0" xfId="0" applyAlignment="1">
      <alignment vertical="center" wrapText="1"/>
    </xf>
    <xf numFmtId="0" fontId="4" fillId="2" borderId="1" xfId="0" applyFont="1" applyFill="1" applyBorder="1" applyAlignment="1">
      <alignment horizontal="right"/>
    </xf>
    <xf numFmtId="0" fontId="4" fillId="0" borderId="0" xfId="0" applyFont="1" applyAlignment="1">
      <alignment horizontal="center"/>
    </xf>
    <xf numFmtId="164" fontId="4" fillId="0" borderId="0" xfId="0" applyNumberFormat="1" applyFont="1" applyAlignment="1">
      <alignment horizontal="center"/>
    </xf>
    <xf numFmtId="0" fontId="6" fillId="0" borderId="0" xfId="0" applyFont="1" applyAlignment="1">
      <alignment horizontal="center"/>
    </xf>
    <xf numFmtId="0" fontId="0" fillId="0" borderId="1" xfId="0" applyBorder="1"/>
    <xf numFmtId="0" fontId="15" fillId="0" borderId="8" xfId="0" applyFont="1" applyBorder="1" applyAlignment="1">
      <alignment horizontal="center"/>
    </xf>
    <xf numFmtId="0" fontId="15" fillId="0" borderId="8" xfId="0" applyFont="1" applyBorder="1" applyAlignment="1">
      <alignment horizontal="centerContinuous"/>
    </xf>
    <xf numFmtId="2" fontId="0" fillId="0" borderId="0" xfId="0" applyNumberFormat="1"/>
    <xf numFmtId="166" fontId="0" fillId="0" borderId="0" xfId="0" applyNumberFormat="1"/>
    <xf numFmtId="0" fontId="2" fillId="0" borderId="0" xfId="0" applyFont="1" applyAlignment="1">
      <alignment wrapText="1"/>
    </xf>
    <xf numFmtId="0" fontId="2" fillId="0" borderId="0" xfId="0" applyFont="1" applyAlignment="1">
      <alignment horizontal="center"/>
    </xf>
    <xf numFmtId="165" fontId="5" fillId="3" borderId="3" xfId="0" applyNumberFormat="1" applyFont="1" applyFill="1" applyBorder="1" applyAlignment="1">
      <alignment horizontal="center" vertical="center" wrapText="1"/>
    </xf>
    <xf numFmtId="0" fontId="5" fillId="3" borderId="9" xfId="0" applyFont="1" applyFill="1" applyBorder="1" applyAlignment="1">
      <alignment horizontal="center" vertical="center" wrapText="1"/>
    </xf>
    <xf numFmtId="6" fontId="0" fillId="0" borderId="0" xfId="0" applyNumberFormat="1"/>
    <xf numFmtId="8" fontId="0" fillId="0" borderId="0" xfId="0" applyNumberFormat="1"/>
    <xf numFmtId="1" fontId="0" fillId="0" borderId="0" xfId="0" applyNumberFormat="1" applyAlignment="1">
      <alignment horizontal="center"/>
    </xf>
    <xf numFmtId="0" fontId="0" fillId="0" borderId="0" xfId="1" applyNumberFormat="1" applyFont="1"/>
    <xf numFmtId="167" fontId="0" fillId="0" borderId="0" xfId="0" applyNumberFormat="1"/>
    <xf numFmtId="0" fontId="0" fillId="0" borderId="1" xfId="0" applyBorder="1" applyAlignment="1">
      <alignment horizontal="center"/>
    </xf>
    <xf numFmtId="0" fontId="5" fillId="3" borderId="10" xfId="0" applyFont="1" applyFill="1" applyBorder="1" applyAlignment="1">
      <alignment horizontal="center" vertical="center" wrapText="1"/>
    </xf>
    <xf numFmtId="0" fontId="2" fillId="0" borderId="0" xfId="0" applyFont="1" applyAlignment="1">
      <alignment horizontal="left" vertical="top" wrapText="1"/>
    </xf>
    <xf numFmtId="0" fontId="0" fillId="0" borderId="1" xfId="0" applyBorder="1" applyAlignment="1">
      <alignment horizontal="center"/>
    </xf>
    <xf numFmtId="0" fontId="2" fillId="0" borderId="3" xfId="0" applyFont="1" applyBorder="1" applyAlignment="1">
      <alignment horizontal="center"/>
    </xf>
    <xf numFmtId="0" fontId="2" fillId="0" borderId="2" xfId="0" applyFont="1" applyBorder="1" applyAlignment="1">
      <alignment horizontal="center"/>
    </xf>
    <xf numFmtId="0" fontId="2" fillId="0" borderId="9" xfId="0" applyFont="1" applyBorder="1" applyAlignment="1">
      <alignment horizontal="center"/>
    </xf>
    <xf numFmtId="0" fontId="10" fillId="0" borderId="0" xfId="0" applyFont="1" applyAlignment="1">
      <alignment horizontal="center"/>
    </xf>
    <xf numFmtId="0" fontId="10" fillId="0" borderId="0" xfId="0" applyFont="1" applyAlignment="1">
      <alignment horizontal="left" vertical="top" wrapText="1"/>
    </xf>
  </cellXfs>
  <cellStyles count="9">
    <cellStyle name="Comma 2" xfId="8" xr:uid="{FB8DFFBC-8EB8-43EC-886F-43FE0582558F}"/>
    <cellStyle name="Currency" xfId="1" builtinId="4"/>
    <cellStyle name="Currency 2" xfId="4" xr:uid="{00000000-0005-0000-0000-000002000000}"/>
    <cellStyle name="Normal" xfId="0" builtinId="0"/>
    <cellStyle name="Normal 2" xfId="3" xr:uid="{00000000-0005-0000-0000-000004000000}"/>
    <cellStyle name="Normal 2 2" xfId="6" xr:uid="{00000000-0005-0000-0000-000005000000}"/>
    <cellStyle name="Normal 3" xfId="5" xr:uid="{00000000-0005-0000-0000-000006000000}"/>
    <cellStyle name="Normal 3 2" xfId="7" xr:uid="{00000000-0005-0000-0000-000007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externalLink" Target="externalLinks/externalLink13.xml"/><Relationship Id="rId3" Type="http://schemas.openxmlformats.org/officeDocument/2006/relationships/worksheet" Target="worksheets/sheet3.xml"/><Relationship Id="rId21"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externalLink" Target="externalLinks/externalLink12.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externalLink" Target="externalLinks/externalLink7.xml"/><Relationship Id="rId29" Type="http://schemas.openxmlformats.org/officeDocument/2006/relationships/externalLink" Target="externalLinks/externalLink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1.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externalLink" Target="externalLinks/externalLink10.xml"/><Relationship Id="rId28" Type="http://schemas.openxmlformats.org/officeDocument/2006/relationships/externalLink" Target="externalLinks/externalLink15.xml"/><Relationship Id="rId10" Type="http://schemas.openxmlformats.org/officeDocument/2006/relationships/worksheet" Target="worksheets/sheet10.xml"/><Relationship Id="rId19" Type="http://schemas.openxmlformats.org/officeDocument/2006/relationships/externalLink" Target="externalLinks/externalLink6.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externalLink" Target="externalLinks/externalLink9.xml"/><Relationship Id="rId27" Type="http://schemas.openxmlformats.org/officeDocument/2006/relationships/externalLink" Target="externalLinks/externalLink14.xml"/><Relationship Id="rId30" Type="http://schemas.openxmlformats.org/officeDocument/2006/relationships/theme" Target="theme/theme1.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Perceptual</a:t>
            </a:r>
            <a:r>
              <a:rPr lang="en-US" baseline="0"/>
              <a:t> </a:t>
            </a:r>
            <a:r>
              <a:rPr lang="en-US"/>
              <a:t>Map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1.4389096900859533E-2"/>
          <c:y val="0.112550236787904"/>
          <c:w val="0.95328664453651324"/>
          <c:h val="0.85407007583903205"/>
        </c:manualLayout>
      </c:layout>
      <c:scatterChart>
        <c:scatterStyle val="lineMarker"/>
        <c:varyColors val="0"/>
        <c:ser>
          <c:idx val="0"/>
          <c:order val="0"/>
          <c:tx>
            <c:strRef>
              <c:f>'MDS Solution'!$L$49</c:f>
              <c:strCache>
                <c:ptCount val="1"/>
                <c:pt idx="0">
                  <c:v>Y</c:v>
                </c:pt>
              </c:strCache>
            </c:strRef>
          </c:tx>
          <c:spPr>
            <a:ln w="19050" cap="rnd">
              <a:noFill/>
              <a:round/>
            </a:ln>
            <a:effectLst/>
          </c:spPr>
          <c:marker>
            <c:symbol val="circle"/>
            <c:size val="5"/>
            <c:spPr>
              <a:solidFill>
                <a:schemeClr val="accent1"/>
              </a:solidFill>
              <a:ln w="9525">
                <a:solidFill>
                  <a:schemeClr val="accent1"/>
                </a:solidFill>
              </a:ln>
              <a:effectLst/>
            </c:spPr>
          </c:marker>
          <c:dLbls>
            <c:dLbl>
              <c:idx val="0"/>
              <c:tx>
                <c:rich>
                  <a:bodyPr/>
                  <a:lstStyle/>
                  <a:p>
                    <a:fld id="{A81AF5E7-4FAE-4E45-B9C9-E351B750B92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6E02-4D12-8DC0-C124E1A03A1B}"/>
                </c:ext>
              </c:extLst>
            </c:dLbl>
            <c:dLbl>
              <c:idx val="1"/>
              <c:tx>
                <c:rich>
                  <a:bodyPr/>
                  <a:lstStyle/>
                  <a:p>
                    <a:fld id="{B71A5831-4F1D-534C-B8A2-638FF2D9BD5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6E02-4D12-8DC0-C124E1A03A1B}"/>
                </c:ext>
              </c:extLst>
            </c:dLbl>
            <c:dLbl>
              <c:idx val="2"/>
              <c:tx>
                <c:rich>
                  <a:bodyPr/>
                  <a:lstStyle/>
                  <a:p>
                    <a:fld id="{7056B82B-3C27-DC4B-9970-29D565612A2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6E02-4D12-8DC0-C124E1A03A1B}"/>
                </c:ext>
              </c:extLst>
            </c:dLbl>
            <c:dLbl>
              <c:idx val="3"/>
              <c:tx>
                <c:rich>
                  <a:bodyPr/>
                  <a:lstStyle/>
                  <a:p>
                    <a:fld id="{064E7E1C-CDA7-C948-8C85-388D69EDFCE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6E02-4D12-8DC0-C124E1A03A1B}"/>
                </c:ext>
              </c:extLst>
            </c:dLbl>
            <c:dLbl>
              <c:idx val="4"/>
              <c:tx>
                <c:rich>
                  <a:bodyPr/>
                  <a:lstStyle/>
                  <a:p>
                    <a:fld id="{67F6902A-DE86-1A40-9C53-9DDC2A9E5C6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6E02-4D12-8DC0-C124E1A03A1B}"/>
                </c:ext>
              </c:extLst>
            </c:dLbl>
            <c:dLbl>
              <c:idx val="5"/>
              <c:tx>
                <c:rich>
                  <a:bodyPr/>
                  <a:lstStyle/>
                  <a:p>
                    <a:fld id="{B15A7684-60AC-974D-8F89-5B0714D31FC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6E02-4D12-8DC0-C124E1A03A1B}"/>
                </c:ext>
              </c:extLst>
            </c:dLbl>
            <c:dLbl>
              <c:idx val="6"/>
              <c:tx>
                <c:rich>
                  <a:bodyPr/>
                  <a:lstStyle/>
                  <a:p>
                    <a:fld id="{1A11A8EF-2DDC-7B43-8336-4915EAB7D91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6E02-4D12-8DC0-C124E1A03A1B}"/>
                </c:ext>
              </c:extLst>
            </c:dLbl>
            <c:dLbl>
              <c:idx val="7"/>
              <c:tx>
                <c:rich>
                  <a:bodyPr/>
                  <a:lstStyle/>
                  <a:p>
                    <a:fld id="{1A43DC61-7530-1F4B-9866-86EA6CC8A2B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6E02-4D12-8DC0-C124E1A03A1B}"/>
                </c:ext>
              </c:extLst>
            </c:dLbl>
            <c:dLbl>
              <c:idx val="8"/>
              <c:tx>
                <c:rich>
                  <a:bodyPr/>
                  <a:lstStyle/>
                  <a:p>
                    <a:fld id="{05ED0926-8471-AC41-9B9E-C131B9E73B7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6E02-4D12-8DC0-C124E1A03A1B}"/>
                </c:ext>
              </c:extLst>
            </c:dLbl>
            <c:dLbl>
              <c:idx val="9"/>
              <c:tx>
                <c:rich>
                  <a:bodyPr/>
                  <a:lstStyle/>
                  <a:p>
                    <a:fld id="{EEED1647-776D-4546-AEC0-EF8EBFCBA96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6E02-4D12-8DC0-C124E1A03A1B}"/>
                </c:ext>
              </c:extLst>
            </c:dLbl>
            <c:dLbl>
              <c:idx val="10"/>
              <c:tx>
                <c:rich>
                  <a:bodyPr/>
                  <a:lstStyle/>
                  <a:p>
                    <a:fld id="{F5520052-5244-024B-8C8A-F78AA95497A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6E02-4D12-8DC0-C124E1A03A1B}"/>
                </c:ext>
              </c:extLst>
            </c:dLbl>
            <c:dLbl>
              <c:idx val="11"/>
              <c:tx>
                <c:rich>
                  <a:bodyPr/>
                  <a:lstStyle/>
                  <a:p>
                    <a:fld id="{C1470C0F-067C-514D-A9C3-44BFABE65E1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6E02-4D12-8DC0-C124E1A03A1B}"/>
                </c:ext>
              </c:extLst>
            </c:dLbl>
            <c:dLbl>
              <c:idx val="12"/>
              <c:tx>
                <c:rich>
                  <a:bodyPr/>
                  <a:lstStyle/>
                  <a:p>
                    <a:fld id="{86457B29-F2B1-CE4C-A5E1-2CD9B9DEDEC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6E02-4D12-8DC0-C124E1A03A1B}"/>
                </c:ext>
              </c:extLst>
            </c:dLbl>
            <c:dLbl>
              <c:idx val="13"/>
              <c:tx>
                <c:rich>
                  <a:bodyPr/>
                  <a:lstStyle/>
                  <a:p>
                    <a:fld id="{19EAB8F7-EFC5-DF42-B0A9-7DC4688DEBF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6E02-4D12-8DC0-C124E1A03A1B}"/>
                </c:ext>
              </c:extLst>
            </c:dLbl>
            <c:dLbl>
              <c:idx val="14"/>
              <c:tx>
                <c:rich>
                  <a:bodyPr/>
                  <a:lstStyle/>
                  <a:p>
                    <a:fld id="{6458E607-7EC8-2E41-94CA-7C1616E83CD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6E02-4D12-8DC0-C124E1A03A1B}"/>
                </c:ext>
              </c:extLst>
            </c:dLbl>
            <c:dLbl>
              <c:idx val="15"/>
              <c:tx>
                <c:rich>
                  <a:bodyPr/>
                  <a:lstStyle/>
                  <a:p>
                    <a:fld id="{46AFB7B9-EE14-5E4E-9944-3FA18386934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6E02-4D12-8DC0-C124E1A03A1B}"/>
                </c:ext>
              </c:extLst>
            </c:dLbl>
            <c:dLbl>
              <c:idx val="16"/>
              <c:tx>
                <c:rich>
                  <a:bodyPr/>
                  <a:lstStyle/>
                  <a:p>
                    <a:fld id="{21E5A8D4-8092-DA49-9169-1F7658E5BE4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6E02-4D12-8DC0-C124E1A03A1B}"/>
                </c:ext>
              </c:extLst>
            </c:dLbl>
            <c:dLbl>
              <c:idx val="17"/>
              <c:tx>
                <c:rich>
                  <a:bodyPr/>
                  <a:lstStyle/>
                  <a:p>
                    <a:fld id="{38227FBD-BD1F-BB49-9D27-E53EBCE60C7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6E02-4D12-8DC0-C124E1A03A1B}"/>
                </c:ext>
              </c:extLst>
            </c:dLbl>
            <c:dLbl>
              <c:idx val="18"/>
              <c:tx>
                <c:rich>
                  <a:bodyPr/>
                  <a:lstStyle/>
                  <a:p>
                    <a:fld id="{CCCEA225-2A7A-8A46-B8D2-3FA2CC37C88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6E02-4D12-8DC0-C124E1A03A1B}"/>
                </c:ext>
              </c:extLst>
            </c:dLbl>
            <c:dLbl>
              <c:idx val="19"/>
              <c:tx>
                <c:rich>
                  <a:bodyPr/>
                  <a:lstStyle/>
                  <a:p>
                    <a:fld id="{184E5978-E9AE-D44E-B0D1-C7269574A59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6E02-4D12-8DC0-C124E1A03A1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oundRectCallout">
                    <a:avLst/>
                  </a:prstGeom>
                  <a:noFill/>
                  <a:ln>
                    <a:noFill/>
                  </a:ln>
                </c15:spPr>
                <c15:showDataLabelsRange val="1"/>
                <c15:showLeaderLines val="0"/>
              </c:ext>
            </c:extLst>
          </c:dLbls>
          <c:xVal>
            <c:numRef>
              <c:f>'MDS Solution'!$K$50:$K$69</c:f>
              <c:numCache>
                <c:formatCode>General</c:formatCode>
                <c:ptCount val="20"/>
                <c:pt idx="0">
                  <c:v>0.173213552731385</c:v>
                </c:pt>
                <c:pt idx="1">
                  <c:v>0.23278028876304913</c:v>
                </c:pt>
                <c:pt idx="2">
                  <c:v>3.5891304052846323E-2</c:v>
                </c:pt>
                <c:pt idx="3">
                  <c:v>0.17023340918784241</c:v>
                </c:pt>
                <c:pt idx="4">
                  <c:v>0.13805258762371778</c:v>
                </c:pt>
                <c:pt idx="5">
                  <c:v>0.17099885270463491</c:v>
                </c:pt>
                <c:pt idx="6">
                  <c:v>-0.80642934046545112</c:v>
                </c:pt>
                <c:pt idx="7">
                  <c:v>-0.72842056612631323</c:v>
                </c:pt>
                <c:pt idx="8">
                  <c:v>0.20995571017007841</c:v>
                </c:pt>
                <c:pt idx="9">
                  <c:v>-0.65396948537564425</c:v>
                </c:pt>
                <c:pt idx="10">
                  <c:v>0.30883125664141575</c:v>
                </c:pt>
                <c:pt idx="11">
                  <c:v>2.7389961880201288E-2</c:v>
                </c:pt>
                <c:pt idx="12">
                  <c:v>0.44886395310992183</c:v>
                </c:pt>
                <c:pt idx="13">
                  <c:v>-0.48662686790156118</c:v>
                </c:pt>
                <c:pt idx="14">
                  <c:v>0.18897644091499549</c:v>
                </c:pt>
                <c:pt idx="15">
                  <c:v>-0.62092322029389579</c:v>
                </c:pt>
                <c:pt idx="16">
                  <c:v>-0.16337994999250538</c:v>
                </c:pt>
                <c:pt idx="17">
                  <c:v>0.15722208248144104</c:v>
                </c:pt>
                <c:pt idx="18">
                  <c:v>-0.55604390898095479</c:v>
                </c:pt>
                <c:pt idx="19">
                  <c:v>0.18871250259421349</c:v>
                </c:pt>
              </c:numCache>
            </c:numRef>
          </c:xVal>
          <c:yVal>
            <c:numRef>
              <c:f>'MDS Solution'!$L$50:$L$69</c:f>
              <c:numCache>
                <c:formatCode>General</c:formatCode>
                <c:ptCount val="20"/>
                <c:pt idx="0">
                  <c:v>-0.68323483155969467</c:v>
                </c:pt>
                <c:pt idx="1">
                  <c:v>-0.57191353073422069</c:v>
                </c:pt>
                <c:pt idx="2">
                  <c:v>-0.7033753586512167</c:v>
                </c:pt>
                <c:pt idx="3">
                  <c:v>-0.64443095609349366</c:v>
                </c:pt>
                <c:pt idx="4">
                  <c:v>-0.68351222521792676</c:v>
                </c:pt>
                <c:pt idx="5">
                  <c:v>-0.63826617997274293</c:v>
                </c:pt>
                <c:pt idx="6">
                  <c:v>0.61930049894866535</c:v>
                </c:pt>
                <c:pt idx="7">
                  <c:v>0.95631633621087697</c:v>
                </c:pt>
                <c:pt idx="8">
                  <c:v>-0.67912457011135619</c:v>
                </c:pt>
                <c:pt idx="9">
                  <c:v>0.8815053548670817</c:v>
                </c:pt>
                <c:pt idx="10">
                  <c:v>0.5609576591644363</c:v>
                </c:pt>
                <c:pt idx="11">
                  <c:v>0.69031029264168497</c:v>
                </c:pt>
                <c:pt idx="12">
                  <c:v>-3.756040538641349E-2</c:v>
                </c:pt>
                <c:pt idx="13">
                  <c:v>0.82465118231161272</c:v>
                </c:pt>
                <c:pt idx="14">
                  <c:v>-0.72513427762407501</c:v>
                </c:pt>
                <c:pt idx="15">
                  <c:v>0.64287350587321479</c:v>
                </c:pt>
                <c:pt idx="16">
                  <c:v>0.76538042376340087</c:v>
                </c:pt>
                <c:pt idx="17">
                  <c:v>-0.63570567337886807</c:v>
                </c:pt>
                <c:pt idx="18">
                  <c:v>0.91503432250306949</c:v>
                </c:pt>
                <c:pt idx="19">
                  <c:v>-0.68479198113092954</c:v>
                </c:pt>
              </c:numCache>
            </c:numRef>
          </c:yVal>
          <c:smooth val="0"/>
          <c:extLst>
            <c:ext xmlns:c15="http://schemas.microsoft.com/office/drawing/2012/chart" uri="{02D57815-91ED-43cb-92C2-25804820EDAC}">
              <c15:datalabelsRange>
                <c15:f>'MDS Solution'!$J$50:$J$69</c15:f>
                <c15:dlblRangeCach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15:dlblRangeCache>
              </c15:datalabelsRange>
            </c:ext>
            <c:ext xmlns:c16="http://schemas.microsoft.com/office/drawing/2014/chart" uri="{C3380CC4-5D6E-409C-BE32-E72D297353CC}">
              <c16:uniqueId val="{00000000-6E02-4D12-8DC0-C124E1A03A1B}"/>
            </c:ext>
          </c:extLst>
        </c:ser>
        <c:dLbls>
          <c:showLegendKey val="0"/>
          <c:showVal val="0"/>
          <c:showCatName val="0"/>
          <c:showSerName val="0"/>
          <c:showPercent val="0"/>
          <c:showBubbleSize val="0"/>
        </c:dLbls>
        <c:axId val="1109184976"/>
        <c:axId val="1109175408"/>
      </c:scatterChart>
      <c:valAx>
        <c:axId val="1109184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175408"/>
        <c:crosses val="autoZero"/>
        <c:crossBetween val="midCat"/>
      </c:valAx>
      <c:valAx>
        <c:axId val="1109175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1849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135467</xdr:colOff>
      <xdr:row>70</xdr:row>
      <xdr:rowOff>98953</xdr:rowOff>
    </xdr:from>
    <xdr:to>
      <xdr:col>12</xdr:col>
      <xdr:colOff>361949</xdr:colOff>
      <xdr:row>93</xdr:row>
      <xdr:rowOff>0</xdr:rowOff>
    </xdr:to>
    <xdr:graphicFrame macro="">
      <xdr:nvGraphicFramePr>
        <xdr:cNvPr id="2" name="Chart 1">
          <a:extLst>
            <a:ext uri="{FF2B5EF4-FFF2-40B4-BE49-F238E27FC236}">
              <a16:creationId xmlns:a16="http://schemas.microsoft.com/office/drawing/2014/main" id="{E3F3E0BF-68A9-4A3F-8BEB-EC79C993D8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583142</xdr:colOff>
      <xdr:row>85</xdr:row>
      <xdr:rowOff>37041</xdr:rowOff>
    </xdr:from>
    <xdr:to>
      <xdr:col>10</xdr:col>
      <xdr:colOff>278341</xdr:colOff>
      <xdr:row>92</xdr:row>
      <xdr:rowOff>46565</xdr:rowOff>
    </xdr:to>
    <xdr:sp macro="" textlink="">
      <xdr:nvSpPr>
        <xdr:cNvPr id="3" name="Oval 2">
          <a:extLst>
            <a:ext uri="{FF2B5EF4-FFF2-40B4-BE49-F238E27FC236}">
              <a16:creationId xmlns:a16="http://schemas.microsoft.com/office/drawing/2014/main" id="{232D45A3-0C3A-42CA-9648-B302F825A187}"/>
            </a:ext>
          </a:extLst>
        </xdr:cNvPr>
        <xdr:cNvSpPr/>
      </xdr:nvSpPr>
      <xdr:spPr>
        <a:xfrm>
          <a:off x="5324475" y="16242241"/>
          <a:ext cx="1896533" cy="1313391"/>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279399</xdr:colOff>
      <xdr:row>72</xdr:row>
      <xdr:rowOff>186266</xdr:rowOff>
    </xdr:from>
    <xdr:to>
      <xdr:col>5</xdr:col>
      <xdr:colOff>174623</xdr:colOff>
      <xdr:row>81</xdr:row>
      <xdr:rowOff>57150</xdr:rowOff>
    </xdr:to>
    <xdr:sp macro="" textlink="">
      <xdr:nvSpPr>
        <xdr:cNvPr id="4" name="Oval 3">
          <a:extLst>
            <a:ext uri="{FF2B5EF4-FFF2-40B4-BE49-F238E27FC236}">
              <a16:creationId xmlns:a16="http://schemas.microsoft.com/office/drawing/2014/main" id="{DCF02378-36BA-4A89-9C0B-DCF76A7AC9E2}"/>
            </a:ext>
          </a:extLst>
        </xdr:cNvPr>
        <xdr:cNvSpPr/>
      </xdr:nvSpPr>
      <xdr:spPr>
        <a:xfrm>
          <a:off x="956732" y="13969999"/>
          <a:ext cx="2604558" cy="1547284"/>
        </a:xfrm>
        <a:prstGeom prst="ellipse">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552450</xdr:colOff>
      <xdr:row>73</xdr:row>
      <xdr:rowOff>1059</xdr:rowOff>
    </xdr:from>
    <xdr:to>
      <xdr:col>11</xdr:col>
      <xdr:colOff>323850</xdr:colOff>
      <xdr:row>83</xdr:row>
      <xdr:rowOff>96309</xdr:rowOff>
    </xdr:to>
    <xdr:sp macro="" textlink="">
      <xdr:nvSpPr>
        <xdr:cNvPr id="5" name="Oval 4">
          <a:extLst>
            <a:ext uri="{FF2B5EF4-FFF2-40B4-BE49-F238E27FC236}">
              <a16:creationId xmlns:a16="http://schemas.microsoft.com/office/drawing/2014/main" id="{DA6B05DC-20D7-4734-BFA0-C653DED9C445}"/>
            </a:ext>
          </a:extLst>
        </xdr:cNvPr>
        <xdr:cNvSpPr/>
      </xdr:nvSpPr>
      <xdr:spPr>
        <a:xfrm>
          <a:off x="3939117" y="13971059"/>
          <a:ext cx="4004733" cy="1957917"/>
        </a:xfrm>
        <a:prstGeom prst="ellipse">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485774</xdr:colOff>
      <xdr:row>82</xdr:row>
      <xdr:rowOff>180975</xdr:rowOff>
    </xdr:from>
    <xdr:to>
      <xdr:col>10</xdr:col>
      <xdr:colOff>428624</xdr:colOff>
      <xdr:row>83</xdr:row>
      <xdr:rowOff>171450</xdr:rowOff>
    </xdr:to>
    <xdr:sp macro="" textlink="">
      <xdr:nvSpPr>
        <xdr:cNvPr id="6" name="TextBox 5">
          <a:extLst>
            <a:ext uri="{FF2B5EF4-FFF2-40B4-BE49-F238E27FC236}">
              <a16:creationId xmlns:a16="http://schemas.microsoft.com/office/drawing/2014/main" id="{DF6AC9B2-BEBA-4E42-B424-963B3885C3C0}"/>
            </a:ext>
          </a:extLst>
        </xdr:cNvPr>
        <xdr:cNvSpPr txBox="1"/>
      </xdr:nvSpPr>
      <xdr:spPr>
        <a:xfrm>
          <a:off x="5972174" y="16116300"/>
          <a:ext cx="676275" cy="180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Cluster 1</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0.60918</cdr:x>
      <cdr:y>0.49455</cdr:y>
    </cdr:from>
    <cdr:to>
      <cdr:x>0.71208</cdr:x>
      <cdr:y>0.53739</cdr:y>
    </cdr:to>
    <cdr:sp macro="" textlink="">
      <cdr:nvSpPr>
        <cdr:cNvPr id="2" name="TextBox 5">
          <a:extLst xmlns:a="http://schemas.openxmlformats.org/drawingml/2006/main">
            <a:ext uri="{FF2B5EF4-FFF2-40B4-BE49-F238E27FC236}">
              <a16:creationId xmlns:a16="http://schemas.microsoft.com/office/drawing/2014/main" id="{DF6AC9B2-BEBA-4E42-B424-963B3885C3C0}"/>
            </a:ext>
          </a:extLst>
        </cdr:cNvPr>
        <cdr:cNvSpPr txBox="1"/>
      </cdr:nvSpPr>
      <cdr:spPr>
        <a:xfrm xmlns:a="http://schemas.openxmlformats.org/drawingml/2006/main">
          <a:off x="4003675" y="2089150"/>
          <a:ext cx="676275" cy="180975"/>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900"/>
            <a:t>Cluster 2</a:t>
          </a:r>
        </a:p>
      </cdr:txBody>
    </cdr:sp>
  </cdr:relSizeAnchor>
  <cdr:relSizeAnchor xmlns:cdr="http://schemas.openxmlformats.org/drawingml/2006/chartDrawing">
    <cdr:from>
      <cdr:x>0.1686</cdr:x>
      <cdr:y>0.38632</cdr:y>
    </cdr:from>
    <cdr:to>
      <cdr:x>0.2715</cdr:x>
      <cdr:y>0.42916</cdr:y>
    </cdr:to>
    <cdr:sp macro="" textlink="">
      <cdr:nvSpPr>
        <cdr:cNvPr id="3" name="TextBox 5">
          <a:extLst xmlns:a="http://schemas.openxmlformats.org/drawingml/2006/main">
            <a:ext uri="{FF2B5EF4-FFF2-40B4-BE49-F238E27FC236}">
              <a16:creationId xmlns:a16="http://schemas.microsoft.com/office/drawing/2014/main" id="{DF6AC9B2-BEBA-4E42-B424-963B3885C3C0}"/>
            </a:ext>
          </a:extLst>
        </cdr:cNvPr>
        <cdr:cNvSpPr txBox="1"/>
      </cdr:nvSpPr>
      <cdr:spPr>
        <a:xfrm xmlns:a="http://schemas.openxmlformats.org/drawingml/2006/main">
          <a:off x="1108055" y="1631950"/>
          <a:ext cx="676285" cy="180970"/>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900"/>
            <a:t>Cluster 3</a:t>
          </a: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325597</xdr:colOff>
      <xdr:row>36</xdr:row>
      <xdr:rowOff>181957</xdr:rowOff>
    </xdr:to>
    <xdr:pic>
      <xdr:nvPicPr>
        <xdr:cNvPr id="3" name="Picture 2">
          <a:extLst>
            <a:ext uri="{FF2B5EF4-FFF2-40B4-BE49-F238E27FC236}">
              <a16:creationId xmlns:a16="http://schemas.microsoft.com/office/drawing/2014/main" id="{23FB52D9-BC3C-4BC9-A301-F3444C14866D}"/>
            </a:ext>
          </a:extLst>
        </xdr:cNvPr>
        <xdr:cNvPicPr>
          <a:picLocks noChangeAspect="1"/>
        </xdr:cNvPicPr>
      </xdr:nvPicPr>
      <xdr:blipFill>
        <a:blip xmlns:r="http://schemas.openxmlformats.org/officeDocument/2006/relationships" r:embed="rId1"/>
        <a:stretch>
          <a:fillRect/>
        </a:stretch>
      </xdr:blipFill>
      <xdr:spPr>
        <a:xfrm>
          <a:off x="0" y="0"/>
          <a:ext cx="12517597" cy="70399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325597</xdr:colOff>
      <xdr:row>36</xdr:row>
      <xdr:rowOff>162905</xdr:rowOff>
    </xdr:to>
    <xdr:pic>
      <xdr:nvPicPr>
        <xdr:cNvPr id="4" name="Picture 3">
          <a:extLst>
            <a:ext uri="{FF2B5EF4-FFF2-40B4-BE49-F238E27FC236}">
              <a16:creationId xmlns:a16="http://schemas.microsoft.com/office/drawing/2014/main" id="{13F0A4D0-E9BF-4FE1-8BDD-7EDACBC1D0C6}"/>
            </a:ext>
          </a:extLst>
        </xdr:cNvPr>
        <xdr:cNvPicPr>
          <a:picLocks noChangeAspect="1"/>
        </xdr:cNvPicPr>
      </xdr:nvPicPr>
      <xdr:blipFill>
        <a:blip xmlns:r="http://schemas.openxmlformats.org/officeDocument/2006/relationships" r:embed="rId1"/>
        <a:stretch>
          <a:fillRect/>
        </a:stretch>
      </xdr:blipFill>
      <xdr:spPr>
        <a:xfrm>
          <a:off x="0" y="0"/>
          <a:ext cx="12517597" cy="702090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ebsteru-my.sharepoint.com/Users/rhineeri/Documents/Webster%20Classes/Spr%20'18/MRKT%205895%20-%20Marketing%20Analytics/Final%20Exams/hughesstephen_late_3949452_57432120_Final%20Exam.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websteru-my.sharepoint.com/personal/rhineeri_webster_edu/Documents/Documents/Webster/Management%20Dept/Webster%20Classes/MRKT%205895%20-%20Mkt%20Analytics/Exam%20Material/Exam%202%20(old)%20-%20Answers.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websteru-my.sharepoint.com/Users/rhineeri/Documents/Webster%20Classes/MRKT%205895%20-%20Mkt%20Analytics/CLV%20Templat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websteru-my.sharepoint.com/Users/rhineeri/AppData/Local/Temp/Temp1_Chapter_38_Excel_Files.zip/Chapter_38_Excel_Files/breakfas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websteru-my.sharepoint.com/Users/winston/AppData/Local/Microsoft/Windows/Temporary%20Internet%20Files/Content.IE5/VPCODKB2/Old%20C%20drive/execmodule/execmod3assess.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websteru-my.sharepoint.com/Users/winston/AppData/Local/Microsoft/Windows/Temporary%20Internet%20Files/Content.IE5/VPCODKB2/k510temp/solhw3k50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websteru-my.sharepoint.com/Users/rhineeri/Documents/Webster%20Classes/Spr%20'18/MRKT%205895%20-%20Marketing%20Analytics/Final%20Exams/danieldeanna_late_5187794_57433834_DeAnnaDaniel_FinalExam_MRKT5895.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websteru-my.sharepoint.com/Users/rhineeri/Documents/Webster%20Classes/Fall%20'18/MRKT%205895/Week%208/In-Class%20Work%20-%20MD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websteru-my.sharepoint.com/Users/rhineeri/Documents/Webster%20Classes/Spr%20'18/MRKT%205895%20-%20Marketing%20Analytics/Final%20Exams/floresjacob_late_5180862_57439582_Final%20Exam%20(Autosave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websteru-my.sharepoint.com/Users/jeffreysalas86/Downloads/Final%20Exam_AW%20(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websteru-my.sharepoint.com/Users/jeffreysalas86/AppData/Local/Temp/Temp1_Excel%20Files%20(1).zip/Chapter%202%20Excel%20Files/Chapter2chart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chineseinter.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websteru-my.sharepoint.com/personal/rhineeri_webster_edu/Documents/Documents/Webster/Management%20Dept/Webster%20Classes/MRKT%205895%20-%20Mkt%20Analytics/Exam%20Material/Final%20Exam%20-%20Answer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websteru-my.sharepoint.com/Users/winston.ADS/Documents/nov11/retailwinter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websteru-my.sharepoint.com/Users/winston/AppData/Local/Microsoft/Windows/Temporary%20Internet%20Files/Content.IE5/VPCODKB2/hw08/K509fall07hw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websteru-my.sharepoint.com/personal/rhineeri_webster_edu/Documents/Documents/Webster/Management%20Dept/Webster%20Classes/MRKT%205895%20-%20Mkt%20Analytics/Exam%20Material/Exam%20II%20(answers)%20-%20Version%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ap A &amp; B"/>
      <sheetName val="Product A &amp; B"/>
      <sheetName val="Multiple Products"/>
      <sheetName val="Conjoint"/>
      <sheetName val="Trend &amp; Seasonality a"/>
      <sheetName val="Trend &amp; Seasonality b"/>
      <sheetName val="Single &amp; Multiple Pricing"/>
      <sheetName val="S-curve"/>
      <sheetName val="RFM"/>
      <sheetName val="Cluster"/>
      <sheetName val="MDS"/>
      <sheetName val="CLV"/>
      <sheetName val="Forecast"/>
      <sheetName val="Point Sheet"/>
    </sheetNames>
    <sheetDataSet>
      <sheetData sheetId="0">
        <row r="12">
          <cell r="W12">
            <v>1</v>
          </cell>
        </row>
        <row r="13">
          <cell r="W13">
            <v>2.0031695573773529</v>
          </cell>
        </row>
        <row r="14">
          <cell r="W14">
            <v>5.3963500000000071</v>
          </cell>
        </row>
        <row r="133">
          <cell r="N133" t="str">
            <v>Customer</v>
          </cell>
          <cell r="O133" t="str">
            <v>Soap Ingredience</v>
          </cell>
          <cell r="P133" t="str">
            <v>Soap Fragrance</v>
          </cell>
          <cell r="Q133" t="str">
            <v>Color Options</v>
          </cell>
          <cell r="R133" t="str">
            <v>z Ingredients</v>
          </cell>
          <cell r="S133"/>
          <cell r="T133" t="str">
            <v>z Fragrance</v>
          </cell>
          <cell r="U133" t="str">
            <v>z Color</v>
          </cell>
        </row>
        <row r="134">
          <cell r="N134">
            <v>1</v>
          </cell>
          <cell r="O134">
            <v>5</v>
          </cell>
          <cell r="P134">
            <v>5</v>
          </cell>
          <cell r="Q134">
            <v>2</v>
          </cell>
          <cell r="R134">
            <v>0.49614331465336126</v>
          </cell>
          <cell r="T134">
            <v>0.59271310737004301</v>
          </cell>
          <cell r="U134">
            <v>-1.0614362781511688</v>
          </cell>
        </row>
        <row r="135">
          <cell r="N135">
            <v>2</v>
          </cell>
          <cell r="O135">
            <v>7</v>
          </cell>
          <cell r="P135">
            <v>5</v>
          </cell>
          <cell r="Q135">
            <v>1</v>
          </cell>
          <cell r="R135">
            <v>1.5510065782406881</v>
          </cell>
          <cell r="T135">
            <v>0.59271310737004301</v>
          </cell>
          <cell r="U135">
            <v>-1.6131961055601465</v>
          </cell>
        </row>
        <row r="136">
          <cell r="N136">
            <v>3</v>
          </cell>
          <cell r="O136">
            <v>3</v>
          </cell>
          <cell r="P136">
            <v>5</v>
          </cell>
          <cell r="Q136">
            <v>4</v>
          </cell>
          <cell r="R136">
            <v>-0.5587199489339657</v>
          </cell>
          <cell r="T136">
            <v>0.59271310737004301</v>
          </cell>
          <cell r="U136">
            <v>4.2083376666786312E-2</v>
          </cell>
        </row>
        <row r="137">
          <cell r="N137">
            <v>4</v>
          </cell>
          <cell r="O137">
            <v>4</v>
          </cell>
          <cell r="P137">
            <v>5</v>
          </cell>
          <cell r="Q137">
            <v>4</v>
          </cell>
          <cell r="R137">
            <v>-3.1288317140302224E-2</v>
          </cell>
          <cell r="T137">
            <v>0.59271310737004301</v>
          </cell>
          <cell r="U137">
            <v>4.2083376666786312E-2</v>
          </cell>
        </row>
        <row r="138">
          <cell r="N138">
            <v>5</v>
          </cell>
          <cell r="O138">
            <v>6</v>
          </cell>
          <cell r="P138">
            <v>5</v>
          </cell>
          <cell r="Q138">
            <v>2</v>
          </cell>
          <cell r="R138">
            <v>1.0235749464470247</v>
          </cell>
          <cell r="T138">
            <v>0.59271310737004301</v>
          </cell>
          <cell r="U138">
            <v>-1.0614362781511688</v>
          </cell>
        </row>
        <row r="139">
          <cell r="N139">
            <v>6</v>
          </cell>
          <cell r="O139">
            <v>5</v>
          </cell>
          <cell r="P139">
            <v>6</v>
          </cell>
          <cell r="Q139">
            <v>5</v>
          </cell>
          <cell r="R139">
            <v>0.49614331465336126</v>
          </cell>
          <cell r="T139">
            <v>1.1185788718036149</v>
          </cell>
          <cell r="U139">
            <v>0.59384320407576385</v>
          </cell>
        </row>
        <row r="140">
          <cell r="N140">
            <v>7</v>
          </cell>
          <cell r="O140">
            <v>3</v>
          </cell>
          <cell r="P140">
            <v>1</v>
          </cell>
          <cell r="Q140">
            <v>7</v>
          </cell>
          <cell r="R140">
            <v>-0.5587199489339657</v>
          </cell>
          <cell r="T140">
            <v>-1.5107499503642448</v>
          </cell>
          <cell r="U140">
            <v>1.6973628588937191</v>
          </cell>
        </row>
        <row r="141">
          <cell r="N141">
            <v>8</v>
          </cell>
          <cell r="O141">
            <v>6</v>
          </cell>
          <cell r="P141">
            <v>3</v>
          </cell>
          <cell r="Q141">
            <v>2</v>
          </cell>
          <cell r="R141">
            <v>1.0235749464470247</v>
          </cell>
          <cell r="T141">
            <v>-0.45901842149710087</v>
          </cell>
          <cell r="U141">
            <v>-1.0614362781511688</v>
          </cell>
        </row>
        <row r="142">
          <cell r="N142">
            <v>9</v>
          </cell>
          <cell r="O142">
            <v>7</v>
          </cell>
          <cell r="P142">
            <v>5</v>
          </cell>
          <cell r="Q142">
            <v>3</v>
          </cell>
          <cell r="R142">
            <v>1.5510065782406881</v>
          </cell>
          <cell r="T142">
            <v>0.59271310737004301</v>
          </cell>
          <cell r="U142">
            <v>-0.50967645074219126</v>
          </cell>
        </row>
        <row r="143">
          <cell r="N143">
            <v>10</v>
          </cell>
          <cell r="O143">
            <v>5</v>
          </cell>
          <cell r="P143">
            <v>3</v>
          </cell>
          <cell r="Q143">
            <v>2</v>
          </cell>
          <cell r="R143">
            <v>0.49614331465336126</v>
          </cell>
          <cell r="T143">
            <v>-0.45901842149710087</v>
          </cell>
          <cell r="U143">
            <v>-1.0614362781511688</v>
          </cell>
        </row>
        <row r="144">
          <cell r="N144">
            <v>11</v>
          </cell>
          <cell r="O144">
            <v>5</v>
          </cell>
          <cell r="P144">
            <v>6</v>
          </cell>
          <cell r="Q144">
            <v>4</v>
          </cell>
          <cell r="R144">
            <v>0.49614331465336126</v>
          </cell>
          <cell r="T144">
            <v>1.1185788718036149</v>
          </cell>
          <cell r="U144">
            <v>4.2083376666786312E-2</v>
          </cell>
        </row>
        <row r="145">
          <cell r="N145">
            <v>12</v>
          </cell>
          <cell r="O145">
            <v>3</v>
          </cell>
          <cell r="P145">
            <v>7</v>
          </cell>
          <cell r="Q145">
            <v>5</v>
          </cell>
          <cell r="R145">
            <v>-0.5587199489339657</v>
          </cell>
          <cell r="T145">
            <v>1.644444636237187</v>
          </cell>
          <cell r="U145">
            <v>0.59384320407576385</v>
          </cell>
        </row>
        <row r="146">
          <cell r="N146">
            <v>13</v>
          </cell>
          <cell r="O146">
            <v>2</v>
          </cell>
          <cell r="P146">
            <v>3</v>
          </cell>
          <cell r="Q146">
            <v>7</v>
          </cell>
          <cell r="R146">
            <v>-1.0861515807276292</v>
          </cell>
          <cell r="T146">
            <v>-0.45901842149710087</v>
          </cell>
          <cell r="U146">
            <v>1.6973628588937191</v>
          </cell>
        </row>
        <row r="147">
          <cell r="N147">
            <v>14</v>
          </cell>
          <cell r="O147">
            <v>3</v>
          </cell>
          <cell r="P147">
            <v>7</v>
          </cell>
          <cell r="Q147">
            <v>5</v>
          </cell>
          <cell r="R147">
            <v>-0.5587199489339657</v>
          </cell>
          <cell r="T147">
            <v>1.644444636237187</v>
          </cell>
          <cell r="U147">
            <v>0.59384320407576385</v>
          </cell>
        </row>
        <row r="148">
          <cell r="N148">
            <v>15</v>
          </cell>
          <cell r="O148">
            <v>5</v>
          </cell>
          <cell r="P148">
            <v>6</v>
          </cell>
          <cell r="Q148">
            <v>5</v>
          </cell>
          <cell r="R148">
            <v>0.49614331465336126</v>
          </cell>
          <cell r="T148">
            <v>1.1185788718036149</v>
          </cell>
          <cell r="U148">
            <v>0.59384320407576385</v>
          </cell>
        </row>
        <row r="149">
          <cell r="N149">
            <v>16</v>
          </cell>
          <cell r="O149">
            <v>5</v>
          </cell>
          <cell r="P149">
            <v>5</v>
          </cell>
          <cell r="Q149">
            <v>1</v>
          </cell>
          <cell r="R149">
            <v>0.49614331465336126</v>
          </cell>
          <cell r="T149">
            <v>0.59271310737004301</v>
          </cell>
          <cell r="U149">
            <v>-1.6131961055601465</v>
          </cell>
        </row>
        <row r="150">
          <cell r="N150">
            <v>17</v>
          </cell>
          <cell r="O150">
            <v>4</v>
          </cell>
          <cell r="P150">
            <v>7</v>
          </cell>
          <cell r="Q150">
            <v>5</v>
          </cell>
          <cell r="R150">
            <v>-3.1288317140302224E-2</v>
          </cell>
          <cell r="T150">
            <v>1.644444636237187</v>
          </cell>
          <cell r="U150">
            <v>0.59384320407576385</v>
          </cell>
        </row>
        <row r="151">
          <cell r="N151">
            <v>18</v>
          </cell>
          <cell r="O151">
            <v>4</v>
          </cell>
          <cell r="P151">
            <v>6</v>
          </cell>
          <cell r="Q151">
            <v>5</v>
          </cell>
          <cell r="R151">
            <v>-3.1288317140302224E-2</v>
          </cell>
          <cell r="T151">
            <v>1.1185788718036149</v>
          </cell>
          <cell r="U151">
            <v>0.59384320407576385</v>
          </cell>
        </row>
        <row r="152">
          <cell r="N152">
            <v>19</v>
          </cell>
          <cell r="O152">
            <v>3</v>
          </cell>
          <cell r="P152">
            <v>5</v>
          </cell>
          <cell r="Q152">
            <v>3</v>
          </cell>
          <cell r="R152">
            <v>-0.5587199489339657</v>
          </cell>
          <cell r="T152">
            <v>0.59271310737004301</v>
          </cell>
          <cell r="U152">
            <v>-0.50967645074219126</v>
          </cell>
        </row>
        <row r="153">
          <cell r="N153">
            <v>20</v>
          </cell>
          <cell r="O153">
            <v>1</v>
          </cell>
          <cell r="P153">
            <v>1</v>
          </cell>
          <cell r="Q153">
            <v>7</v>
          </cell>
          <cell r="R153">
            <v>-1.6135832125212926</v>
          </cell>
          <cell r="T153">
            <v>-1.5107499503642448</v>
          </cell>
          <cell r="U153">
            <v>1.6973628588937191</v>
          </cell>
        </row>
        <row r="154">
          <cell r="N154">
            <v>21</v>
          </cell>
          <cell r="O154">
            <v>3</v>
          </cell>
          <cell r="P154">
            <v>1</v>
          </cell>
          <cell r="Q154">
            <v>5</v>
          </cell>
          <cell r="R154">
            <v>-0.5587199489339657</v>
          </cell>
          <cell r="T154">
            <v>-1.5107499503642448</v>
          </cell>
          <cell r="U154">
            <v>0.59384320407576385</v>
          </cell>
        </row>
        <row r="155">
          <cell r="N155">
            <v>22</v>
          </cell>
          <cell r="O155">
            <v>4</v>
          </cell>
          <cell r="P155">
            <v>7</v>
          </cell>
          <cell r="Q155">
            <v>3</v>
          </cell>
          <cell r="R155">
            <v>-3.1288317140302224E-2</v>
          </cell>
          <cell r="T155">
            <v>1.644444636237187</v>
          </cell>
          <cell r="U155">
            <v>-0.50967645074219126</v>
          </cell>
        </row>
        <row r="156">
          <cell r="N156">
            <v>23</v>
          </cell>
          <cell r="O156">
            <v>5</v>
          </cell>
          <cell r="P156">
            <v>5</v>
          </cell>
          <cell r="Q156">
            <v>4</v>
          </cell>
          <cell r="R156">
            <v>0.49614331465336126</v>
          </cell>
          <cell r="T156">
            <v>0.59271310737004301</v>
          </cell>
          <cell r="U156">
            <v>4.2083376666786312E-2</v>
          </cell>
        </row>
        <row r="157">
          <cell r="N157">
            <v>24</v>
          </cell>
          <cell r="O157">
            <v>6</v>
          </cell>
          <cell r="P157">
            <v>3</v>
          </cell>
          <cell r="Q157">
            <v>3</v>
          </cell>
          <cell r="R157">
            <v>1.0235749464470247</v>
          </cell>
          <cell r="T157">
            <v>-0.45901842149710087</v>
          </cell>
          <cell r="U157">
            <v>-0.50967645074219126</v>
          </cell>
        </row>
        <row r="158">
          <cell r="N158">
            <v>25</v>
          </cell>
          <cell r="O158">
            <v>3</v>
          </cell>
          <cell r="P158">
            <v>2</v>
          </cell>
          <cell r="Q158">
            <v>5</v>
          </cell>
          <cell r="R158">
            <v>-0.5587199489339657</v>
          </cell>
          <cell r="T158">
            <v>-0.98488418593067284</v>
          </cell>
          <cell r="U158">
            <v>0.59384320407576385</v>
          </cell>
        </row>
        <row r="159">
          <cell r="N159">
            <v>26</v>
          </cell>
          <cell r="O159">
            <v>3</v>
          </cell>
          <cell r="P159">
            <v>2</v>
          </cell>
          <cell r="Q159">
            <v>5</v>
          </cell>
          <cell r="R159">
            <v>-0.5587199489339657</v>
          </cell>
          <cell r="T159">
            <v>-0.98488418593067284</v>
          </cell>
          <cell r="U159">
            <v>0.59384320407576385</v>
          </cell>
        </row>
        <row r="160">
          <cell r="N160">
            <v>27</v>
          </cell>
          <cell r="O160">
            <v>2</v>
          </cell>
          <cell r="P160">
            <v>2</v>
          </cell>
          <cell r="Q160">
            <v>7</v>
          </cell>
          <cell r="R160">
            <v>-1.0861515807276292</v>
          </cell>
          <cell r="T160">
            <v>-0.98488418593067284</v>
          </cell>
          <cell r="U160">
            <v>1.6973628588937191</v>
          </cell>
        </row>
        <row r="161">
          <cell r="N161">
            <v>28</v>
          </cell>
          <cell r="O161">
            <v>5</v>
          </cell>
          <cell r="P161">
            <v>5</v>
          </cell>
          <cell r="Q161">
            <v>3</v>
          </cell>
          <cell r="R161">
            <v>0.49614331465336126</v>
          </cell>
          <cell r="T161">
            <v>0.59271310737004301</v>
          </cell>
          <cell r="U161">
            <v>-0.50967645074219126</v>
          </cell>
        </row>
        <row r="162">
          <cell r="N162">
            <v>29</v>
          </cell>
          <cell r="O162">
            <v>3</v>
          </cell>
          <cell r="P162">
            <v>2</v>
          </cell>
          <cell r="Q162">
            <v>7</v>
          </cell>
          <cell r="R162">
            <v>-0.5587199489339657</v>
          </cell>
          <cell r="T162">
            <v>-0.98488418593067284</v>
          </cell>
          <cell r="U162">
            <v>1.6973628588937191</v>
          </cell>
        </row>
        <row r="163">
          <cell r="N163">
            <v>30</v>
          </cell>
          <cell r="O163">
            <v>2</v>
          </cell>
          <cell r="P163">
            <v>1</v>
          </cell>
          <cell r="Q163">
            <v>5</v>
          </cell>
          <cell r="R163">
            <v>-1.0861515807276292</v>
          </cell>
          <cell r="T163">
            <v>-1.5107499503642448</v>
          </cell>
          <cell r="U163">
            <v>0.59384320407576385</v>
          </cell>
        </row>
        <row r="164">
          <cell r="N164">
            <v>31</v>
          </cell>
          <cell r="O164">
            <v>5</v>
          </cell>
          <cell r="P164">
            <v>5</v>
          </cell>
          <cell r="Q164">
            <v>4</v>
          </cell>
          <cell r="R164">
            <v>0.49614331465336126</v>
          </cell>
          <cell r="T164">
            <v>0.59271310737004301</v>
          </cell>
          <cell r="U164">
            <v>4.2083376666786312E-2</v>
          </cell>
        </row>
        <row r="165">
          <cell r="N165">
            <v>32</v>
          </cell>
          <cell r="O165">
            <v>6</v>
          </cell>
          <cell r="P165">
            <v>3</v>
          </cell>
          <cell r="Q165">
            <v>2</v>
          </cell>
          <cell r="R165">
            <v>1.0235749464470247</v>
          </cell>
          <cell r="T165">
            <v>-0.45901842149710087</v>
          </cell>
          <cell r="U165">
            <v>-1.0614362781511688</v>
          </cell>
        </row>
        <row r="166">
          <cell r="N166">
            <v>33</v>
          </cell>
          <cell r="O166">
            <v>5</v>
          </cell>
          <cell r="P166">
            <v>7</v>
          </cell>
          <cell r="Q166">
            <v>5</v>
          </cell>
          <cell r="R166">
            <v>0.49614331465336126</v>
          </cell>
          <cell r="T166">
            <v>1.644444636237187</v>
          </cell>
          <cell r="U166">
            <v>0.59384320407576385</v>
          </cell>
        </row>
        <row r="167">
          <cell r="N167">
            <v>34</v>
          </cell>
          <cell r="O167">
            <v>5</v>
          </cell>
          <cell r="P167">
            <v>4</v>
          </cell>
          <cell r="Q167">
            <v>1</v>
          </cell>
          <cell r="R167">
            <v>0.49614331465336126</v>
          </cell>
          <cell r="T167">
            <v>6.6847342936471071E-2</v>
          </cell>
          <cell r="U167">
            <v>-1.6131961055601465</v>
          </cell>
        </row>
        <row r="168">
          <cell r="N168">
            <v>35</v>
          </cell>
          <cell r="O168">
            <v>2</v>
          </cell>
          <cell r="P168">
            <v>2</v>
          </cell>
          <cell r="Q168">
            <v>7</v>
          </cell>
          <cell r="R168">
            <v>-1.0861515807276292</v>
          </cell>
          <cell r="T168">
            <v>-0.98488418593067284</v>
          </cell>
          <cell r="U168">
            <v>1.6973628588937191</v>
          </cell>
        </row>
        <row r="169">
          <cell r="N169">
            <v>36</v>
          </cell>
          <cell r="O169">
            <v>1</v>
          </cell>
          <cell r="P169">
            <v>1</v>
          </cell>
          <cell r="Q169">
            <v>6</v>
          </cell>
          <cell r="R169">
            <v>-1.6135832125212926</v>
          </cell>
          <cell r="T169">
            <v>-1.5107499503642448</v>
          </cell>
          <cell r="U169">
            <v>1.1456030314847414</v>
          </cell>
        </row>
        <row r="170">
          <cell r="N170">
            <v>37</v>
          </cell>
          <cell r="O170">
            <v>3</v>
          </cell>
          <cell r="P170">
            <v>1</v>
          </cell>
          <cell r="Q170">
            <v>5</v>
          </cell>
          <cell r="R170">
            <v>-0.5587199489339657</v>
          </cell>
          <cell r="T170">
            <v>-1.5107499503642448</v>
          </cell>
          <cell r="U170">
            <v>0.59384320407576385</v>
          </cell>
        </row>
        <row r="171">
          <cell r="N171">
            <v>38</v>
          </cell>
          <cell r="O171">
            <v>3</v>
          </cell>
          <cell r="P171">
            <v>6</v>
          </cell>
          <cell r="Q171">
            <v>3</v>
          </cell>
          <cell r="R171">
            <v>-0.5587199489339657</v>
          </cell>
          <cell r="T171">
            <v>1.1185788718036149</v>
          </cell>
          <cell r="U171">
            <v>-0.50967645074219126</v>
          </cell>
        </row>
        <row r="172">
          <cell r="N172">
            <v>39</v>
          </cell>
          <cell r="O172">
            <v>5</v>
          </cell>
          <cell r="P172">
            <v>7</v>
          </cell>
          <cell r="Q172">
            <v>5</v>
          </cell>
          <cell r="R172">
            <v>0.49614331465336126</v>
          </cell>
          <cell r="T172">
            <v>1.644444636237187</v>
          </cell>
          <cell r="U172">
            <v>0.59384320407576385</v>
          </cell>
        </row>
        <row r="173">
          <cell r="N173">
            <v>40</v>
          </cell>
          <cell r="O173">
            <v>3</v>
          </cell>
          <cell r="P173">
            <v>2</v>
          </cell>
          <cell r="Q173">
            <v>6</v>
          </cell>
          <cell r="R173">
            <v>-0.5587199489339657</v>
          </cell>
          <cell r="T173">
            <v>-0.98488418593067284</v>
          </cell>
          <cell r="U173">
            <v>1.1456030314847414</v>
          </cell>
        </row>
        <row r="174">
          <cell r="N174">
            <v>41</v>
          </cell>
          <cell r="O174">
            <v>5</v>
          </cell>
          <cell r="P174">
            <v>3</v>
          </cell>
          <cell r="Q174">
            <v>3</v>
          </cell>
          <cell r="R174">
            <v>0.49614331465336126</v>
          </cell>
          <cell r="T174">
            <v>-0.45901842149710087</v>
          </cell>
          <cell r="U174">
            <v>-0.50967645074219126</v>
          </cell>
        </row>
        <row r="175">
          <cell r="N175">
            <v>42</v>
          </cell>
          <cell r="O175">
            <v>3</v>
          </cell>
          <cell r="P175">
            <v>6</v>
          </cell>
          <cell r="Q175">
            <v>3</v>
          </cell>
          <cell r="R175">
            <v>-0.5587199489339657</v>
          </cell>
          <cell r="T175">
            <v>1.1185788718036149</v>
          </cell>
          <cell r="U175">
            <v>-0.50967645074219126</v>
          </cell>
        </row>
        <row r="176">
          <cell r="N176">
            <v>43</v>
          </cell>
          <cell r="O176">
            <v>4</v>
          </cell>
          <cell r="P176">
            <v>6</v>
          </cell>
          <cell r="Q176">
            <v>5</v>
          </cell>
          <cell r="R176">
            <v>-3.1288317140302224E-2</v>
          </cell>
          <cell r="T176">
            <v>1.1185788718036149</v>
          </cell>
          <cell r="U176">
            <v>0.59384320407576385</v>
          </cell>
        </row>
        <row r="177">
          <cell r="N177">
            <v>44</v>
          </cell>
          <cell r="O177">
            <v>7</v>
          </cell>
          <cell r="P177">
            <v>4</v>
          </cell>
          <cell r="Q177">
            <v>2</v>
          </cell>
          <cell r="R177">
            <v>1.5510065782406881</v>
          </cell>
          <cell r="T177">
            <v>6.6847342936471071E-2</v>
          </cell>
          <cell r="U177">
            <v>-1.0614362781511688</v>
          </cell>
        </row>
        <row r="178">
          <cell r="N178">
            <v>45</v>
          </cell>
          <cell r="O178">
            <v>4</v>
          </cell>
          <cell r="P178">
            <v>6</v>
          </cell>
          <cell r="Q178">
            <v>3</v>
          </cell>
          <cell r="R178">
            <v>-3.1288317140302224E-2</v>
          </cell>
          <cell r="T178">
            <v>1.1185788718036149</v>
          </cell>
          <cell r="U178">
            <v>-0.50967645074219126</v>
          </cell>
        </row>
        <row r="179">
          <cell r="N179">
            <v>46</v>
          </cell>
          <cell r="O179">
            <v>4</v>
          </cell>
          <cell r="P179">
            <v>7</v>
          </cell>
          <cell r="Q179">
            <v>4</v>
          </cell>
          <cell r="R179">
            <v>-3.1288317140302224E-2</v>
          </cell>
          <cell r="T179">
            <v>1.644444636237187</v>
          </cell>
          <cell r="U179">
            <v>4.2083376666786312E-2</v>
          </cell>
        </row>
        <row r="180">
          <cell r="N180">
            <v>47</v>
          </cell>
          <cell r="O180">
            <v>2</v>
          </cell>
          <cell r="P180">
            <v>3</v>
          </cell>
          <cell r="Q180">
            <v>5</v>
          </cell>
          <cell r="R180">
            <v>-1.0861515807276292</v>
          </cell>
          <cell r="T180">
            <v>-0.45901842149710087</v>
          </cell>
          <cell r="U180">
            <v>0.59384320407576385</v>
          </cell>
        </row>
        <row r="181">
          <cell r="N181">
            <v>48</v>
          </cell>
          <cell r="O181">
            <v>7</v>
          </cell>
          <cell r="P181">
            <v>3</v>
          </cell>
          <cell r="Q181">
            <v>1</v>
          </cell>
          <cell r="R181">
            <v>1.5510065782406881</v>
          </cell>
          <cell r="T181">
            <v>-0.45901842149710087</v>
          </cell>
          <cell r="U181">
            <v>-1.6131961055601465</v>
          </cell>
        </row>
        <row r="182">
          <cell r="N182">
            <v>49</v>
          </cell>
          <cell r="O182">
            <v>2</v>
          </cell>
          <cell r="P182">
            <v>2</v>
          </cell>
          <cell r="Q182">
            <v>5</v>
          </cell>
          <cell r="R182">
            <v>-1.0861515807276292</v>
          </cell>
          <cell r="T182">
            <v>-0.98488418593067284</v>
          </cell>
          <cell r="U182">
            <v>0.59384320407576385</v>
          </cell>
        </row>
        <row r="183">
          <cell r="N183">
            <v>50</v>
          </cell>
          <cell r="O183">
            <v>5</v>
          </cell>
          <cell r="P183">
            <v>3</v>
          </cell>
          <cell r="Q183">
            <v>3</v>
          </cell>
          <cell r="R183">
            <v>0.49614331465336126</v>
          </cell>
          <cell r="T183">
            <v>-0.45901842149710087</v>
          </cell>
          <cell r="U183">
            <v>-0.50967645074219126</v>
          </cell>
        </row>
        <row r="184">
          <cell r="N184">
            <v>51</v>
          </cell>
          <cell r="O184">
            <v>3</v>
          </cell>
          <cell r="P184">
            <v>3</v>
          </cell>
          <cell r="Q184">
            <v>7</v>
          </cell>
          <cell r="R184">
            <v>-0.5587199489339657</v>
          </cell>
          <cell r="T184">
            <v>-0.45901842149710087</v>
          </cell>
          <cell r="U184">
            <v>1.6973628588937191</v>
          </cell>
        </row>
        <row r="185">
          <cell r="N185">
            <v>52</v>
          </cell>
          <cell r="O185">
            <v>4</v>
          </cell>
          <cell r="P185">
            <v>6</v>
          </cell>
          <cell r="Q185">
            <v>5</v>
          </cell>
          <cell r="R185">
            <v>-3.1288317140302224E-2</v>
          </cell>
          <cell r="T185">
            <v>1.1185788718036149</v>
          </cell>
          <cell r="U185">
            <v>0.59384320407576385</v>
          </cell>
        </row>
        <row r="186">
          <cell r="N186">
            <v>53</v>
          </cell>
          <cell r="O186">
            <v>6</v>
          </cell>
          <cell r="P186">
            <v>3</v>
          </cell>
          <cell r="Q186">
            <v>2</v>
          </cell>
          <cell r="R186">
            <v>1.0235749464470247</v>
          </cell>
          <cell r="T186">
            <v>-0.45901842149710087</v>
          </cell>
          <cell r="U186">
            <v>-1.0614362781511688</v>
          </cell>
        </row>
        <row r="187">
          <cell r="N187">
            <v>54</v>
          </cell>
          <cell r="O187">
            <v>4</v>
          </cell>
          <cell r="P187">
            <v>7</v>
          </cell>
          <cell r="Q187">
            <v>4</v>
          </cell>
          <cell r="R187">
            <v>-3.1288317140302224E-2</v>
          </cell>
          <cell r="T187">
            <v>1.644444636237187</v>
          </cell>
          <cell r="U187">
            <v>4.2083376666786312E-2</v>
          </cell>
        </row>
        <row r="188">
          <cell r="N188">
            <v>55</v>
          </cell>
          <cell r="O188">
            <v>2</v>
          </cell>
          <cell r="P188">
            <v>1</v>
          </cell>
          <cell r="Q188">
            <v>5</v>
          </cell>
          <cell r="R188">
            <v>-1.0861515807276292</v>
          </cell>
          <cell r="T188">
            <v>-1.5107499503642448</v>
          </cell>
          <cell r="U188">
            <v>0.59384320407576385</v>
          </cell>
        </row>
        <row r="189">
          <cell r="N189">
            <v>56</v>
          </cell>
          <cell r="O189">
            <v>5</v>
          </cell>
          <cell r="P189">
            <v>6</v>
          </cell>
          <cell r="Q189">
            <v>5</v>
          </cell>
          <cell r="R189">
            <v>0.49614331465336126</v>
          </cell>
          <cell r="T189">
            <v>1.1185788718036149</v>
          </cell>
          <cell r="U189">
            <v>0.59384320407576385</v>
          </cell>
        </row>
        <row r="190">
          <cell r="N190">
            <v>57</v>
          </cell>
          <cell r="O190">
            <v>5</v>
          </cell>
          <cell r="P190">
            <v>4</v>
          </cell>
          <cell r="Q190">
            <v>1</v>
          </cell>
          <cell r="R190">
            <v>0.49614331465336126</v>
          </cell>
          <cell r="T190">
            <v>6.6847342936471071E-2</v>
          </cell>
          <cell r="U190">
            <v>-1.6131961055601465</v>
          </cell>
        </row>
        <row r="191">
          <cell r="N191">
            <v>58</v>
          </cell>
          <cell r="O191">
            <v>2</v>
          </cell>
          <cell r="P191">
            <v>2</v>
          </cell>
          <cell r="Q191">
            <v>5</v>
          </cell>
          <cell r="R191">
            <v>-1.0861515807276292</v>
          </cell>
          <cell r="T191">
            <v>-0.98488418593067284</v>
          </cell>
          <cell r="U191">
            <v>0.59384320407576385</v>
          </cell>
        </row>
        <row r="192">
          <cell r="N192">
            <v>59</v>
          </cell>
          <cell r="O192">
            <v>3</v>
          </cell>
          <cell r="P192">
            <v>6</v>
          </cell>
          <cell r="Q192">
            <v>3</v>
          </cell>
          <cell r="R192">
            <v>-0.5587199489339657</v>
          </cell>
          <cell r="T192">
            <v>1.1185788718036149</v>
          </cell>
          <cell r="U192">
            <v>-0.50967645074219126</v>
          </cell>
        </row>
        <row r="193">
          <cell r="N193">
            <v>60</v>
          </cell>
          <cell r="O193">
            <v>1</v>
          </cell>
          <cell r="P193">
            <v>2</v>
          </cell>
          <cell r="Q193">
            <v>5</v>
          </cell>
          <cell r="R193">
            <v>-1.6135832125212926</v>
          </cell>
          <cell r="T193">
            <v>-0.98488418593067284</v>
          </cell>
          <cell r="U193">
            <v>0.59384320407576385</v>
          </cell>
        </row>
        <row r="194">
          <cell r="N194">
            <v>61</v>
          </cell>
          <cell r="O194">
            <v>3</v>
          </cell>
          <cell r="P194">
            <v>5</v>
          </cell>
          <cell r="Q194">
            <v>3</v>
          </cell>
          <cell r="R194">
            <v>-0.5587199489339657</v>
          </cell>
          <cell r="T194">
            <v>0.59271310737004301</v>
          </cell>
          <cell r="U194">
            <v>-0.50967645074219126</v>
          </cell>
        </row>
        <row r="195">
          <cell r="N195">
            <v>62</v>
          </cell>
          <cell r="O195">
            <v>2</v>
          </cell>
          <cell r="P195">
            <v>3</v>
          </cell>
          <cell r="Q195">
            <v>7</v>
          </cell>
          <cell r="R195">
            <v>-1.0861515807276292</v>
          </cell>
          <cell r="T195">
            <v>-0.45901842149710087</v>
          </cell>
          <cell r="U195">
            <v>1.6973628588937191</v>
          </cell>
        </row>
        <row r="196">
          <cell r="N196">
            <v>63</v>
          </cell>
          <cell r="O196">
            <v>1</v>
          </cell>
          <cell r="P196">
            <v>2</v>
          </cell>
          <cell r="Q196">
            <v>6</v>
          </cell>
          <cell r="R196">
            <v>-1.6135832125212926</v>
          </cell>
          <cell r="T196">
            <v>-0.98488418593067284</v>
          </cell>
          <cell r="U196">
            <v>1.1456030314847414</v>
          </cell>
        </row>
        <row r="197">
          <cell r="N197">
            <v>64</v>
          </cell>
          <cell r="O197">
            <v>2</v>
          </cell>
          <cell r="P197">
            <v>1</v>
          </cell>
          <cell r="Q197">
            <v>5</v>
          </cell>
          <cell r="R197">
            <v>-1.0861515807276292</v>
          </cell>
          <cell r="T197">
            <v>-1.5107499503642448</v>
          </cell>
          <cell r="U197">
            <v>0.59384320407576385</v>
          </cell>
        </row>
        <row r="198">
          <cell r="N198">
            <v>65</v>
          </cell>
          <cell r="O198">
            <v>1</v>
          </cell>
          <cell r="P198">
            <v>2</v>
          </cell>
          <cell r="Q198">
            <v>7</v>
          </cell>
          <cell r="R198">
            <v>-1.6135832125212926</v>
          </cell>
          <cell r="T198">
            <v>-0.98488418593067284</v>
          </cell>
          <cell r="U198">
            <v>1.6973628588937191</v>
          </cell>
        </row>
        <row r="199">
          <cell r="N199">
            <v>66</v>
          </cell>
          <cell r="O199">
            <v>6</v>
          </cell>
          <cell r="P199">
            <v>4</v>
          </cell>
          <cell r="Q199">
            <v>1</v>
          </cell>
          <cell r="R199">
            <v>1.0235749464470247</v>
          </cell>
          <cell r="T199">
            <v>6.6847342936471071E-2</v>
          </cell>
          <cell r="U199">
            <v>-1.6131961055601465</v>
          </cell>
        </row>
        <row r="200">
          <cell r="N200">
            <v>67</v>
          </cell>
          <cell r="O200">
            <v>7</v>
          </cell>
          <cell r="P200">
            <v>4</v>
          </cell>
          <cell r="Q200">
            <v>2</v>
          </cell>
          <cell r="R200">
            <v>1.5510065782406881</v>
          </cell>
          <cell r="T200">
            <v>6.6847342936471071E-2</v>
          </cell>
          <cell r="U200">
            <v>-1.0614362781511688</v>
          </cell>
        </row>
        <row r="201">
          <cell r="N201">
            <v>68</v>
          </cell>
          <cell r="O201">
            <v>7</v>
          </cell>
          <cell r="P201">
            <v>4</v>
          </cell>
          <cell r="Q201">
            <v>1</v>
          </cell>
          <cell r="R201">
            <v>1.5510065782406881</v>
          </cell>
          <cell r="T201">
            <v>6.6847342936471071E-2</v>
          </cell>
          <cell r="U201">
            <v>-1.6131961055601465</v>
          </cell>
        </row>
        <row r="202">
          <cell r="N202">
            <v>69</v>
          </cell>
          <cell r="O202">
            <v>3</v>
          </cell>
          <cell r="P202">
            <v>6</v>
          </cell>
          <cell r="Q202">
            <v>3</v>
          </cell>
          <cell r="R202">
            <v>-0.5587199489339657</v>
          </cell>
          <cell r="T202">
            <v>1.1185788718036149</v>
          </cell>
          <cell r="U202">
            <v>-0.50967645074219126</v>
          </cell>
        </row>
        <row r="203">
          <cell r="N203">
            <v>70</v>
          </cell>
          <cell r="O203">
            <v>1</v>
          </cell>
          <cell r="P203">
            <v>1</v>
          </cell>
          <cell r="Q203">
            <v>5</v>
          </cell>
          <cell r="R203">
            <v>-1.6135832125212926</v>
          </cell>
          <cell r="T203">
            <v>-1.5107499503642448</v>
          </cell>
          <cell r="U203">
            <v>0.59384320407576385</v>
          </cell>
        </row>
        <row r="204">
          <cell r="N204">
            <v>71</v>
          </cell>
          <cell r="O204">
            <v>4</v>
          </cell>
          <cell r="P204">
            <v>7</v>
          </cell>
          <cell r="Q204">
            <v>3</v>
          </cell>
          <cell r="R204">
            <v>-3.1288317140302224E-2</v>
          </cell>
          <cell r="T204">
            <v>1.644444636237187</v>
          </cell>
          <cell r="U204">
            <v>-0.50967645074219126</v>
          </cell>
        </row>
        <row r="205">
          <cell r="N205">
            <v>72</v>
          </cell>
          <cell r="O205">
            <v>1</v>
          </cell>
          <cell r="P205">
            <v>3</v>
          </cell>
          <cell r="Q205">
            <v>6</v>
          </cell>
          <cell r="R205">
            <v>-1.6135832125212926</v>
          </cell>
          <cell r="T205">
            <v>-0.45901842149710087</v>
          </cell>
          <cell r="U205">
            <v>1.1456030314847414</v>
          </cell>
        </row>
        <row r="206">
          <cell r="N206">
            <v>73</v>
          </cell>
          <cell r="O206">
            <v>7</v>
          </cell>
          <cell r="P206">
            <v>3</v>
          </cell>
          <cell r="Q206">
            <v>1</v>
          </cell>
          <cell r="R206">
            <v>1.5510065782406881</v>
          </cell>
          <cell r="T206">
            <v>-0.45901842149710087</v>
          </cell>
          <cell r="U206">
            <v>-1.6131961055601465</v>
          </cell>
        </row>
        <row r="207">
          <cell r="N207">
            <v>74</v>
          </cell>
          <cell r="O207">
            <v>5</v>
          </cell>
          <cell r="P207">
            <v>4</v>
          </cell>
          <cell r="Q207">
            <v>2</v>
          </cell>
          <cell r="R207">
            <v>0.49614331465336126</v>
          </cell>
          <cell r="T207">
            <v>6.6847342936471071E-2</v>
          </cell>
          <cell r="U207">
            <v>-1.0614362781511688</v>
          </cell>
        </row>
        <row r="208">
          <cell r="N208">
            <v>75</v>
          </cell>
          <cell r="O208">
            <v>6</v>
          </cell>
          <cell r="P208">
            <v>4</v>
          </cell>
          <cell r="Q208">
            <v>2</v>
          </cell>
          <cell r="R208">
            <v>1.0235749464470247</v>
          </cell>
          <cell r="T208">
            <v>6.6847342936471071E-2</v>
          </cell>
          <cell r="U208">
            <v>-1.0614362781511688</v>
          </cell>
        </row>
        <row r="209">
          <cell r="N209">
            <v>76</v>
          </cell>
          <cell r="O209">
            <v>6</v>
          </cell>
          <cell r="P209">
            <v>3</v>
          </cell>
          <cell r="Q209">
            <v>1</v>
          </cell>
          <cell r="R209">
            <v>1.0235749464470247</v>
          </cell>
          <cell r="T209">
            <v>-0.45901842149710087</v>
          </cell>
          <cell r="U209">
            <v>-1.6131961055601465</v>
          </cell>
        </row>
        <row r="210">
          <cell r="N210">
            <v>77</v>
          </cell>
          <cell r="O210">
            <v>2</v>
          </cell>
          <cell r="P210">
            <v>1</v>
          </cell>
          <cell r="Q210">
            <v>7</v>
          </cell>
          <cell r="R210">
            <v>-1.0861515807276292</v>
          </cell>
          <cell r="T210">
            <v>-1.5107499503642448</v>
          </cell>
          <cell r="U210">
            <v>1.6973628588937191</v>
          </cell>
        </row>
        <row r="211">
          <cell r="N211">
            <v>78</v>
          </cell>
          <cell r="O211">
            <v>5</v>
          </cell>
          <cell r="P211">
            <v>6</v>
          </cell>
          <cell r="Q211">
            <v>4</v>
          </cell>
          <cell r="R211">
            <v>0.49614331465336126</v>
          </cell>
          <cell r="T211">
            <v>1.1185788718036149</v>
          </cell>
          <cell r="U211">
            <v>4.2083376666786312E-2</v>
          </cell>
        </row>
        <row r="212">
          <cell r="N212">
            <v>79</v>
          </cell>
          <cell r="O212">
            <v>3</v>
          </cell>
          <cell r="P212">
            <v>2</v>
          </cell>
          <cell r="Q212">
            <v>6</v>
          </cell>
          <cell r="R212">
            <v>-0.5587199489339657</v>
          </cell>
          <cell r="T212">
            <v>-0.98488418593067284</v>
          </cell>
          <cell r="U212">
            <v>1.1456030314847414</v>
          </cell>
        </row>
        <row r="213">
          <cell r="N213">
            <v>80</v>
          </cell>
          <cell r="O213">
            <v>2</v>
          </cell>
          <cell r="P213">
            <v>1</v>
          </cell>
          <cell r="Q213">
            <v>6</v>
          </cell>
          <cell r="R213">
            <v>-1.0861515807276292</v>
          </cell>
          <cell r="T213">
            <v>-1.5107499503642448</v>
          </cell>
          <cell r="U213">
            <v>1.1456030314847414</v>
          </cell>
        </row>
        <row r="214">
          <cell r="N214">
            <v>81</v>
          </cell>
          <cell r="O214">
            <v>3</v>
          </cell>
          <cell r="P214">
            <v>5</v>
          </cell>
          <cell r="Q214">
            <v>3</v>
          </cell>
          <cell r="R214">
            <v>-0.5587199489339657</v>
          </cell>
          <cell r="T214">
            <v>0.59271310737004301</v>
          </cell>
          <cell r="U214">
            <v>-0.50967645074219126</v>
          </cell>
        </row>
        <row r="215">
          <cell r="N215">
            <v>82</v>
          </cell>
          <cell r="O215">
            <v>7</v>
          </cell>
          <cell r="P215">
            <v>5</v>
          </cell>
          <cell r="Q215">
            <v>3</v>
          </cell>
          <cell r="R215">
            <v>1.5510065782406881</v>
          </cell>
          <cell r="T215">
            <v>0.59271310737004301</v>
          </cell>
          <cell r="U215">
            <v>-0.50967645074219126</v>
          </cell>
        </row>
        <row r="216">
          <cell r="N216">
            <v>83</v>
          </cell>
          <cell r="O216">
            <v>3</v>
          </cell>
          <cell r="P216">
            <v>1</v>
          </cell>
          <cell r="Q216">
            <v>6</v>
          </cell>
          <cell r="R216">
            <v>-0.5587199489339657</v>
          </cell>
          <cell r="T216">
            <v>-1.5107499503642448</v>
          </cell>
          <cell r="U216">
            <v>1.1456030314847414</v>
          </cell>
        </row>
        <row r="217">
          <cell r="N217">
            <v>84</v>
          </cell>
          <cell r="O217">
            <v>7</v>
          </cell>
          <cell r="P217">
            <v>5</v>
          </cell>
          <cell r="Q217">
            <v>3</v>
          </cell>
          <cell r="R217">
            <v>1.5510065782406881</v>
          </cell>
          <cell r="T217">
            <v>0.59271310737004301</v>
          </cell>
          <cell r="U217">
            <v>-0.50967645074219126</v>
          </cell>
        </row>
        <row r="218">
          <cell r="N218">
            <v>85</v>
          </cell>
          <cell r="O218">
            <v>7</v>
          </cell>
          <cell r="P218">
            <v>3</v>
          </cell>
          <cell r="Q218">
            <v>2</v>
          </cell>
          <cell r="R218">
            <v>1.5510065782406881</v>
          </cell>
          <cell r="T218">
            <v>-0.45901842149710087</v>
          </cell>
          <cell r="U218">
            <v>-1.0614362781511688</v>
          </cell>
        </row>
        <row r="219">
          <cell r="N219">
            <v>86</v>
          </cell>
          <cell r="O219">
            <v>3</v>
          </cell>
          <cell r="P219">
            <v>1</v>
          </cell>
          <cell r="Q219">
            <v>5</v>
          </cell>
          <cell r="R219">
            <v>-0.5587199489339657</v>
          </cell>
          <cell r="T219">
            <v>-1.5107499503642448</v>
          </cell>
          <cell r="U219">
            <v>0.59384320407576385</v>
          </cell>
        </row>
        <row r="220">
          <cell r="N220">
            <v>87</v>
          </cell>
          <cell r="O220">
            <v>5</v>
          </cell>
          <cell r="P220">
            <v>5</v>
          </cell>
          <cell r="Q220">
            <v>4</v>
          </cell>
          <cell r="R220">
            <v>0.49614331465336126</v>
          </cell>
          <cell r="T220">
            <v>0.59271310737004301</v>
          </cell>
          <cell r="U220">
            <v>4.2083376666786312E-2</v>
          </cell>
        </row>
        <row r="221">
          <cell r="N221">
            <v>88</v>
          </cell>
          <cell r="O221">
            <v>1</v>
          </cell>
          <cell r="P221">
            <v>1</v>
          </cell>
          <cell r="Q221">
            <v>5</v>
          </cell>
          <cell r="R221">
            <v>-1.6135832125212926</v>
          </cell>
          <cell r="T221">
            <v>-1.5107499503642448</v>
          </cell>
          <cell r="U221">
            <v>0.59384320407576385</v>
          </cell>
        </row>
        <row r="222">
          <cell r="N222">
            <v>89</v>
          </cell>
          <cell r="O222">
            <v>7</v>
          </cell>
          <cell r="P222">
            <v>4</v>
          </cell>
          <cell r="Q222">
            <v>2</v>
          </cell>
          <cell r="R222">
            <v>1.5510065782406881</v>
          </cell>
          <cell r="T222">
            <v>6.6847342936471071E-2</v>
          </cell>
          <cell r="U222">
            <v>-1.0614362781511688</v>
          </cell>
        </row>
        <row r="223">
          <cell r="N223">
            <v>90</v>
          </cell>
          <cell r="O223">
            <v>7</v>
          </cell>
          <cell r="P223">
            <v>3</v>
          </cell>
          <cell r="Q223">
            <v>3</v>
          </cell>
          <cell r="R223">
            <v>1.5510065782406881</v>
          </cell>
          <cell r="T223">
            <v>-0.45901842149710087</v>
          </cell>
          <cell r="U223">
            <v>-0.50967645074219126</v>
          </cell>
        </row>
        <row r="224">
          <cell r="N224">
            <v>91</v>
          </cell>
          <cell r="O224">
            <v>7</v>
          </cell>
          <cell r="P224">
            <v>5</v>
          </cell>
          <cell r="Q224">
            <v>1</v>
          </cell>
          <cell r="R224">
            <v>1.5510065782406881</v>
          </cell>
          <cell r="T224">
            <v>0.59271310737004301</v>
          </cell>
          <cell r="U224">
            <v>-1.6131961055601465</v>
          </cell>
        </row>
        <row r="225">
          <cell r="N225">
            <v>92</v>
          </cell>
          <cell r="O225">
            <v>3</v>
          </cell>
          <cell r="P225">
            <v>6</v>
          </cell>
          <cell r="Q225">
            <v>5</v>
          </cell>
          <cell r="R225">
            <v>-0.5587199489339657</v>
          </cell>
          <cell r="T225">
            <v>1.1185788718036149</v>
          </cell>
          <cell r="U225">
            <v>0.59384320407576385</v>
          </cell>
        </row>
        <row r="226">
          <cell r="N226">
            <v>93</v>
          </cell>
          <cell r="O226">
            <v>3</v>
          </cell>
          <cell r="P226">
            <v>2</v>
          </cell>
          <cell r="Q226">
            <v>5</v>
          </cell>
          <cell r="R226">
            <v>-0.5587199489339657</v>
          </cell>
          <cell r="T226">
            <v>-0.98488418593067284</v>
          </cell>
          <cell r="U226">
            <v>0.59384320407576385</v>
          </cell>
        </row>
        <row r="227">
          <cell r="N227">
            <v>94</v>
          </cell>
          <cell r="O227">
            <v>4</v>
          </cell>
          <cell r="P227">
            <v>7</v>
          </cell>
          <cell r="Q227">
            <v>5</v>
          </cell>
          <cell r="R227">
            <v>-3.1288317140302224E-2</v>
          </cell>
          <cell r="T227">
            <v>1.644444636237187</v>
          </cell>
          <cell r="U227">
            <v>0.59384320407576385</v>
          </cell>
        </row>
        <row r="228">
          <cell r="N228">
            <v>95</v>
          </cell>
          <cell r="O228">
            <v>1</v>
          </cell>
          <cell r="P228">
            <v>1</v>
          </cell>
          <cell r="Q228">
            <v>6</v>
          </cell>
          <cell r="R228">
            <v>-1.6135832125212926</v>
          </cell>
          <cell r="T228">
            <v>-1.5107499503642448</v>
          </cell>
          <cell r="U228">
            <v>1.1456030314847414</v>
          </cell>
        </row>
        <row r="229">
          <cell r="N229">
            <v>96</v>
          </cell>
          <cell r="O229">
            <v>4</v>
          </cell>
          <cell r="P229">
            <v>5</v>
          </cell>
          <cell r="Q229">
            <v>3</v>
          </cell>
          <cell r="R229">
            <v>-3.1288317140302224E-2</v>
          </cell>
          <cell r="T229">
            <v>0.59271310737004301</v>
          </cell>
          <cell r="U229">
            <v>-0.50967645074219126</v>
          </cell>
        </row>
        <row r="230">
          <cell r="N230">
            <v>97</v>
          </cell>
          <cell r="O230">
            <v>7</v>
          </cell>
          <cell r="P230">
            <v>5</v>
          </cell>
          <cell r="Q230">
            <v>1</v>
          </cell>
          <cell r="R230">
            <v>1.5510065782406881</v>
          </cell>
          <cell r="T230">
            <v>0.59271310737004301</v>
          </cell>
          <cell r="U230">
            <v>-1.6131961055601465</v>
          </cell>
        </row>
        <row r="231">
          <cell r="N231">
            <v>98</v>
          </cell>
          <cell r="O231">
            <v>5</v>
          </cell>
          <cell r="P231">
            <v>5</v>
          </cell>
          <cell r="Q231">
            <v>5</v>
          </cell>
          <cell r="R231">
            <v>0.49614331465336126</v>
          </cell>
          <cell r="T231">
            <v>0.59271310737004301</v>
          </cell>
          <cell r="U231">
            <v>0.59384320407576385</v>
          </cell>
        </row>
        <row r="232">
          <cell r="N232">
            <v>99</v>
          </cell>
          <cell r="O232">
            <v>5</v>
          </cell>
          <cell r="P232">
            <v>7</v>
          </cell>
          <cell r="Q232">
            <v>5</v>
          </cell>
          <cell r="R232">
            <v>0.49614331465336126</v>
          </cell>
          <cell r="T232">
            <v>1.644444636237187</v>
          </cell>
          <cell r="U232">
            <v>0.59384320407576385</v>
          </cell>
        </row>
        <row r="233">
          <cell r="N233">
            <v>100</v>
          </cell>
          <cell r="O233">
            <v>6</v>
          </cell>
          <cell r="P233">
            <v>3</v>
          </cell>
          <cell r="Q233">
            <v>1</v>
          </cell>
          <cell r="R233">
            <v>1.0235749464470247</v>
          </cell>
          <cell r="T233">
            <v>-0.45901842149710087</v>
          </cell>
          <cell r="U233">
            <v>-1.6131961055601465</v>
          </cell>
        </row>
        <row r="234">
          <cell r="N234">
            <v>101</v>
          </cell>
          <cell r="O234">
            <v>1</v>
          </cell>
          <cell r="P234">
            <v>3</v>
          </cell>
          <cell r="Q234">
            <v>5</v>
          </cell>
          <cell r="R234">
            <v>-1.6135832125212926</v>
          </cell>
          <cell r="T234">
            <v>-0.45901842149710087</v>
          </cell>
          <cell r="U234">
            <v>0.59384320407576385</v>
          </cell>
        </row>
        <row r="235">
          <cell r="N235">
            <v>102</v>
          </cell>
          <cell r="O235">
            <v>2</v>
          </cell>
          <cell r="P235">
            <v>1</v>
          </cell>
          <cell r="Q235">
            <v>6</v>
          </cell>
          <cell r="R235">
            <v>-1.0861515807276292</v>
          </cell>
          <cell r="T235">
            <v>-1.5107499503642448</v>
          </cell>
          <cell r="U235">
            <v>1.1456030314847414</v>
          </cell>
        </row>
        <row r="236">
          <cell r="N236">
            <v>103</v>
          </cell>
          <cell r="O236">
            <v>1</v>
          </cell>
          <cell r="P236">
            <v>3</v>
          </cell>
          <cell r="Q236">
            <v>5</v>
          </cell>
          <cell r="R236">
            <v>-1.6135832125212926</v>
          </cell>
          <cell r="T236">
            <v>-0.45901842149710087</v>
          </cell>
          <cell r="U236">
            <v>0.59384320407576385</v>
          </cell>
        </row>
        <row r="237">
          <cell r="N237">
            <v>104</v>
          </cell>
          <cell r="O237">
            <v>5</v>
          </cell>
          <cell r="P237">
            <v>4</v>
          </cell>
          <cell r="Q237">
            <v>1</v>
          </cell>
          <cell r="R237">
            <v>0.49614331465336126</v>
          </cell>
          <cell r="T237">
            <v>6.6847342936471071E-2</v>
          </cell>
          <cell r="U237">
            <v>-1.6131961055601465</v>
          </cell>
        </row>
        <row r="238">
          <cell r="N238">
            <v>105</v>
          </cell>
          <cell r="O238">
            <v>6</v>
          </cell>
          <cell r="P238">
            <v>5</v>
          </cell>
          <cell r="Q238">
            <v>3</v>
          </cell>
          <cell r="R238">
            <v>1.0235749464470247</v>
          </cell>
          <cell r="T238">
            <v>0.59271310737004301</v>
          </cell>
          <cell r="U238">
            <v>-0.50967645074219126</v>
          </cell>
        </row>
        <row r="239">
          <cell r="N239">
            <v>106</v>
          </cell>
          <cell r="O239">
            <v>7</v>
          </cell>
          <cell r="P239">
            <v>3</v>
          </cell>
          <cell r="Q239">
            <v>3</v>
          </cell>
          <cell r="R239">
            <v>1.5510065782406881</v>
          </cell>
          <cell r="T239">
            <v>-0.45901842149710087</v>
          </cell>
          <cell r="U239">
            <v>-0.50967645074219126</v>
          </cell>
        </row>
        <row r="240">
          <cell r="N240">
            <v>107</v>
          </cell>
          <cell r="O240">
            <v>1</v>
          </cell>
          <cell r="P240">
            <v>2</v>
          </cell>
          <cell r="Q240">
            <v>6</v>
          </cell>
          <cell r="R240">
            <v>-1.6135832125212926</v>
          </cell>
          <cell r="T240">
            <v>-0.98488418593067284</v>
          </cell>
          <cell r="U240">
            <v>1.1456030314847414</v>
          </cell>
        </row>
        <row r="241">
          <cell r="N241">
            <v>108</v>
          </cell>
          <cell r="O241">
            <v>7</v>
          </cell>
          <cell r="P241">
            <v>4</v>
          </cell>
          <cell r="Q241">
            <v>3</v>
          </cell>
          <cell r="R241">
            <v>1.5510065782406881</v>
          </cell>
          <cell r="T241">
            <v>6.6847342936471071E-2</v>
          </cell>
          <cell r="U241">
            <v>-0.50967645074219126</v>
          </cell>
        </row>
        <row r="242">
          <cell r="N242">
            <v>109</v>
          </cell>
          <cell r="O242">
            <v>3</v>
          </cell>
          <cell r="P242">
            <v>3</v>
          </cell>
          <cell r="Q242">
            <v>6</v>
          </cell>
          <cell r="R242">
            <v>-0.5587199489339657</v>
          </cell>
          <cell r="T242">
            <v>-0.45901842149710087</v>
          </cell>
          <cell r="U242">
            <v>1.1456030314847414</v>
          </cell>
        </row>
        <row r="243">
          <cell r="N243">
            <v>110</v>
          </cell>
          <cell r="O243">
            <v>2</v>
          </cell>
          <cell r="P243">
            <v>2</v>
          </cell>
          <cell r="Q243">
            <v>5</v>
          </cell>
          <cell r="R243">
            <v>-1.0861515807276292</v>
          </cell>
          <cell r="T243">
            <v>-0.98488418593067284</v>
          </cell>
          <cell r="U243">
            <v>0.59384320407576385</v>
          </cell>
        </row>
        <row r="244">
          <cell r="N244">
            <v>111</v>
          </cell>
          <cell r="O244">
            <v>7</v>
          </cell>
          <cell r="P244">
            <v>3</v>
          </cell>
          <cell r="Q244">
            <v>2</v>
          </cell>
          <cell r="R244">
            <v>1.5510065782406881</v>
          </cell>
          <cell r="T244">
            <v>-0.45901842149710087</v>
          </cell>
          <cell r="U244">
            <v>-1.0614362781511688</v>
          </cell>
        </row>
        <row r="245">
          <cell r="N245">
            <v>112</v>
          </cell>
          <cell r="O245">
            <v>5</v>
          </cell>
          <cell r="P245">
            <v>7</v>
          </cell>
          <cell r="Q245">
            <v>3</v>
          </cell>
          <cell r="R245">
            <v>0.49614331465336126</v>
          </cell>
          <cell r="T245">
            <v>1.644444636237187</v>
          </cell>
          <cell r="U245">
            <v>-0.50967645074219126</v>
          </cell>
        </row>
        <row r="246">
          <cell r="N246">
            <v>113</v>
          </cell>
          <cell r="O246">
            <v>5</v>
          </cell>
          <cell r="P246">
            <v>3</v>
          </cell>
          <cell r="Q246">
            <v>2</v>
          </cell>
          <cell r="R246">
            <v>0.49614331465336126</v>
          </cell>
          <cell r="T246">
            <v>-0.45901842149710087</v>
          </cell>
          <cell r="U246">
            <v>-1.0614362781511688</v>
          </cell>
        </row>
        <row r="247">
          <cell r="N247">
            <v>114</v>
          </cell>
          <cell r="O247">
            <v>3</v>
          </cell>
          <cell r="P247">
            <v>7</v>
          </cell>
          <cell r="Q247">
            <v>5</v>
          </cell>
          <cell r="R247">
            <v>-0.5587199489339657</v>
          </cell>
          <cell r="T247">
            <v>1.644444636237187</v>
          </cell>
          <cell r="U247">
            <v>0.59384320407576385</v>
          </cell>
        </row>
        <row r="248">
          <cell r="N248">
            <v>115</v>
          </cell>
          <cell r="O248">
            <v>5</v>
          </cell>
          <cell r="P248">
            <v>5</v>
          </cell>
          <cell r="Q248">
            <v>1</v>
          </cell>
          <cell r="R248">
            <v>0.49614331465336126</v>
          </cell>
          <cell r="T248">
            <v>0.59271310737004301</v>
          </cell>
          <cell r="U248">
            <v>-1.6131961055601465</v>
          </cell>
        </row>
        <row r="249">
          <cell r="N249">
            <v>116</v>
          </cell>
          <cell r="O249">
            <v>1</v>
          </cell>
          <cell r="P249">
            <v>3</v>
          </cell>
          <cell r="Q249">
            <v>6</v>
          </cell>
          <cell r="R249">
            <v>-1.6135832125212926</v>
          </cell>
          <cell r="T249">
            <v>-0.45901842149710087</v>
          </cell>
          <cell r="U249">
            <v>1.1456030314847414</v>
          </cell>
        </row>
        <row r="250">
          <cell r="N250">
            <v>117</v>
          </cell>
          <cell r="O250">
            <v>6</v>
          </cell>
          <cell r="P250">
            <v>4</v>
          </cell>
          <cell r="Q250">
            <v>2</v>
          </cell>
          <cell r="R250">
            <v>1.0235749464470247</v>
          </cell>
          <cell r="T250">
            <v>6.6847342936471071E-2</v>
          </cell>
          <cell r="U250">
            <v>-1.0614362781511688</v>
          </cell>
        </row>
        <row r="251">
          <cell r="N251">
            <v>118</v>
          </cell>
          <cell r="O251">
            <v>5</v>
          </cell>
          <cell r="P251">
            <v>3</v>
          </cell>
          <cell r="Q251">
            <v>2</v>
          </cell>
          <cell r="R251">
            <v>0.49614331465336126</v>
          </cell>
          <cell r="T251">
            <v>-0.45901842149710087</v>
          </cell>
          <cell r="U251">
            <v>-1.0614362781511688</v>
          </cell>
        </row>
        <row r="268">
          <cell r="A268" t="str">
            <v>Customer</v>
          </cell>
          <cell r="B268" t="str">
            <v>Soap Ingredience</v>
          </cell>
          <cell r="C268" t="str">
            <v>Soap Fragrance</v>
          </cell>
          <cell r="D268" t="str">
            <v>Color Options</v>
          </cell>
          <cell r="E268" t="str">
            <v>z Ingredients</v>
          </cell>
          <cell r="F268" t="str">
            <v>z Fragrance</v>
          </cell>
          <cell r="G268" t="str">
            <v>z Color</v>
          </cell>
        </row>
        <row r="269">
          <cell r="A269">
            <v>1</v>
          </cell>
          <cell r="B269">
            <v>5</v>
          </cell>
          <cell r="C269">
            <v>5</v>
          </cell>
          <cell r="D269">
            <v>2</v>
          </cell>
          <cell r="E269">
            <v>0.49614331465336126</v>
          </cell>
          <cell r="F269">
            <v>0.59271310737004301</v>
          </cell>
          <cell r="G269">
            <v>-1.0614362781511688</v>
          </cell>
        </row>
        <row r="270">
          <cell r="A270">
            <v>2</v>
          </cell>
          <cell r="B270">
            <v>7</v>
          </cell>
          <cell r="C270">
            <v>5</v>
          </cell>
          <cell r="D270">
            <v>1</v>
          </cell>
          <cell r="E270">
            <v>1.5510065782406881</v>
          </cell>
          <cell r="F270">
            <v>0.59271310737004301</v>
          </cell>
          <cell r="G270">
            <v>-1.6131961055601465</v>
          </cell>
        </row>
        <row r="271">
          <cell r="A271">
            <v>3</v>
          </cell>
          <cell r="B271">
            <v>3</v>
          </cell>
          <cell r="C271">
            <v>5</v>
          </cell>
          <cell r="D271">
            <v>4</v>
          </cell>
          <cell r="E271">
            <v>-0.5587199489339657</v>
          </cell>
          <cell r="F271">
            <v>0.59271310737004301</v>
          </cell>
          <cell r="G271">
            <v>4.2083376666786312E-2</v>
          </cell>
        </row>
        <row r="272">
          <cell r="A272">
            <v>4</v>
          </cell>
          <cell r="B272">
            <v>4</v>
          </cell>
          <cell r="C272">
            <v>5</v>
          </cell>
          <cell r="D272">
            <v>4</v>
          </cell>
          <cell r="E272">
            <v>-3.1288317140302224E-2</v>
          </cell>
          <cell r="F272">
            <v>0.59271310737004301</v>
          </cell>
          <cell r="G272">
            <v>4.2083376666786312E-2</v>
          </cell>
        </row>
        <row r="273">
          <cell r="A273">
            <v>5</v>
          </cell>
          <cell r="B273">
            <v>6</v>
          </cell>
          <cell r="C273">
            <v>5</v>
          </cell>
          <cell r="D273">
            <v>2</v>
          </cell>
          <cell r="E273">
            <v>1.0235749464470247</v>
          </cell>
          <cell r="F273">
            <v>0.59271310737004301</v>
          </cell>
          <cell r="G273">
            <v>-1.0614362781511688</v>
          </cell>
        </row>
        <row r="274">
          <cell r="A274">
            <v>6</v>
          </cell>
          <cell r="B274">
            <v>5</v>
          </cell>
          <cell r="C274">
            <v>6</v>
          </cell>
          <cell r="D274">
            <v>5</v>
          </cell>
          <cell r="E274">
            <v>0.49614331465336126</v>
          </cell>
          <cell r="F274">
            <v>1.1185788718036149</v>
          </cell>
          <cell r="G274">
            <v>0.59384320407576385</v>
          </cell>
        </row>
        <row r="275">
          <cell r="A275">
            <v>7</v>
          </cell>
          <cell r="B275">
            <v>3</v>
          </cell>
          <cell r="C275">
            <v>1</v>
          </cell>
          <cell r="D275">
            <v>7</v>
          </cell>
          <cell r="E275">
            <v>-0.5587199489339657</v>
          </cell>
          <cell r="F275">
            <v>-1.5107499503642448</v>
          </cell>
          <cell r="G275">
            <v>1.6973628588937191</v>
          </cell>
        </row>
        <row r="276">
          <cell r="A276">
            <v>8</v>
          </cell>
          <cell r="B276">
            <v>6</v>
          </cell>
          <cell r="C276">
            <v>3</v>
          </cell>
          <cell r="D276">
            <v>2</v>
          </cell>
          <cell r="E276">
            <v>1.0235749464470247</v>
          </cell>
          <cell r="F276">
            <v>-0.45901842149710087</v>
          </cell>
          <cell r="G276">
            <v>-1.0614362781511688</v>
          </cell>
        </row>
        <row r="277">
          <cell r="A277">
            <v>9</v>
          </cell>
          <cell r="B277">
            <v>7</v>
          </cell>
          <cell r="C277">
            <v>5</v>
          </cell>
          <cell r="D277">
            <v>3</v>
          </cell>
          <cell r="E277">
            <v>1.5510065782406881</v>
          </cell>
          <cell r="F277">
            <v>0.59271310737004301</v>
          </cell>
          <cell r="G277">
            <v>-0.50967645074219126</v>
          </cell>
        </row>
        <row r="278">
          <cell r="A278">
            <v>10</v>
          </cell>
          <cell r="B278">
            <v>5</v>
          </cell>
          <cell r="C278">
            <v>3</v>
          </cell>
          <cell r="D278">
            <v>2</v>
          </cell>
          <cell r="E278">
            <v>0.49614331465336126</v>
          </cell>
          <cell r="F278">
            <v>-0.45901842149710087</v>
          </cell>
          <cell r="G278">
            <v>-1.0614362781511688</v>
          </cell>
        </row>
        <row r="279">
          <cell r="A279">
            <v>11</v>
          </cell>
          <cell r="B279">
            <v>5</v>
          </cell>
          <cell r="C279">
            <v>6</v>
          </cell>
          <cell r="D279">
            <v>4</v>
          </cell>
          <cell r="E279">
            <v>0.49614331465336126</v>
          </cell>
          <cell r="F279">
            <v>1.1185788718036149</v>
          </cell>
          <cell r="G279">
            <v>4.2083376666786312E-2</v>
          </cell>
        </row>
        <row r="280">
          <cell r="A280">
            <v>12</v>
          </cell>
          <cell r="B280">
            <v>3</v>
          </cell>
          <cell r="C280">
            <v>7</v>
          </cell>
          <cell r="D280">
            <v>5</v>
          </cell>
          <cell r="E280">
            <v>-0.5587199489339657</v>
          </cell>
          <cell r="F280">
            <v>1.644444636237187</v>
          </cell>
          <cell r="G280">
            <v>0.59384320407576385</v>
          </cell>
        </row>
        <row r="281">
          <cell r="A281">
            <v>13</v>
          </cell>
          <cell r="B281">
            <v>2</v>
          </cell>
          <cell r="C281">
            <v>3</v>
          </cell>
          <cell r="D281">
            <v>7</v>
          </cell>
          <cell r="E281">
            <v>-1.0861515807276292</v>
          </cell>
          <cell r="F281">
            <v>-0.45901842149710087</v>
          </cell>
          <cell r="G281">
            <v>1.6973628588937191</v>
          </cell>
        </row>
        <row r="282">
          <cell r="A282">
            <v>14</v>
          </cell>
          <cell r="B282">
            <v>3</v>
          </cell>
          <cell r="C282">
            <v>7</v>
          </cell>
          <cell r="D282">
            <v>5</v>
          </cell>
          <cell r="E282">
            <v>-0.5587199489339657</v>
          </cell>
          <cell r="F282">
            <v>1.644444636237187</v>
          </cell>
          <cell r="G282">
            <v>0.59384320407576385</v>
          </cell>
        </row>
        <row r="283">
          <cell r="A283">
            <v>15</v>
          </cell>
          <cell r="B283">
            <v>5</v>
          </cell>
          <cell r="C283">
            <v>6</v>
          </cell>
          <cell r="D283">
            <v>5</v>
          </cell>
          <cell r="E283">
            <v>0.49614331465336126</v>
          </cell>
          <cell r="F283">
            <v>1.1185788718036149</v>
          </cell>
          <cell r="G283">
            <v>0.59384320407576385</v>
          </cell>
        </row>
        <row r="284">
          <cell r="A284">
            <v>16</v>
          </cell>
          <cell r="B284">
            <v>5</v>
          </cell>
          <cell r="C284">
            <v>5</v>
          </cell>
          <cell r="D284">
            <v>1</v>
          </cell>
          <cell r="E284">
            <v>0.49614331465336126</v>
          </cell>
          <cell r="F284">
            <v>0.59271310737004301</v>
          </cell>
          <cell r="G284">
            <v>-1.6131961055601465</v>
          </cell>
        </row>
        <row r="285">
          <cell r="A285">
            <v>17</v>
          </cell>
          <cell r="B285">
            <v>4</v>
          </cell>
          <cell r="C285">
            <v>7</v>
          </cell>
          <cell r="D285">
            <v>5</v>
          </cell>
          <cell r="E285">
            <v>-3.1288317140302224E-2</v>
          </cell>
          <cell r="F285">
            <v>1.644444636237187</v>
          </cell>
          <cell r="G285">
            <v>0.59384320407576385</v>
          </cell>
        </row>
        <row r="286">
          <cell r="A286">
            <v>18</v>
          </cell>
          <cell r="B286">
            <v>4</v>
          </cell>
          <cell r="C286">
            <v>6</v>
          </cell>
          <cell r="D286">
            <v>5</v>
          </cell>
          <cell r="E286">
            <v>-3.1288317140302224E-2</v>
          </cell>
          <cell r="F286">
            <v>1.1185788718036149</v>
          </cell>
          <cell r="G286">
            <v>0.59384320407576385</v>
          </cell>
        </row>
        <row r="287">
          <cell r="A287">
            <v>19</v>
          </cell>
          <cell r="B287">
            <v>3</v>
          </cell>
          <cell r="C287">
            <v>5</v>
          </cell>
          <cell r="D287">
            <v>3</v>
          </cell>
          <cell r="E287">
            <v>-0.5587199489339657</v>
          </cell>
          <cell r="F287">
            <v>0.59271310737004301</v>
          </cell>
          <cell r="G287">
            <v>-0.50967645074219126</v>
          </cell>
        </row>
        <row r="288">
          <cell r="A288">
            <v>20</v>
          </cell>
          <cell r="B288">
            <v>1</v>
          </cell>
          <cell r="C288">
            <v>1</v>
          </cell>
          <cell r="D288">
            <v>7</v>
          </cell>
          <cell r="E288">
            <v>-1.6135832125212926</v>
          </cell>
          <cell r="F288">
            <v>-1.5107499503642448</v>
          </cell>
          <cell r="G288">
            <v>1.6973628588937191</v>
          </cell>
        </row>
        <row r="289">
          <cell r="A289">
            <v>21</v>
          </cell>
          <cell r="B289">
            <v>3</v>
          </cell>
          <cell r="C289">
            <v>1</v>
          </cell>
          <cell r="D289">
            <v>5</v>
          </cell>
          <cell r="E289">
            <v>-0.5587199489339657</v>
          </cell>
          <cell r="F289">
            <v>-1.5107499503642448</v>
          </cell>
          <cell r="G289">
            <v>0.59384320407576385</v>
          </cell>
        </row>
        <row r="290">
          <cell r="A290">
            <v>22</v>
          </cell>
          <cell r="B290">
            <v>4</v>
          </cell>
          <cell r="C290">
            <v>7</v>
          </cell>
          <cell r="D290">
            <v>3</v>
          </cell>
          <cell r="E290">
            <v>-3.1288317140302224E-2</v>
          </cell>
          <cell r="F290">
            <v>1.644444636237187</v>
          </cell>
          <cell r="G290">
            <v>-0.50967645074219126</v>
          </cell>
        </row>
        <row r="291">
          <cell r="A291">
            <v>23</v>
          </cell>
          <cell r="B291">
            <v>5</v>
          </cell>
          <cell r="C291">
            <v>5</v>
          </cell>
          <cell r="D291">
            <v>4</v>
          </cell>
          <cell r="E291">
            <v>0.49614331465336126</v>
          </cell>
          <cell r="F291">
            <v>0.59271310737004301</v>
          </cell>
          <cell r="G291">
            <v>4.2083376666786312E-2</v>
          </cell>
        </row>
        <row r="292">
          <cell r="A292">
            <v>24</v>
          </cell>
          <cell r="B292">
            <v>6</v>
          </cell>
          <cell r="C292">
            <v>3</v>
          </cell>
          <cell r="D292">
            <v>3</v>
          </cell>
          <cell r="E292">
            <v>1.0235749464470247</v>
          </cell>
          <cell r="F292">
            <v>-0.45901842149710087</v>
          </cell>
          <cell r="G292">
            <v>-0.50967645074219126</v>
          </cell>
        </row>
        <row r="293">
          <cell r="A293">
            <v>25</v>
          </cell>
          <cell r="B293">
            <v>3</v>
          </cell>
          <cell r="C293">
            <v>2</v>
          </cell>
          <cell r="D293">
            <v>5</v>
          </cell>
          <cell r="E293">
            <v>-0.5587199489339657</v>
          </cell>
          <cell r="F293">
            <v>-0.98488418593067284</v>
          </cell>
          <cell r="G293">
            <v>0.59384320407576385</v>
          </cell>
        </row>
        <row r="294">
          <cell r="A294">
            <v>26</v>
          </cell>
          <cell r="B294">
            <v>3</v>
          </cell>
          <cell r="C294">
            <v>2</v>
          </cell>
          <cell r="D294">
            <v>5</v>
          </cell>
          <cell r="E294">
            <v>-0.5587199489339657</v>
          </cell>
          <cell r="F294">
            <v>-0.98488418593067284</v>
          </cell>
          <cell r="G294">
            <v>0.59384320407576385</v>
          </cell>
        </row>
        <row r="295">
          <cell r="A295">
            <v>27</v>
          </cell>
          <cell r="B295">
            <v>2</v>
          </cell>
          <cell r="C295">
            <v>2</v>
          </cell>
          <cell r="D295">
            <v>7</v>
          </cell>
          <cell r="E295">
            <v>-1.0861515807276292</v>
          </cell>
          <cell r="F295">
            <v>-0.98488418593067284</v>
          </cell>
          <cell r="G295">
            <v>1.6973628588937191</v>
          </cell>
        </row>
        <row r="296">
          <cell r="A296">
            <v>28</v>
          </cell>
          <cell r="B296">
            <v>5</v>
          </cell>
          <cell r="C296">
            <v>5</v>
          </cell>
          <cell r="D296">
            <v>3</v>
          </cell>
          <cell r="E296">
            <v>0.49614331465336126</v>
          </cell>
          <cell r="F296">
            <v>0.59271310737004301</v>
          </cell>
          <cell r="G296">
            <v>-0.50967645074219126</v>
          </cell>
        </row>
        <row r="297">
          <cell r="A297">
            <v>29</v>
          </cell>
          <cell r="B297">
            <v>3</v>
          </cell>
          <cell r="C297">
            <v>2</v>
          </cell>
          <cell r="D297">
            <v>7</v>
          </cell>
          <cell r="E297">
            <v>-0.5587199489339657</v>
          </cell>
          <cell r="F297">
            <v>-0.98488418593067284</v>
          </cell>
          <cell r="G297">
            <v>1.6973628588937191</v>
          </cell>
        </row>
        <row r="298">
          <cell r="A298">
            <v>30</v>
          </cell>
          <cell r="B298">
            <v>2</v>
          </cell>
          <cell r="C298">
            <v>1</v>
          </cell>
          <cell r="D298">
            <v>5</v>
          </cell>
          <cell r="E298">
            <v>-1.0861515807276292</v>
          </cell>
          <cell r="F298">
            <v>-1.5107499503642448</v>
          </cell>
          <cell r="G298">
            <v>0.59384320407576385</v>
          </cell>
        </row>
        <row r="299">
          <cell r="A299">
            <v>31</v>
          </cell>
          <cell r="B299">
            <v>5</v>
          </cell>
          <cell r="C299">
            <v>5</v>
          </cell>
          <cell r="D299">
            <v>4</v>
          </cell>
          <cell r="E299">
            <v>0.49614331465336126</v>
          </cell>
          <cell r="F299">
            <v>0.59271310737004301</v>
          </cell>
          <cell r="G299">
            <v>4.2083376666786312E-2</v>
          </cell>
        </row>
        <row r="300">
          <cell r="A300">
            <v>32</v>
          </cell>
          <cell r="B300">
            <v>6</v>
          </cell>
          <cell r="C300">
            <v>3</v>
          </cell>
          <cell r="D300">
            <v>2</v>
          </cell>
          <cell r="E300">
            <v>1.0235749464470247</v>
          </cell>
          <cell r="F300">
            <v>-0.45901842149710087</v>
          </cell>
          <cell r="G300">
            <v>-1.0614362781511688</v>
          </cell>
        </row>
        <row r="301">
          <cell r="A301">
            <v>33</v>
          </cell>
          <cell r="B301">
            <v>5</v>
          </cell>
          <cell r="C301">
            <v>7</v>
          </cell>
          <cell r="D301">
            <v>5</v>
          </cell>
          <cell r="E301">
            <v>0.49614331465336126</v>
          </cell>
          <cell r="F301">
            <v>1.644444636237187</v>
          </cell>
          <cell r="G301">
            <v>0.59384320407576385</v>
          </cell>
        </row>
        <row r="302">
          <cell r="A302">
            <v>34</v>
          </cell>
          <cell r="B302">
            <v>5</v>
          </cell>
          <cell r="C302">
            <v>4</v>
          </cell>
          <cell r="D302">
            <v>1</v>
          </cell>
          <cell r="E302">
            <v>0.49614331465336126</v>
          </cell>
          <cell r="F302">
            <v>6.6847342936471071E-2</v>
          </cell>
          <cell r="G302">
            <v>-1.6131961055601465</v>
          </cell>
        </row>
        <row r="303">
          <cell r="A303">
            <v>35</v>
          </cell>
          <cell r="B303">
            <v>2</v>
          </cell>
          <cell r="C303">
            <v>2</v>
          </cell>
          <cell r="D303">
            <v>7</v>
          </cell>
          <cell r="E303">
            <v>-1.0861515807276292</v>
          </cell>
          <cell r="F303">
            <v>-0.98488418593067284</v>
          </cell>
          <cell r="G303">
            <v>1.6973628588937191</v>
          </cell>
        </row>
        <row r="304">
          <cell r="A304">
            <v>36</v>
          </cell>
          <cell r="B304">
            <v>1</v>
          </cell>
          <cell r="C304">
            <v>1</v>
          </cell>
          <cell r="D304">
            <v>6</v>
          </cell>
          <cell r="E304">
            <v>-1.6135832125212926</v>
          </cell>
          <cell r="F304">
            <v>-1.5107499503642448</v>
          </cell>
          <cell r="G304">
            <v>1.1456030314847414</v>
          </cell>
        </row>
        <row r="305">
          <cell r="A305">
            <v>37</v>
          </cell>
          <cell r="B305">
            <v>3</v>
          </cell>
          <cell r="C305">
            <v>1</v>
          </cell>
          <cell r="D305">
            <v>5</v>
          </cell>
          <cell r="E305">
            <v>-0.5587199489339657</v>
          </cell>
          <cell r="F305">
            <v>-1.5107499503642448</v>
          </cell>
          <cell r="G305">
            <v>0.59384320407576385</v>
          </cell>
        </row>
        <row r="306">
          <cell r="A306">
            <v>38</v>
          </cell>
          <cell r="B306">
            <v>3</v>
          </cell>
          <cell r="C306">
            <v>6</v>
          </cell>
          <cell r="D306">
            <v>3</v>
          </cell>
          <cell r="E306">
            <v>-0.5587199489339657</v>
          </cell>
          <cell r="F306">
            <v>1.1185788718036149</v>
          </cell>
          <cell r="G306">
            <v>-0.50967645074219126</v>
          </cell>
        </row>
        <row r="307">
          <cell r="A307">
            <v>39</v>
          </cell>
          <cell r="B307">
            <v>5</v>
          </cell>
          <cell r="C307">
            <v>7</v>
          </cell>
          <cell r="D307">
            <v>5</v>
          </cell>
          <cell r="E307">
            <v>0.49614331465336126</v>
          </cell>
          <cell r="F307">
            <v>1.644444636237187</v>
          </cell>
          <cell r="G307">
            <v>0.59384320407576385</v>
          </cell>
        </row>
        <row r="308">
          <cell r="A308">
            <v>40</v>
          </cell>
          <cell r="B308">
            <v>3</v>
          </cell>
          <cell r="C308">
            <v>2</v>
          </cell>
          <cell r="D308">
            <v>6</v>
          </cell>
          <cell r="E308">
            <v>-0.5587199489339657</v>
          </cell>
          <cell r="F308">
            <v>-0.98488418593067284</v>
          </cell>
          <cell r="G308">
            <v>1.1456030314847414</v>
          </cell>
        </row>
        <row r="309">
          <cell r="A309">
            <v>41</v>
          </cell>
          <cell r="B309">
            <v>5</v>
          </cell>
          <cell r="C309">
            <v>3</v>
          </cell>
          <cell r="D309">
            <v>3</v>
          </cell>
          <cell r="E309">
            <v>0.49614331465336126</v>
          </cell>
          <cell r="F309">
            <v>-0.45901842149710087</v>
          </cell>
          <cell r="G309">
            <v>-0.50967645074219126</v>
          </cell>
        </row>
        <row r="310">
          <cell r="A310">
            <v>42</v>
          </cell>
          <cell r="B310">
            <v>3</v>
          </cell>
          <cell r="C310">
            <v>6</v>
          </cell>
          <cell r="D310">
            <v>3</v>
          </cell>
          <cell r="E310">
            <v>-0.5587199489339657</v>
          </cell>
          <cell r="F310">
            <v>1.1185788718036149</v>
          </cell>
          <cell r="G310">
            <v>-0.50967645074219126</v>
          </cell>
        </row>
        <row r="311">
          <cell r="A311">
            <v>43</v>
          </cell>
          <cell r="B311">
            <v>4</v>
          </cell>
          <cell r="C311">
            <v>6</v>
          </cell>
          <cell r="D311">
            <v>5</v>
          </cell>
          <cell r="E311">
            <v>-3.1288317140302224E-2</v>
          </cell>
          <cell r="F311">
            <v>1.1185788718036149</v>
          </cell>
          <cell r="G311">
            <v>0.59384320407576385</v>
          </cell>
        </row>
        <row r="312">
          <cell r="A312">
            <v>44</v>
          </cell>
          <cell r="B312">
            <v>7</v>
          </cell>
          <cell r="C312">
            <v>4</v>
          </cell>
          <cell r="D312">
            <v>2</v>
          </cell>
          <cell r="E312">
            <v>1.5510065782406881</v>
          </cell>
          <cell r="F312">
            <v>6.6847342936471071E-2</v>
          </cell>
          <cell r="G312">
            <v>-1.0614362781511688</v>
          </cell>
        </row>
        <row r="313">
          <cell r="A313">
            <v>45</v>
          </cell>
          <cell r="B313">
            <v>4</v>
          </cell>
          <cell r="C313">
            <v>6</v>
          </cell>
          <cell r="D313">
            <v>3</v>
          </cell>
          <cell r="E313">
            <v>-3.1288317140302224E-2</v>
          </cell>
          <cell r="F313">
            <v>1.1185788718036149</v>
          </cell>
          <cell r="G313">
            <v>-0.50967645074219126</v>
          </cell>
        </row>
        <row r="314">
          <cell r="A314">
            <v>46</v>
          </cell>
          <cell r="B314">
            <v>4</v>
          </cell>
          <cell r="C314">
            <v>7</v>
          </cell>
          <cell r="D314">
            <v>4</v>
          </cell>
          <cell r="E314">
            <v>-3.1288317140302224E-2</v>
          </cell>
          <cell r="F314">
            <v>1.644444636237187</v>
          </cell>
          <cell r="G314">
            <v>4.2083376666786312E-2</v>
          </cell>
        </row>
        <row r="315">
          <cell r="A315">
            <v>47</v>
          </cell>
          <cell r="B315">
            <v>2</v>
          </cell>
          <cell r="C315">
            <v>3</v>
          </cell>
          <cell r="D315">
            <v>5</v>
          </cell>
          <cell r="E315">
            <v>-1.0861515807276292</v>
          </cell>
          <cell r="F315">
            <v>-0.45901842149710087</v>
          </cell>
          <cell r="G315">
            <v>0.59384320407576385</v>
          </cell>
        </row>
        <row r="316">
          <cell r="A316">
            <v>48</v>
          </cell>
          <cell r="B316">
            <v>7</v>
          </cell>
          <cell r="C316">
            <v>3</v>
          </cell>
          <cell r="D316">
            <v>1</v>
          </cell>
          <cell r="E316">
            <v>1.5510065782406881</v>
          </cell>
          <cell r="F316">
            <v>-0.45901842149710087</v>
          </cell>
          <cell r="G316">
            <v>-1.6131961055601465</v>
          </cell>
        </row>
        <row r="317">
          <cell r="A317">
            <v>49</v>
          </cell>
          <cell r="B317">
            <v>2</v>
          </cell>
          <cell r="C317">
            <v>2</v>
          </cell>
          <cell r="D317">
            <v>5</v>
          </cell>
          <cell r="E317">
            <v>-1.0861515807276292</v>
          </cell>
          <cell r="F317">
            <v>-0.98488418593067284</v>
          </cell>
          <cell r="G317">
            <v>0.59384320407576385</v>
          </cell>
        </row>
        <row r="318">
          <cell r="A318">
            <v>50</v>
          </cell>
          <cell r="B318">
            <v>5</v>
          </cell>
          <cell r="C318">
            <v>3</v>
          </cell>
          <cell r="D318">
            <v>3</v>
          </cell>
          <cell r="E318">
            <v>0.49614331465336126</v>
          </cell>
          <cell r="F318">
            <v>-0.45901842149710087</v>
          </cell>
          <cell r="G318">
            <v>-0.50967645074219126</v>
          </cell>
        </row>
        <row r="319">
          <cell r="A319">
            <v>51</v>
          </cell>
          <cell r="B319">
            <v>3</v>
          </cell>
          <cell r="C319">
            <v>3</v>
          </cell>
          <cell r="D319">
            <v>7</v>
          </cell>
          <cell r="E319">
            <v>-0.5587199489339657</v>
          </cell>
          <cell r="F319">
            <v>-0.45901842149710087</v>
          </cell>
          <cell r="G319">
            <v>1.6973628588937191</v>
          </cell>
        </row>
        <row r="320">
          <cell r="A320">
            <v>52</v>
          </cell>
          <cell r="B320">
            <v>4</v>
          </cell>
          <cell r="C320">
            <v>6</v>
          </cell>
          <cell r="D320">
            <v>5</v>
          </cell>
          <cell r="E320">
            <v>-3.1288317140302224E-2</v>
          </cell>
          <cell r="F320">
            <v>1.1185788718036149</v>
          </cell>
          <cell r="G320">
            <v>0.59384320407576385</v>
          </cell>
        </row>
        <row r="321">
          <cell r="A321">
            <v>53</v>
          </cell>
          <cell r="B321">
            <v>6</v>
          </cell>
          <cell r="C321">
            <v>3</v>
          </cell>
          <cell r="D321">
            <v>2</v>
          </cell>
          <cell r="E321">
            <v>1.0235749464470247</v>
          </cell>
          <cell r="F321">
            <v>-0.45901842149710087</v>
          </cell>
          <cell r="G321">
            <v>-1.0614362781511688</v>
          </cell>
        </row>
        <row r="322">
          <cell r="A322">
            <v>54</v>
          </cell>
          <cell r="B322">
            <v>4</v>
          </cell>
          <cell r="C322">
            <v>7</v>
          </cell>
          <cell r="D322">
            <v>4</v>
          </cell>
          <cell r="E322">
            <v>-3.1288317140302224E-2</v>
          </cell>
          <cell r="F322">
            <v>1.644444636237187</v>
          </cell>
          <cell r="G322">
            <v>4.2083376666786312E-2</v>
          </cell>
        </row>
        <row r="323">
          <cell r="A323">
            <v>55</v>
          </cell>
          <cell r="B323">
            <v>2</v>
          </cell>
          <cell r="C323">
            <v>1</v>
          </cell>
          <cell r="D323">
            <v>5</v>
          </cell>
          <cell r="E323">
            <v>-1.0861515807276292</v>
          </cell>
          <cell r="F323">
            <v>-1.5107499503642448</v>
          </cell>
          <cell r="G323">
            <v>0.59384320407576385</v>
          </cell>
        </row>
        <row r="324">
          <cell r="A324">
            <v>56</v>
          </cell>
          <cell r="B324">
            <v>5</v>
          </cell>
          <cell r="C324">
            <v>6</v>
          </cell>
          <cell r="D324">
            <v>5</v>
          </cell>
          <cell r="E324">
            <v>0.49614331465336126</v>
          </cell>
          <cell r="F324">
            <v>1.1185788718036149</v>
          </cell>
          <cell r="G324">
            <v>0.59384320407576385</v>
          </cell>
        </row>
        <row r="325">
          <cell r="A325">
            <v>57</v>
          </cell>
          <cell r="B325">
            <v>5</v>
          </cell>
          <cell r="C325">
            <v>4</v>
          </cell>
          <cell r="D325">
            <v>1</v>
          </cell>
          <cell r="E325">
            <v>0.49614331465336126</v>
          </cell>
          <cell r="F325">
            <v>6.6847342936471071E-2</v>
          </cell>
          <cell r="G325">
            <v>-1.6131961055601465</v>
          </cell>
        </row>
        <row r="326">
          <cell r="A326">
            <v>58</v>
          </cell>
          <cell r="B326">
            <v>2</v>
          </cell>
          <cell r="C326">
            <v>2</v>
          </cell>
          <cell r="D326">
            <v>5</v>
          </cell>
          <cell r="E326">
            <v>-1.0861515807276292</v>
          </cell>
          <cell r="F326">
            <v>-0.98488418593067284</v>
          </cell>
          <cell r="G326">
            <v>0.59384320407576385</v>
          </cell>
        </row>
        <row r="327">
          <cell r="A327">
            <v>59</v>
          </cell>
          <cell r="B327">
            <v>3</v>
          </cell>
          <cell r="C327">
            <v>6</v>
          </cell>
          <cell r="D327">
            <v>3</v>
          </cell>
          <cell r="E327">
            <v>-0.5587199489339657</v>
          </cell>
          <cell r="F327">
            <v>1.1185788718036149</v>
          </cell>
          <cell r="G327">
            <v>-0.50967645074219126</v>
          </cell>
        </row>
        <row r="328">
          <cell r="A328">
            <v>60</v>
          </cell>
          <cell r="B328">
            <v>1</v>
          </cell>
          <cell r="C328">
            <v>2</v>
          </cell>
          <cell r="D328">
            <v>5</v>
          </cell>
          <cell r="E328">
            <v>-1.6135832125212926</v>
          </cell>
          <cell r="F328">
            <v>-0.98488418593067284</v>
          </cell>
          <cell r="G328">
            <v>0.59384320407576385</v>
          </cell>
        </row>
        <row r="329">
          <cell r="A329">
            <v>61</v>
          </cell>
          <cell r="B329">
            <v>3</v>
          </cell>
          <cell r="C329">
            <v>5</v>
          </cell>
          <cell r="D329">
            <v>3</v>
          </cell>
          <cell r="E329">
            <v>-0.5587199489339657</v>
          </cell>
          <cell r="F329">
            <v>0.59271310737004301</v>
          </cell>
          <cell r="G329">
            <v>-0.50967645074219126</v>
          </cell>
        </row>
        <row r="330">
          <cell r="A330">
            <v>62</v>
          </cell>
          <cell r="B330">
            <v>2</v>
          </cell>
          <cell r="C330">
            <v>3</v>
          </cell>
          <cell r="D330">
            <v>7</v>
          </cell>
          <cell r="E330">
            <v>-1.0861515807276292</v>
          </cell>
          <cell r="F330">
            <v>-0.45901842149710087</v>
          </cell>
          <cell r="G330">
            <v>1.6973628588937191</v>
          </cell>
        </row>
        <row r="331">
          <cell r="A331">
            <v>63</v>
          </cell>
          <cell r="B331">
            <v>1</v>
          </cell>
          <cell r="C331">
            <v>2</v>
          </cell>
          <cell r="D331">
            <v>6</v>
          </cell>
          <cell r="E331">
            <v>-1.6135832125212926</v>
          </cell>
          <cell r="F331">
            <v>-0.98488418593067284</v>
          </cell>
          <cell r="G331">
            <v>1.1456030314847414</v>
          </cell>
        </row>
        <row r="332">
          <cell r="A332">
            <v>64</v>
          </cell>
          <cell r="B332">
            <v>2</v>
          </cell>
          <cell r="C332">
            <v>1</v>
          </cell>
          <cell r="D332">
            <v>5</v>
          </cell>
          <cell r="E332">
            <v>-1.0861515807276292</v>
          </cell>
          <cell r="F332">
            <v>-1.5107499503642448</v>
          </cell>
          <cell r="G332">
            <v>0.59384320407576385</v>
          </cell>
        </row>
        <row r="333">
          <cell r="A333">
            <v>65</v>
          </cell>
          <cell r="B333">
            <v>1</v>
          </cell>
          <cell r="C333">
            <v>2</v>
          </cell>
          <cell r="D333">
            <v>7</v>
          </cell>
          <cell r="E333">
            <v>-1.6135832125212926</v>
          </cell>
          <cell r="F333">
            <v>-0.98488418593067284</v>
          </cell>
          <cell r="G333">
            <v>1.6973628588937191</v>
          </cell>
        </row>
        <row r="334">
          <cell r="A334">
            <v>66</v>
          </cell>
          <cell r="B334">
            <v>6</v>
          </cell>
          <cell r="C334">
            <v>4</v>
          </cell>
          <cell r="D334">
            <v>1</v>
          </cell>
          <cell r="E334">
            <v>1.0235749464470247</v>
          </cell>
          <cell r="F334">
            <v>6.6847342936471071E-2</v>
          </cell>
          <cell r="G334">
            <v>-1.6131961055601465</v>
          </cell>
        </row>
        <row r="335">
          <cell r="A335">
            <v>67</v>
          </cell>
          <cell r="B335">
            <v>7</v>
          </cell>
          <cell r="C335">
            <v>4</v>
          </cell>
          <cell r="D335">
            <v>2</v>
          </cell>
          <cell r="E335">
            <v>1.5510065782406881</v>
          </cell>
          <cell r="F335">
            <v>6.6847342936471071E-2</v>
          </cell>
          <cell r="G335">
            <v>-1.0614362781511688</v>
          </cell>
        </row>
        <row r="336">
          <cell r="A336">
            <v>68</v>
          </cell>
          <cell r="B336">
            <v>7</v>
          </cell>
          <cell r="C336">
            <v>4</v>
          </cell>
          <cell r="D336">
            <v>1</v>
          </cell>
          <cell r="E336">
            <v>1.5510065782406881</v>
          </cell>
          <cell r="F336">
            <v>6.6847342936471071E-2</v>
          </cell>
          <cell r="G336">
            <v>-1.6131961055601465</v>
          </cell>
        </row>
        <row r="337">
          <cell r="A337">
            <v>69</v>
          </cell>
          <cell r="B337">
            <v>3</v>
          </cell>
          <cell r="C337">
            <v>6</v>
          </cell>
          <cell r="D337">
            <v>3</v>
          </cell>
          <cell r="E337">
            <v>-0.5587199489339657</v>
          </cell>
          <cell r="F337">
            <v>1.1185788718036149</v>
          </cell>
          <cell r="G337">
            <v>-0.50967645074219126</v>
          </cell>
        </row>
        <row r="338">
          <cell r="A338">
            <v>70</v>
          </cell>
          <cell r="B338">
            <v>1</v>
          </cell>
          <cell r="C338">
            <v>1</v>
          </cell>
          <cell r="D338">
            <v>5</v>
          </cell>
          <cell r="E338">
            <v>-1.6135832125212926</v>
          </cell>
          <cell r="F338">
            <v>-1.5107499503642448</v>
          </cell>
          <cell r="G338">
            <v>0.59384320407576385</v>
          </cell>
        </row>
        <row r="339">
          <cell r="A339">
            <v>71</v>
          </cell>
          <cell r="B339">
            <v>4</v>
          </cell>
          <cell r="C339">
            <v>7</v>
          </cell>
          <cell r="D339">
            <v>3</v>
          </cell>
          <cell r="E339">
            <v>-3.1288317140302224E-2</v>
          </cell>
          <cell r="F339">
            <v>1.644444636237187</v>
          </cell>
          <cell r="G339">
            <v>-0.50967645074219126</v>
          </cell>
        </row>
        <row r="340">
          <cell r="A340">
            <v>72</v>
          </cell>
          <cell r="B340">
            <v>1</v>
          </cell>
          <cell r="C340">
            <v>3</v>
          </cell>
          <cell r="D340">
            <v>6</v>
          </cell>
          <cell r="E340">
            <v>-1.6135832125212926</v>
          </cell>
          <cell r="F340">
            <v>-0.45901842149710087</v>
          </cell>
          <cell r="G340">
            <v>1.1456030314847414</v>
          </cell>
        </row>
        <row r="341">
          <cell r="A341">
            <v>73</v>
          </cell>
          <cell r="B341">
            <v>7</v>
          </cell>
          <cell r="C341">
            <v>3</v>
          </cell>
          <cell r="D341">
            <v>1</v>
          </cell>
          <cell r="E341">
            <v>1.5510065782406881</v>
          </cell>
          <cell r="F341">
            <v>-0.45901842149710087</v>
          </cell>
          <cell r="G341">
            <v>-1.6131961055601465</v>
          </cell>
        </row>
        <row r="342">
          <cell r="A342">
            <v>74</v>
          </cell>
          <cell r="B342">
            <v>5</v>
          </cell>
          <cell r="C342">
            <v>4</v>
          </cell>
          <cell r="D342">
            <v>2</v>
          </cell>
          <cell r="E342">
            <v>0.49614331465336126</v>
          </cell>
          <cell r="F342">
            <v>6.6847342936471071E-2</v>
          </cell>
          <cell r="G342">
            <v>-1.0614362781511688</v>
          </cell>
        </row>
        <row r="343">
          <cell r="A343">
            <v>75</v>
          </cell>
          <cell r="B343">
            <v>6</v>
          </cell>
          <cell r="C343">
            <v>4</v>
          </cell>
          <cell r="D343">
            <v>2</v>
          </cell>
          <cell r="E343">
            <v>1.0235749464470247</v>
          </cell>
          <cell r="F343">
            <v>6.6847342936471071E-2</v>
          </cell>
          <cell r="G343">
            <v>-1.0614362781511688</v>
          </cell>
        </row>
        <row r="344">
          <cell r="A344">
            <v>76</v>
          </cell>
          <cell r="B344">
            <v>6</v>
          </cell>
          <cell r="C344">
            <v>3</v>
          </cell>
          <cell r="D344">
            <v>1</v>
          </cell>
          <cell r="E344">
            <v>1.0235749464470247</v>
          </cell>
          <cell r="F344">
            <v>-0.45901842149710087</v>
          </cell>
          <cell r="G344">
            <v>-1.6131961055601465</v>
          </cell>
        </row>
        <row r="345">
          <cell r="A345">
            <v>77</v>
          </cell>
          <cell r="B345">
            <v>2</v>
          </cell>
          <cell r="C345">
            <v>1</v>
          </cell>
          <cell r="D345">
            <v>7</v>
          </cell>
          <cell r="E345">
            <v>-1.0861515807276292</v>
          </cell>
          <cell r="F345">
            <v>-1.5107499503642448</v>
          </cell>
          <cell r="G345">
            <v>1.6973628588937191</v>
          </cell>
        </row>
        <row r="346">
          <cell r="A346">
            <v>78</v>
          </cell>
          <cell r="B346">
            <v>5</v>
          </cell>
          <cell r="C346">
            <v>6</v>
          </cell>
          <cell r="D346">
            <v>4</v>
          </cell>
          <cell r="E346">
            <v>0.49614331465336126</v>
          </cell>
          <cell r="F346">
            <v>1.1185788718036149</v>
          </cell>
          <cell r="G346">
            <v>4.2083376666786312E-2</v>
          </cell>
        </row>
        <row r="347">
          <cell r="A347">
            <v>79</v>
          </cell>
          <cell r="B347">
            <v>3</v>
          </cell>
          <cell r="C347">
            <v>2</v>
          </cell>
          <cell r="D347">
            <v>6</v>
          </cell>
          <cell r="E347">
            <v>-0.5587199489339657</v>
          </cell>
          <cell r="F347">
            <v>-0.98488418593067284</v>
          </cell>
          <cell r="G347">
            <v>1.1456030314847414</v>
          </cell>
        </row>
        <row r="348">
          <cell r="A348">
            <v>80</v>
          </cell>
          <cell r="B348">
            <v>2</v>
          </cell>
          <cell r="C348">
            <v>1</v>
          </cell>
          <cell r="D348">
            <v>6</v>
          </cell>
          <cell r="E348">
            <v>-1.0861515807276292</v>
          </cell>
          <cell r="F348">
            <v>-1.5107499503642448</v>
          </cell>
          <cell r="G348">
            <v>1.1456030314847414</v>
          </cell>
        </row>
        <row r="349">
          <cell r="A349">
            <v>81</v>
          </cell>
          <cell r="B349">
            <v>3</v>
          </cell>
          <cell r="C349">
            <v>5</v>
          </cell>
          <cell r="D349">
            <v>3</v>
          </cell>
          <cell r="E349">
            <v>-0.5587199489339657</v>
          </cell>
          <cell r="F349">
            <v>0.59271310737004301</v>
          </cell>
          <cell r="G349">
            <v>-0.50967645074219126</v>
          </cell>
        </row>
        <row r="350">
          <cell r="A350">
            <v>82</v>
          </cell>
          <cell r="B350">
            <v>7</v>
          </cell>
          <cell r="C350">
            <v>5</v>
          </cell>
          <cell r="D350">
            <v>3</v>
          </cell>
          <cell r="E350">
            <v>1.5510065782406881</v>
          </cell>
          <cell r="F350">
            <v>0.59271310737004301</v>
          </cell>
          <cell r="G350">
            <v>-0.50967645074219126</v>
          </cell>
        </row>
        <row r="351">
          <cell r="A351">
            <v>83</v>
          </cell>
          <cell r="B351">
            <v>3</v>
          </cell>
          <cell r="C351">
            <v>1</v>
          </cell>
          <cell r="D351">
            <v>6</v>
          </cell>
          <cell r="E351">
            <v>-0.5587199489339657</v>
          </cell>
          <cell r="F351">
            <v>-1.5107499503642448</v>
          </cell>
          <cell r="G351">
            <v>1.1456030314847414</v>
          </cell>
        </row>
        <row r="352">
          <cell r="A352">
            <v>84</v>
          </cell>
          <cell r="B352">
            <v>7</v>
          </cell>
          <cell r="C352">
            <v>5</v>
          </cell>
          <cell r="D352">
            <v>3</v>
          </cell>
          <cell r="E352">
            <v>1.5510065782406881</v>
          </cell>
          <cell r="F352">
            <v>0.59271310737004301</v>
          </cell>
          <cell r="G352">
            <v>-0.50967645074219126</v>
          </cell>
        </row>
        <row r="353">
          <cell r="A353">
            <v>85</v>
          </cell>
          <cell r="B353">
            <v>7</v>
          </cell>
          <cell r="C353">
            <v>3</v>
          </cell>
          <cell r="D353">
            <v>2</v>
          </cell>
          <cell r="E353">
            <v>1.5510065782406881</v>
          </cell>
          <cell r="F353">
            <v>-0.45901842149710087</v>
          </cell>
          <cell r="G353">
            <v>-1.0614362781511688</v>
          </cell>
        </row>
        <row r="354">
          <cell r="A354">
            <v>86</v>
          </cell>
          <cell r="B354">
            <v>3</v>
          </cell>
          <cell r="C354">
            <v>1</v>
          </cell>
          <cell r="D354">
            <v>5</v>
          </cell>
          <cell r="E354">
            <v>-0.5587199489339657</v>
          </cell>
          <cell r="F354">
            <v>-1.5107499503642448</v>
          </cell>
          <cell r="G354">
            <v>0.59384320407576385</v>
          </cell>
        </row>
        <row r="355">
          <cell r="A355">
            <v>87</v>
          </cell>
          <cell r="B355">
            <v>5</v>
          </cell>
          <cell r="C355">
            <v>5</v>
          </cell>
          <cell r="D355">
            <v>4</v>
          </cell>
          <cell r="E355">
            <v>0.49614331465336126</v>
          </cell>
          <cell r="F355">
            <v>0.59271310737004301</v>
          </cell>
          <cell r="G355">
            <v>4.2083376666786312E-2</v>
          </cell>
        </row>
        <row r="356">
          <cell r="A356">
            <v>88</v>
          </cell>
          <cell r="B356">
            <v>1</v>
          </cell>
          <cell r="C356">
            <v>1</v>
          </cell>
          <cell r="D356">
            <v>5</v>
          </cell>
          <cell r="E356">
            <v>-1.6135832125212926</v>
          </cell>
          <cell r="F356">
            <v>-1.5107499503642448</v>
          </cell>
          <cell r="G356">
            <v>0.59384320407576385</v>
          </cell>
        </row>
        <row r="357">
          <cell r="A357">
            <v>89</v>
          </cell>
          <cell r="B357">
            <v>7</v>
          </cell>
          <cell r="C357">
            <v>4</v>
          </cell>
          <cell r="D357">
            <v>2</v>
          </cell>
          <cell r="E357">
            <v>1.5510065782406881</v>
          </cell>
          <cell r="F357">
            <v>6.6847342936471071E-2</v>
          </cell>
          <cell r="G357">
            <v>-1.0614362781511688</v>
          </cell>
        </row>
        <row r="358">
          <cell r="A358">
            <v>90</v>
          </cell>
          <cell r="B358">
            <v>7</v>
          </cell>
          <cell r="C358">
            <v>3</v>
          </cell>
          <cell r="D358">
            <v>3</v>
          </cell>
          <cell r="E358">
            <v>1.5510065782406881</v>
          </cell>
          <cell r="F358">
            <v>-0.45901842149710087</v>
          </cell>
          <cell r="G358">
            <v>-0.50967645074219126</v>
          </cell>
        </row>
        <row r="359">
          <cell r="A359">
            <v>91</v>
          </cell>
          <cell r="B359">
            <v>7</v>
          </cell>
          <cell r="C359">
            <v>5</v>
          </cell>
          <cell r="D359">
            <v>1</v>
          </cell>
          <cell r="E359">
            <v>1.5510065782406881</v>
          </cell>
          <cell r="F359">
            <v>0.59271310737004301</v>
          </cell>
          <cell r="G359">
            <v>-1.6131961055601465</v>
          </cell>
        </row>
        <row r="360">
          <cell r="A360">
            <v>92</v>
          </cell>
          <cell r="B360">
            <v>3</v>
          </cell>
          <cell r="C360">
            <v>6</v>
          </cell>
          <cell r="D360">
            <v>5</v>
          </cell>
          <cell r="E360">
            <v>-0.5587199489339657</v>
          </cell>
          <cell r="F360">
            <v>1.1185788718036149</v>
          </cell>
          <cell r="G360">
            <v>0.59384320407576385</v>
          </cell>
        </row>
        <row r="361">
          <cell r="A361">
            <v>93</v>
          </cell>
          <cell r="B361">
            <v>3</v>
          </cell>
          <cell r="C361">
            <v>2</v>
          </cell>
          <cell r="D361">
            <v>5</v>
          </cell>
          <cell r="E361">
            <v>-0.5587199489339657</v>
          </cell>
          <cell r="F361">
            <v>-0.98488418593067284</v>
          </cell>
          <cell r="G361">
            <v>0.59384320407576385</v>
          </cell>
        </row>
        <row r="362">
          <cell r="A362">
            <v>94</v>
          </cell>
          <cell r="B362">
            <v>4</v>
          </cell>
          <cell r="C362">
            <v>7</v>
          </cell>
          <cell r="D362">
            <v>5</v>
          </cell>
          <cell r="E362">
            <v>-3.1288317140302224E-2</v>
          </cell>
          <cell r="F362">
            <v>1.644444636237187</v>
          </cell>
          <cell r="G362">
            <v>0.59384320407576385</v>
          </cell>
        </row>
        <row r="363">
          <cell r="A363">
            <v>95</v>
          </cell>
          <cell r="B363">
            <v>1</v>
          </cell>
          <cell r="C363">
            <v>1</v>
          </cell>
          <cell r="D363">
            <v>6</v>
          </cell>
          <cell r="E363">
            <v>-1.6135832125212926</v>
          </cell>
          <cell r="F363">
            <v>-1.5107499503642448</v>
          </cell>
          <cell r="G363">
            <v>1.1456030314847414</v>
          </cell>
        </row>
        <row r="364">
          <cell r="A364">
            <v>96</v>
          </cell>
          <cell r="B364">
            <v>4</v>
          </cell>
          <cell r="C364">
            <v>5</v>
          </cell>
          <cell r="D364">
            <v>3</v>
          </cell>
          <cell r="E364">
            <v>-3.1288317140302224E-2</v>
          </cell>
          <cell r="F364">
            <v>0.59271310737004301</v>
          </cell>
          <cell r="G364">
            <v>-0.50967645074219126</v>
          </cell>
        </row>
        <row r="365">
          <cell r="A365">
            <v>97</v>
          </cell>
          <cell r="B365">
            <v>7</v>
          </cell>
          <cell r="C365">
            <v>5</v>
          </cell>
          <cell r="D365">
            <v>1</v>
          </cell>
          <cell r="E365">
            <v>1.5510065782406881</v>
          </cell>
          <cell r="F365">
            <v>0.59271310737004301</v>
          </cell>
          <cell r="G365">
            <v>-1.6131961055601465</v>
          </cell>
        </row>
        <row r="366">
          <cell r="A366">
            <v>98</v>
          </cell>
          <cell r="B366">
            <v>5</v>
          </cell>
          <cell r="C366">
            <v>5</v>
          </cell>
          <cell r="D366">
            <v>5</v>
          </cell>
          <cell r="E366">
            <v>0.49614331465336126</v>
          </cell>
          <cell r="F366">
            <v>0.59271310737004301</v>
          </cell>
          <cell r="G366">
            <v>0.59384320407576385</v>
          </cell>
        </row>
        <row r="367">
          <cell r="A367">
            <v>99</v>
          </cell>
          <cell r="B367">
            <v>5</v>
          </cell>
          <cell r="C367">
            <v>7</v>
          </cell>
          <cell r="D367">
            <v>5</v>
          </cell>
          <cell r="E367">
            <v>0.49614331465336126</v>
          </cell>
          <cell r="F367">
            <v>1.644444636237187</v>
          </cell>
          <cell r="G367">
            <v>0.59384320407576385</v>
          </cell>
        </row>
        <row r="368">
          <cell r="A368">
            <v>100</v>
          </cell>
          <cell r="B368">
            <v>6</v>
          </cell>
          <cell r="C368">
            <v>3</v>
          </cell>
          <cell r="D368">
            <v>1</v>
          </cell>
          <cell r="E368">
            <v>1.0235749464470247</v>
          </cell>
          <cell r="F368">
            <v>-0.45901842149710087</v>
          </cell>
          <cell r="G368">
            <v>-1.6131961055601465</v>
          </cell>
        </row>
        <row r="369">
          <cell r="A369">
            <v>101</v>
          </cell>
          <cell r="B369">
            <v>1</v>
          </cell>
          <cell r="C369">
            <v>3</v>
          </cell>
          <cell r="D369">
            <v>5</v>
          </cell>
          <cell r="E369">
            <v>-1.6135832125212926</v>
          </cell>
          <cell r="F369">
            <v>-0.45901842149710087</v>
          </cell>
          <cell r="G369">
            <v>0.59384320407576385</v>
          </cell>
        </row>
        <row r="370">
          <cell r="A370">
            <v>102</v>
          </cell>
          <cell r="B370">
            <v>2</v>
          </cell>
          <cell r="C370">
            <v>1</v>
          </cell>
          <cell r="D370">
            <v>6</v>
          </cell>
          <cell r="E370">
            <v>-1.0861515807276292</v>
          </cell>
          <cell r="F370">
            <v>-1.5107499503642448</v>
          </cell>
          <cell r="G370">
            <v>1.1456030314847414</v>
          </cell>
        </row>
        <row r="371">
          <cell r="A371">
            <v>103</v>
          </cell>
          <cell r="B371">
            <v>1</v>
          </cell>
          <cell r="C371">
            <v>3</v>
          </cell>
          <cell r="D371">
            <v>5</v>
          </cell>
          <cell r="E371">
            <v>-1.6135832125212926</v>
          </cell>
          <cell r="F371">
            <v>-0.45901842149710087</v>
          </cell>
          <cell r="G371">
            <v>0.59384320407576385</v>
          </cell>
        </row>
        <row r="372">
          <cell r="A372">
            <v>104</v>
          </cell>
          <cell r="B372">
            <v>5</v>
          </cell>
          <cell r="C372">
            <v>4</v>
          </cell>
          <cell r="D372">
            <v>1</v>
          </cell>
          <cell r="E372">
            <v>0.49614331465336126</v>
          </cell>
          <cell r="F372">
            <v>6.6847342936471071E-2</v>
          </cell>
          <cell r="G372">
            <v>-1.6131961055601465</v>
          </cell>
        </row>
        <row r="373">
          <cell r="A373">
            <v>105</v>
          </cell>
          <cell r="B373">
            <v>6</v>
          </cell>
          <cell r="C373">
            <v>5</v>
          </cell>
          <cell r="D373">
            <v>3</v>
          </cell>
          <cell r="E373">
            <v>1.0235749464470247</v>
          </cell>
          <cell r="F373">
            <v>0.59271310737004301</v>
          </cell>
          <cell r="G373">
            <v>-0.50967645074219126</v>
          </cell>
        </row>
        <row r="374">
          <cell r="A374">
            <v>106</v>
          </cell>
          <cell r="B374">
            <v>7</v>
          </cell>
          <cell r="C374">
            <v>3</v>
          </cell>
          <cell r="D374">
            <v>3</v>
          </cell>
          <cell r="E374">
            <v>1.5510065782406881</v>
          </cell>
          <cell r="F374">
            <v>-0.45901842149710087</v>
          </cell>
          <cell r="G374">
            <v>-0.50967645074219126</v>
          </cell>
        </row>
        <row r="375">
          <cell r="A375">
            <v>107</v>
          </cell>
          <cell r="B375">
            <v>1</v>
          </cell>
          <cell r="C375">
            <v>2</v>
          </cell>
          <cell r="D375">
            <v>6</v>
          </cell>
          <cell r="E375">
            <v>-1.6135832125212926</v>
          </cell>
          <cell r="F375">
            <v>-0.98488418593067284</v>
          </cell>
          <cell r="G375">
            <v>1.1456030314847414</v>
          </cell>
        </row>
        <row r="376">
          <cell r="A376">
            <v>108</v>
          </cell>
          <cell r="B376">
            <v>7</v>
          </cell>
          <cell r="C376">
            <v>4</v>
          </cell>
          <cell r="D376">
            <v>3</v>
          </cell>
          <cell r="E376">
            <v>1.5510065782406881</v>
          </cell>
          <cell r="F376">
            <v>6.6847342936471071E-2</v>
          </cell>
          <cell r="G376">
            <v>-0.50967645074219126</v>
          </cell>
        </row>
        <row r="377">
          <cell r="A377">
            <v>109</v>
          </cell>
          <cell r="B377">
            <v>3</v>
          </cell>
          <cell r="C377">
            <v>3</v>
          </cell>
          <cell r="D377">
            <v>6</v>
          </cell>
          <cell r="E377">
            <v>-0.5587199489339657</v>
          </cell>
          <cell r="F377">
            <v>-0.45901842149710087</v>
          </cell>
          <cell r="G377">
            <v>1.1456030314847414</v>
          </cell>
        </row>
        <row r="378">
          <cell r="A378">
            <v>110</v>
          </cell>
          <cell r="B378">
            <v>2</v>
          </cell>
          <cell r="C378">
            <v>2</v>
          </cell>
          <cell r="D378">
            <v>5</v>
          </cell>
          <cell r="E378">
            <v>-1.0861515807276292</v>
          </cell>
          <cell r="F378">
            <v>-0.98488418593067284</v>
          </cell>
          <cell r="G378">
            <v>0.59384320407576385</v>
          </cell>
        </row>
        <row r="379">
          <cell r="A379">
            <v>111</v>
          </cell>
          <cell r="B379">
            <v>7</v>
          </cell>
          <cell r="C379">
            <v>3</v>
          </cell>
          <cell r="D379">
            <v>2</v>
          </cell>
          <cell r="E379">
            <v>1.5510065782406881</v>
          </cell>
          <cell r="F379">
            <v>-0.45901842149710087</v>
          </cell>
          <cell r="G379">
            <v>-1.0614362781511688</v>
          </cell>
        </row>
        <row r="380">
          <cell r="A380">
            <v>112</v>
          </cell>
          <cell r="B380">
            <v>5</v>
          </cell>
          <cell r="C380">
            <v>7</v>
          </cell>
          <cell r="D380">
            <v>3</v>
          </cell>
          <cell r="E380">
            <v>0.49614331465336126</v>
          </cell>
          <cell r="F380">
            <v>1.644444636237187</v>
          </cell>
          <cell r="G380">
            <v>-0.50967645074219126</v>
          </cell>
        </row>
        <row r="381">
          <cell r="A381">
            <v>113</v>
          </cell>
          <cell r="B381">
            <v>5</v>
          </cell>
          <cell r="C381">
            <v>3</v>
          </cell>
          <cell r="D381">
            <v>2</v>
          </cell>
          <cell r="E381">
            <v>0.49614331465336126</v>
          </cell>
          <cell r="F381">
            <v>-0.45901842149710087</v>
          </cell>
          <cell r="G381">
            <v>-1.0614362781511688</v>
          </cell>
        </row>
        <row r="382">
          <cell r="A382">
            <v>114</v>
          </cell>
          <cell r="B382">
            <v>3</v>
          </cell>
          <cell r="C382">
            <v>7</v>
          </cell>
          <cell r="D382">
            <v>5</v>
          </cell>
          <cell r="E382">
            <v>-0.5587199489339657</v>
          </cell>
          <cell r="F382">
            <v>1.644444636237187</v>
          </cell>
          <cell r="G382">
            <v>0.59384320407576385</v>
          </cell>
        </row>
        <row r="383">
          <cell r="A383">
            <v>115</v>
          </cell>
          <cell r="B383">
            <v>5</v>
          </cell>
          <cell r="C383">
            <v>5</v>
          </cell>
          <cell r="D383">
            <v>1</v>
          </cell>
          <cell r="E383">
            <v>0.49614331465336126</v>
          </cell>
          <cell r="F383">
            <v>0.59271310737004301</v>
          </cell>
          <cell r="G383">
            <v>-1.6131961055601465</v>
          </cell>
        </row>
        <row r="384">
          <cell r="A384">
            <v>116</v>
          </cell>
          <cell r="B384">
            <v>1</v>
          </cell>
          <cell r="C384">
            <v>3</v>
          </cell>
          <cell r="D384">
            <v>6</v>
          </cell>
          <cell r="E384">
            <v>-1.6135832125212926</v>
          </cell>
          <cell r="F384">
            <v>-0.45901842149710087</v>
          </cell>
          <cell r="G384">
            <v>1.1456030314847414</v>
          </cell>
        </row>
        <row r="385">
          <cell r="A385">
            <v>117</v>
          </cell>
          <cell r="B385">
            <v>6</v>
          </cell>
          <cell r="C385">
            <v>4</v>
          </cell>
          <cell r="D385">
            <v>2</v>
          </cell>
          <cell r="E385">
            <v>1.0235749464470247</v>
          </cell>
          <cell r="F385">
            <v>6.6847342936471071E-2</v>
          </cell>
          <cell r="G385">
            <v>-1.0614362781511688</v>
          </cell>
        </row>
        <row r="386">
          <cell r="A386">
            <v>118</v>
          </cell>
          <cell r="B386">
            <v>5</v>
          </cell>
          <cell r="C386">
            <v>3</v>
          </cell>
          <cell r="D386">
            <v>2</v>
          </cell>
          <cell r="E386">
            <v>0.49614331465336126</v>
          </cell>
          <cell r="F386">
            <v>-0.45901842149710087</v>
          </cell>
          <cell r="G386">
            <v>-1.0614362781511688</v>
          </cell>
        </row>
      </sheetData>
      <sheetData sheetId="1"/>
      <sheetData sheetId="2"/>
      <sheetData sheetId="3"/>
      <sheetData sheetId="4">
        <row r="6">
          <cell r="B6">
            <v>3166.8418019945248</v>
          </cell>
        </row>
      </sheetData>
      <sheetData sheetId="5">
        <row r="6">
          <cell r="B6">
            <v>3163.7918093072976</v>
          </cell>
        </row>
      </sheetData>
      <sheetData sheetId="6"/>
      <sheetData sheetId="7">
        <row r="11">
          <cell r="D11">
            <v>1113139812.5750859</v>
          </cell>
          <cell r="K11">
            <v>1241790434.5233545</v>
          </cell>
          <cell r="L11">
            <v>0.59819149918778336</v>
          </cell>
        </row>
      </sheetData>
      <sheetData sheetId="8">
        <row r="4">
          <cell r="M4">
            <v>1</v>
          </cell>
        </row>
        <row r="11">
          <cell r="B11">
            <v>43073</v>
          </cell>
          <cell r="C11">
            <v>10</v>
          </cell>
          <cell r="D11">
            <v>37600</v>
          </cell>
          <cell r="L11">
            <v>2</v>
          </cell>
          <cell r="M11">
            <v>3</v>
          </cell>
          <cell r="N11">
            <v>1</v>
          </cell>
        </row>
        <row r="12">
          <cell r="B12">
            <v>43086</v>
          </cell>
          <cell r="C12">
            <v>41</v>
          </cell>
          <cell r="D12">
            <v>37517</v>
          </cell>
          <cell r="L12">
            <v>1</v>
          </cell>
          <cell r="M12">
            <v>1</v>
          </cell>
          <cell r="N12">
            <v>2</v>
          </cell>
        </row>
        <row r="13">
          <cell r="B13">
            <v>42996</v>
          </cell>
          <cell r="C13">
            <v>5</v>
          </cell>
          <cell r="D13">
            <v>37553</v>
          </cell>
          <cell r="L13">
            <v>4</v>
          </cell>
          <cell r="M13">
            <v>4</v>
          </cell>
          <cell r="N13">
            <v>2</v>
          </cell>
        </row>
        <row r="14">
          <cell r="B14">
            <v>43085</v>
          </cell>
          <cell r="C14">
            <v>11</v>
          </cell>
          <cell r="D14">
            <v>37587</v>
          </cell>
          <cell r="L14">
            <v>1</v>
          </cell>
          <cell r="M14">
            <v>2</v>
          </cell>
          <cell r="N14">
            <v>2</v>
          </cell>
        </row>
        <row r="15">
          <cell r="B15">
            <v>43053</v>
          </cell>
          <cell r="C15">
            <v>7</v>
          </cell>
          <cell r="D15">
            <v>37590</v>
          </cell>
          <cell r="L15">
            <v>3</v>
          </cell>
          <cell r="M15">
            <v>4</v>
          </cell>
          <cell r="N15">
            <v>1</v>
          </cell>
        </row>
        <row r="16">
          <cell r="B16">
            <v>43076</v>
          </cell>
          <cell r="C16">
            <v>24</v>
          </cell>
          <cell r="D16">
            <v>37581</v>
          </cell>
          <cell r="L16">
            <v>2</v>
          </cell>
          <cell r="M16">
            <v>1</v>
          </cell>
          <cell r="N16">
            <v>2</v>
          </cell>
        </row>
        <row r="17">
          <cell r="B17">
            <v>43032</v>
          </cell>
          <cell r="C17">
            <v>3</v>
          </cell>
          <cell r="D17">
            <v>3172</v>
          </cell>
          <cell r="L17">
            <v>4</v>
          </cell>
          <cell r="M17">
            <v>4</v>
          </cell>
          <cell r="N17">
            <v>4</v>
          </cell>
        </row>
        <row r="18">
          <cell r="B18">
            <v>43069</v>
          </cell>
          <cell r="C18">
            <v>7</v>
          </cell>
          <cell r="D18">
            <v>1832</v>
          </cell>
          <cell r="L18">
            <v>2</v>
          </cell>
          <cell r="M18">
            <v>4</v>
          </cell>
          <cell r="N18">
            <v>4</v>
          </cell>
        </row>
        <row r="19">
          <cell r="B19">
            <v>43060</v>
          </cell>
          <cell r="C19">
            <v>20</v>
          </cell>
          <cell r="D19">
            <v>37613</v>
          </cell>
          <cell r="L19">
            <v>3</v>
          </cell>
          <cell r="M19">
            <v>1</v>
          </cell>
          <cell r="N19">
            <v>1</v>
          </cell>
        </row>
        <row r="20">
          <cell r="B20">
            <v>43013</v>
          </cell>
          <cell r="C20">
            <v>7</v>
          </cell>
          <cell r="D20">
            <v>1941</v>
          </cell>
          <cell r="L20">
            <v>4</v>
          </cell>
          <cell r="M20">
            <v>4</v>
          </cell>
          <cell r="N20">
            <v>4</v>
          </cell>
        </row>
        <row r="21">
          <cell r="B21">
            <v>43092</v>
          </cell>
          <cell r="C21">
            <v>12</v>
          </cell>
          <cell r="D21">
            <v>14220</v>
          </cell>
          <cell r="L21">
            <v>1</v>
          </cell>
          <cell r="M21">
            <v>2</v>
          </cell>
          <cell r="N21">
            <v>3</v>
          </cell>
        </row>
        <row r="22">
          <cell r="B22">
            <v>43063</v>
          </cell>
          <cell r="C22">
            <v>10</v>
          </cell>
          <cell r="D22">
            <v>10036</v>
          </cell>
          <cell r="L22">
            <v>3</v>
          </cell>
          <cell r="M22">
            <v>3</v>
          </cell>
          <cell r="N22">
            <v>3</v>
          </cell>
        </row>
        <row r="23">
          <cell r="B23">
            <v>43070</v>
          </cell>
          <cell r="C23">
            <v>11</v>
          </cell>
          <cell r="D23">
            <v>30350</v>
          </cell>
          <cell r="L23">
            <v>2</v>
          </cell>
          <cell r="M23">
            <v>2</v>
          </cell>
          <cell r="N23">
            <v>3</v>
          </cell>
        </row>
        <row r="24">
          <cell r="B24">
            <v>42936</v>
          </cell>
          <cell r="C24">
            <v>3</v>
          </cell>
          <cell r="D24">
            <v>3155</v>
          </cell>
          <cell r="L24">
            <v>4</v>
          </cell>
          <cell r="M24">
            <v>4</v>
          </cell>
          <cell r="N24">
            <v>4</v>
          </cell>
        </row>
        <row r="25">
          <cell r="B25">
            <v>43093</v>
          </cell>
          <cell r="C25">
            <v>25</v>
          </cell>
          <cell r="D25">
            <v>37614</v>
          </cell>
          <cell r="L25">
            <v>1</v>
          </cell>
          <cell r="M25">
            <v>1</v>
          </cell>
          <cell r="N25">
            <v>1</v>
          </cell>
        </row>
        <row r="26">
          <cell r="B26">
            <v>42989</v>
          </cell>
          <cell r="C26">
            <v>8</v>
          </cell>
          <cell r="D26">
            <v>5050</v>
          </cell>
          <cell r="L26">
            <v>4</v>
          </cell>
          <cell r="M26">
            <v>3</v>
          </cell>
          <cell r="N26">
            <v>3</v>
          </cell>
        </row>
        <row r="27">
          <cell r="B27">
            <v>43046</v>
          </cell>
          <cell r="C27">
            <v>14</v>
          </cell>
          <cell r="D27">
            <v>8276</v>
          </cell>
          <cell r="L27">
            <v>3</v>
          </cell>
          <cell r="M27">
            <v>2</v>
          </cell>
          <cell r="N27">
            <v>3</v>
          </cell>
        </row>
        <row r="28">
          <cell r="B28">
            <v>43084</v>
          </cell>
          <cell r="C28">
            <v>20</v>
          </cell>
          <cell r="D28">
            <v>37571</v>
          </cell>
          <cell r="L28">
            <v>1</v>
          </cell>
          <cell r="M28">
            <v>1</v>
          </cell>
          <cell r="N28">
            <v>2</v>
          </cell>
        </row>
        <row r="29">
          <cell r="B29">
            <v>43032</v>
          </cell>
          <cell r="C29">
            <v>4</v>
          </cell>
          <cell r="D29">
            <v>1993</v>
          </cell>
          <cell r="L29">
            <v>4</v>
          </cell>
          <cell r="M29">
            <v>4</v>
          </cell>
          <cell r="N29">
            <v>4</v>
          </cell>
        </row>
        <row r="30">
          <cell r="B30">
            <v>43083</v>
          </cell>
          <cell r="C30">
            <v>16</v>
          </cell>
          <cell r="D30">
            <v>37607</v>
          </cell>
          <cell r="L30">
            <v>2</v>
          </cell>
          <cell r="M30">
            <v>2</v>
          </cell>
          <cell r="N30">
            <v>1</v>
          </cell>
        </row>
      </sheetData>
      <sheetData sheetId="9">
        <row r="10">
          <cell r="A10" t="str">
            <v>Customer #</v>
          </cell>
          <cell r="B10" t="str">
            <v>Company Name</v>
          </cell>
          <cell r="C10" t="str">
            <v>Most 
Recent Order</v>
          </cell>
          <cell r="D10" t="str">
            <v>Number of 
Orders</v>
          </cell>
          <cell r="E10" t="str">
            <v>Sales 
Dollars ($)</v>
          </cell>
          <cell r="F10" t="str">
            <v>Specialty Jobs</v>
          </cell>
          <cell r="G10" t="str">
            <v>Response Time</v>
          </cell>
          <cell r="H10" t="str">
            <v>Sustainability</v>
          </cell>
          <cell r="I10" t="str">
            <v>Printing Solutions</v>
          </cell>
          <cell r="J10" t="str">
            <v>Z Most Recent</v>
          </cell>
          <cell r="K10" t="str">
            <v>Z Orders</v>
          </cell>
          <cell r="L10" t="str">
            <v>Z Sales $</v>
          </cell>
          <cell r="M10" t="str">
            <v>Z Specialty Jobs</v>
          </cell>
          <cell r="N10" t="str">
            <v>Z Response Time</v>
          </cell>
          <cell r="O10" t="str">
            <v>Z Sustainability</v>
          </cell>
          <cell r="P10" t="str">
            <v>Z Printing Solutions</v>
          </cell>
        </row>
        <row r="11">
          <cell r="A11">
            <v>1</v>
          </cell>
          <cell r="B11" t="str">
            <v>Bergstad's Supply</v>
          </cell>
          <cell r="C11">
            <v>43073</v>
          </cell>
          <cell r="D11">
            <v>10</v>
          </cell>
          <cell r="E11">
            <v>37600</v>
          </cell>
          <cell r="F11">
            <v>8.1673271795001714</v>
          </cell>
          <cell r="G11">
            <v>5.6415241282893591</v>
          </cell>
          <cell r="H11">
            <v>9.8567536554873332</v>
          </cell>
          <cell r="I11">
            <v>5.8522509615079983</v>
          </cell>
          <cell r="J11">
            <v>0.520715112196803</v>
          </cell>
          <cell r="K11">
            <v>-0.31008832924514818</v>
          </cell>
          <cell r="L11">
            <v>0.90520918173801346</v>
          </cell>
          <cell r="M11">
            <v>1.0872537158820748</v>
          </cell>
          <cell r="N11">
            <v>-0.63054064243295993</v>
          </cell>
          <cell r="O11">
            <v>1.1774436514114761</v>
          </cell>
          <cell r="P11">
            <v>-0.50437783626809851</v>
          </cell>
        </row>
        <row r="12">
          <cell r="A12">
            <v>2</v>
          </cell>
          <cell r="B12" t="str">
            <v>Blum's Goods</v>
          </cell>
          <cell r="C12">
            <v>43086</v>
          </cell>
          <cell r="D12">
            <v>41</v>
          </cell>
          <cell r="E12">
            <v>37517</v>
          </cell>
          <cell r="F12">
            <v>8.8434785824764575</v>
          </cell>
          <cell r="G12">
            <v>7.7544299816348667</v>
          </cell>
          <cell r="H12">
            <v>7.3109959012078534</v>
          </cell>
          <cell r="I12">
            <v>6.5628217875697548</v>
          </cell>
          <cell r="J12">
            <v>0.83630002867975672</v>
          </cell>
          <cell r="K12">
            <v>3.0046489833754015</v>
          </cell>
          <cell r="L12">
            <v>0.90013510497185023</v>
          </cell>
          <cell r="M12">
            <v>1.5290201368288177</v>
          </cell>
          <cell r="N12">
            <v>0.41104886405185215</v>
          </cell>
          <cell r="O12">
            <v>-9.0002897795385423E-2</v>
          </cell>
          <cell r="P12">
            <v>-0.13462018928255451</v>
          </cell>
        </row>
        <row r="13">
          <cell r="A13">
            <v>3</v>
          </cell>
          <cell r="B13" t="str">
            <v>Cherry Creek Inc</v>
          </cell>
          <cell r="C13">
            <v>42996</v>
          </cell>
          <cell r="D13">
            <v>5</v>
          </cell>
          <cell r="E13">
            <v>37553</v>
          </cell>
          <cell r="F13">
            <v>4.9191620645845218</v>
          </cell>
          <cell r="G13">
            <v>5.14565395311564</v>
          </cell>
          <cell r="H13">
            <v>9.1969779833493899</v>
          </cell>
          <cell r="I13">
            <v>5.837503454096038</v>
          </cell>
          <cell r="J13">
            <v>-1.3485186238945384</v>
          </cell>
          <cell r="K13">
            <v>-0.84472337966781741</v>
          </cell>
          <cell r="L13">
            <v>0.90233590935235475</v>
          </cell>
          <cell r="M13">
            <v>-1.0349489019695932</v>
          </cell>
          <cell r="N13">
            <v>-0.8749874880990518</v>
          </cell>
          <cell r="O13">
            <v>0.84896369392292459</v>
          </cell>
          <cell r="P13">
            <v>-0.51205195324496744</v>
          </cell>
        </row>
        <row r="14">
          <cell r="A14">
            <v>4</v>
          </cell>
          <cell r="B14" t="str">
            <v>Consolidated Holdings</v>
          </cell>
          <cell r="C14">
            <v>43085</v>
          </cell>
          <cell r="D14">
            <v>11</v>
          </cell>
          <cell r="E14">
            <v>37587</v>
          </cell>
          <cell r="F14">
            <v>4.584487981346574</v>
          </cell>
          <cell r="G14">
            <v>9.428789123717543</v>
          </cell>
          <cell r="H14">
            <v>5.4848904606311795</v>
          </cell>
          <cell r="I14">
            <v>4.3510805698945774</v>
          </cell>
          <cell r="J14">
            <v>0.81202426587337562</v>
          </cell>
          <cell r="K14">
            <v>-0.20316131916061436</v>
          </cell>
          <cell r="L14">
            <v>0.90441444682283123</v>
          </cell>
          <cell r="M14">
            <v>-1.2536096505606091</v>
          </cell>
          <cell r="N14">
            <v>1.2364500099282016</v>
          </cell>
          <cell r="O14">
            <v>-0.99915893797873201</v>
          </cell>
          <cell r="P14">
            <v>-1.2855374495943912</v>
          </cell>
        </row>
        <row r="15">
          <cell r="A15">
            <v>5</v>
          </cell>
          <cell r="B15" t="str">
            <v>Dollarwise Corp</v>
          </cell>
          <cell r="C15">
            <v>43053</v>
          </cell>
          <cell r="D15">
            <v>7</v>
          </cell>
          <cell r="E15">
            <v>37590</v>
          </cell>
          <cell r="F15">
            <v>4.5964874397234921</v>
          </cell>
          <cell r="G15">
            <v>4.5268592636652016</v>
          </cell>
          <cell r="H15">
            <v>5.52203981805566</v>
          </cell>
          <cell r="I15">
            <v>9.6267552801836231</v>
          </cell>
          <cell r="J15">
            <v>3.5199856069181877E-2</v>
          </cell>
          <cell r="K15">
            <v>-0.63086935949874978</v>
          </cell>
          <cell r="L15">
            <v>0.90459784718787328</v>
          </cell>
          <cell r="M15">
            <v>-1.2457697529324496</v>
          </cell>
          <cell r="N15">
            <v>-1.1800318677052593</v>
          </cell>
          <cell r="O15">
            <v>-0.98066353133850492</v>
          </cell>
          <cell r="P15">
            <v>1.4597498540643148</v>
          </cell>
        </row>
        <row r="16">
          <cell r="A16">
            <v>6</v>
          </cell>
          <cell r="B16" t="str">
            <v>Dunn's Holdings</v>
          </cell>
          <cell r="C16">
            <v>43076</v>
          </cell>
          <cell r="D16">
            <v>24</v>
          </cell>
          <cell r="E16">
            <v>37581</v>
          </cell>
          <cell r="F16">
            <v>5.1983815304005727</v>
          </cell>
          <cell r="G16">
            <v>6.406262969448365</v>
          </cell>
          <cell r="H16">
            <v>4.0821564815855913</v>
          </cell>
          <cell r="I16">
            <v>5.411725752866551</v>
          </cell>
          <cell r="J16">
            <v>0.59354240061594621</v>
          </cell>
          <cell r="K16">
            <v>1.1868898119383258</v>
          </cell>
          <cell r="L16">
            <v>0.90404764609274724</v>
          </cell>
          <cell r="M16">
            <v>-0.85251966566355775</v>
          </cell>
          <cell r="N16">
            <v>-0.25355084381445842</v>
          </cell>
          <cell r="O16">
            <v>-1.6975326690251618</v>
          </cell>
          <cell r="P16">
            <v>-0.73361264103465473</v>
          </cell>
        </row>
        <row r="17">
          <cell r="A17">
            <v>7</v>
          </cell>
          <cell r="B17" t="str">
            <v>Empire Trading</v>
          </cell>
          <cell r="C17">
            <v>43032</v>
          </cell>
          <cell r="D17">
            <v>3</v>
          </cell>
          <cell r="E17">
            <v>3172</v>
          </cell>
          <cell r="F17">
            <v>4.7140291888327646</v>
          </cell>
          <cell r="G17">
            <v>7.9356016200483834</v>
          </cell>
          <cell r="H17">
            <v>8.5212457098514527</v>
          </cell>
          <cell r="I17">
            <v>6.9001140897335747</v>
          </cell>
          <cell r="J17">
            <v>-0.47459116286482028</v>
          </cell>
          <cell r="K17">
            <v>-1.0585773998368853</v>
          </cell>
          <cell r="L17">
            <v>-1.1994934074844765</v>
          </cell>
          <cell r="M17">
            <v>-1.1689733467026391</v>
          </cell>
          <cell r="N17">
            <v>0.50036021559427313</v>
          </cell>
          <cell r="O17">
            <v>0.51253948514149317</v>
          </cell>
          <cell r="P17">
            <v>4.0895612126933538E-2</v>
          </cell>
        </row>
        <row r="18">
          <cell r="A18">
            <v>8</v>
          </cell>
          <cell r="B18" t="str">
            <v>Fraser Distributors</v>
          </cell>
          <cell r="C18">
            <v>43069</v>
          </cell>
          <cell r="D18">
            <v>7</v>
          </cell>
          <cell r="E18">
            <v>1832</v>
          </cell>
          <cell r="F18">
            <v>4.7388254081855097</v>
          </cell>
          <cell r="G18">
            <v>4.6733421826995363</v>
          </cell>
          <cell r="H18">
            <v>7.0256381986670799</v>
          </cell>
          <cell r="I18">
            <v>4.1910765018189471</v>
          </cell>
          <cell r="J18">
            <v>0.42361206097127879</v>
          </cell>
          <cell r="K18">
            <v>-0.63086935949874978</v>
          </cell>
          <cell r="L18">
            <v>-1.2814122372032559</v>
          </cell>
          <cell r="M18">
            <v>-1.1527726303715709</v>
          </cell>
          <cell r="N18">
            <v>-1.1078208550357431</v>
          </cell>
          <cell r="O18">
            <v>-0.23207283149858871</v>
          </cell>
          <cell r="P18">
            <v>-1.3687982950299704</v>
          </cell>
        </row>
        <row r="19">
          <cell r="A19">
            <v>9</v>
          </cell>
          <cell r="B19" t="str">
            <v>Gorham Street Corp</v>
          </cell>
          <cell r="C19">
            <v>43060</v>
          </cell>
          <cell r="D19">
            <v>20</v>
          </cell>
          <cell r="E19">
            <v>37613</v>
          </cell>
          <cell r="F19">
            <v>5.7235233991612171</v>
          </cell>
          <cell r="G19">
            <v>5.1967198254429485</v>
          </cell>
          <cell r="H19">
            <v>8.1889303437858683</v>
          </cell>
          <cell r="I19">
            <v>6.9174210216651719</v>
          </cell>
          <cell r="J19">
            <v>0.20513019571384927</v>
          </cell>
          <cell r="K19">
            <v>0.75918177160019029</v>
          </cell>
          <cell r="L19">
            <v>0.90600391665319568</v>
          </cell>
          <cell r="M19">
            <v>-0.50941597197823918</v>
          </cell>
          <cell r="N19">
            <v>-0.84981377926039303</v>
          </cell>
          <cell r="O19">
            <v>0.34709092144362907</v>
          </cell>
          <cell r="P19">
            <v>4.990156929947049E-2</v>
          </cell>
        </row>
        <row r="20">
          <cell r="A20">
            <v>10</v>
          </cell>
          <cell r="B20" t="str">
            <v>Hanover Supply</v>
          </cell>
          <cell r="C20">
            <v>43013</v>
          </cell>
          <cell r="D20">
            <v>7</v>
          </cell>
          <cell r="E20">
            <v>1941</v>
          </cell>
          <cell r="F20">
            <v>7.7369194652166451</v>
          </cell>
          <cell r="G20">
            <v>9.3871495110063599</v>
          </cell>
          <cell r="H20">
            <v>7.4244373061768103</v>
          </cell>
          <cell r="I20">
            <v>7.7590389059401792</v>
          </cell>
          <cell r="J20">
            <v>-0.93583065618606032</v>
          </cell>
          <cell r="K20">
            <v>-0.63086935949874978</v>
          </cell>
          <cell r="L20">
            <v>-1.2747486906067282</v>
          </cell>
          <cell r="M20">
            <v>0.80604498859119866</v>
          </cell>
          <cell r="N20">
            <v>1.2159231210536279</v>
          </cell>
          <cell r="O20">
            <v>-3.3524265049051483E-2</v>
          </cell>
          <cell r="P20">
            <v>0.48785178782340444</v>
          </cell>
        </row>
        <row r="21">
          <cell r="A21">
            <v>11</v>
          </cell>
          <cell r="B21" t="str">
            <v>Highbridge Marketing</v>
          </cell>
          <cell r="C21">
            <v>43092</v>
          </cell>
          <cell r="D21">
            <v>12</v>
          </cell>
          <cell r="E21">
            <v>14220</v>
          </cell>
          <cell r="F21">
            <v>7.7646179130513646</v>
          </cell>
          <cell r="G21">
            <v>4.8692503535100542</v>
          </cell>
          <cell r="H21">
            <v>7.5031105505289197</v>
          </cell>
          <cell r="I21">
            <v>4.4935545794001719</v>
          </cell>
          <cell r="J21">
            <v>0.98195460551804303</v>
          </cell>
          <cell r="K21">
            <v>-9.6234309076080507E-2</v>
          </cell>
          <cell r="L21">
            <v>-0.52409099648964463</v>
          </cell>
          <cell r="M21">
            <v>0.82414188835634383</v>
          </cell>
          <cell r="N21">
            <v>-1.0112449027150214</v>
          </cell>
          <cell r="O21">
            <v>5.6444782853712263E-3</v>
          </cell>
          <cell r="P21">
            <v>-1.2113986690827268</v>
          </cell>
        </row>
        <row r="22">
          <cell r="A22">
            <v>12</v>
          </cell>
          <cell r="B22" t="str">
            <v>Island Trading</v>
          </cell>
          <cell r="C22">
            <v>43063</v>
          </cell>
          <cell r="D22">
            <v>10</v>
          </cell>
          <cell r="E22">
            <v>10036</v>
          </cell>
          <cell r="F22">
            <v>7.9094863782830815</v>
          </cell>
          <cell r="G22">
            <v>7.370132134768383</v>
          </cell>
          <cell r="H22">
            <v>4.6547140447890181</v>
          </cell>
          <cell r="I22">
            <v>9.7086059103075701</v>
          </cell>
          <cell r="J22">
            <v>0.27795748413299243</v>
          </cell>
          <cell r="K22">
            <v>-0.31008832924514818</v>
          </cell>
          <cell r="L22">
            <v>-0.77987337226828124</v>
          </cell>
          <cell r="M22">
            <v>0.91879232184173854</v>
          </cell>
          <cell r="N22">
            <v>0.22160331728172741</v>
          </cell>
          <cell r="O22">
            <v>-1.41247565349233</v>
          </cell>
          <cell r="P22">
            <v>1.5023422252803607</v>
          </cell>
        </row>
        <row r="23">
          <cell r="A23">
            <v>13</v>
          </cell>
          <cell r="B23" t="str">
            <v>Kingsgate Goods</v>
          </cell>
          <cell r="C23">
            <v>43070</v>
          </cell>
          <cell r="D23">
            <v>11</v>
          </cell>
          <cell r="E23">
            <v>30350</v>
          </cell>
          <cell r="F23">
            <v>7.6237152667299659</v>
          </cell>
          <cell r="G23">
            <v>9.907697795200237</v>
          </cell>
          <cell r="H23">
            <v>9.1500463585531708</v>
          </cell>
          <cell r="I23">
            <v>5.5542357224150614</v>
          </cell>
          <cell r="J23">
            <v>0.44788782377765984</v>
          </cell>
          <cell r="K23">
            <v>-0.20316131916061436</v>
          </cell>
          <cell r="L23">
            <v>0.4619916328864086</v>
          </cell>
          <cell r="M23">
            <v>0.73208253967595349</v>
          </cell>
          <cell r="N23">
            <v>1.4725354209232684</v>
          </cell>
          <cell r="O23">
            <v>0.8255980277291769</v>
          </cell>
          <cell r="P23">
            <v>-0.65945514810141825</v>
          </cell>
        </row>
        <row r="24">
          <cell r="A24">
            <v>14</v>
          </cell>
          <cell r="B24" t="str">
            <v>Lillegard Drugs</v>
          </cell>
          <cell r="C24">
            <v>42936</v>
          </cell>
          <cell r="D24">
            <v>3</v>
          </cell>
          <cell r="E24">
            <v>3155</v>
          </cell>
          <cell r="F24">
            <v>4.5101671687934539</v>
          </cell>
          <cell r="G24">
            <v>9.2200163563652566</v>
          </cell>
          <cell r="H24">
            <v>9.8871736950305138</v>
          </cell>
          <cell r="I24">
            <v>6.519103358156757</v>
          </cell>
          <cell r="J24">
            <v>-2.8050643922774015</v>
          </cell>
          <cell r="K24">
            <v>-1.0585773998368853</v>
          </cell>
          <cell r="L24">
            <v>-1.2005326762197146</v>
          </cell>
          <cell r="M24">
            <v>-1.3021674724018768</v>
          </cell>
          <cell r="N24">
            <v>1.1335322564610397</v>
          </cell>
          <cell r="O24">
            <v>1.1925887586318813</v>
          </cell>
          <cell r="P24">
            <v>-0.15736981957521265</v>
          </cell>
        </row>
        <row r="25">
          <cell r="A25">
            <v>15</v>
          </cell>
          <cell r="B25" t="str">
            <v>Margot Marketing Inc.</v>
          </cell>
          <cell r="C25">
            <v>43093</v>
          </cell>
          <cell r="D25">
            <v>25</v>
          </cell>
          <cell r="E25">
            <v>37614</v>
          </cell>
          <cell r="F25">
            <v>5.4097235119573135</v>
          </cell>
          <cell r="G25">
            <v>4.8643971725020716</v>
          </cell>
          <cell r="H25">
            <v>8.114628982250089</v>
          </cell>
          <cell r="I25">
            <v>5.1077199787633329</v>
          </cell>
          <cell r="J25">
            <v>1.006230368324424</v>
          </cell>
          <cell r="K25">
            <v>1.2938168220228596</v>
          </cell>
          <cell r="L25">
            <v>0.9060650501082097</v>
          </cell>
          <cell r="M25">
            <v>-0.71443847500545243</v>
          </cell>
          <cell r="N25">
            <v>-1.0136373530946643</v>
          </cell>
          <cell r="O25">
            <v>0.31009879046746386</v>
          </cell>
          <cell r="P25">
            <v>-0.89180722991952854</v>
          </cell>
        </row>
        <row r="26">
          <cell r="A26">
            <v>16</v>
          </cell>
          <cell r="B26" t="str">
            <v>Oceanview LLC</v>
          </cell>
          <cell r="C26">
            <v>42989</v>
          </cell>
          <cell r="D26">
            <v>8</v>
          </cell>
          <cell r="E26">
            <v>5050</v>
          </cell>
          <cell r="F26">
            <v>7.6239587988328044</v>
          </cell>
          <cell r="G26">
            <v>4.1820519766478581</v>
          </cell>
          <cell r="H26">
            <v>4.7823336981822475</v>
          </cell>
          <cell r="I26">
            <v>9.6640497791657918</v>
          </cell>
          <cell r="J26">
            <v>-1.5184489635392058</v>
          </cell>
          <cell r="K26">
            <v>-0.52394234941421591</v>
          </cell>
          <cell r="L26">
            <v>-1.0846847789681573</v>
          </cell>
          <cell r="M26">
            <v>0.73224165242049999</v>
          </cell>
          <cell r="N26">
            <v>-1.3500099343323637</v>
          </cell>
          <cell r="O26">
            <v>-1.3489381511387315</v>
          </cell>
          <cell r="P26">
            <v>1.479156682607474</v>
          </cell>
        </row>
        <row r="27">
          <cell r="A27">
            <v>17</v>
          </cell>
          <cell r="B27" t="str">
            <v>Piccadilly</v>
          </cell>
          <cell r="C27">
            <v>43046</v>
          </cell>
          <cell r="D27">
            <v>14</v>
          </cell>
          <cell r="E27">
            <v>8276</v>
          </cell>
          <cell r="F27">
            <v>7.7359519630039539</v>
          </cell>
          <cell r="G27">
            <v>9.8161799324668522</v>
          </cell>
          <cell r="H27">
            <v>4.4482692850391752</v>
          </cell>
          <cell r="I27">
            <v>6.1664626904715485</v>
          </cell>
          <cell r="J27">
            <v>-0.1347304835754855</v>
          </cell>
          <cell r="K27">
            <v>0.1176197110929872</v>
          </cell>
          <cell r="L27">
            <v>-0.88746825309294664</v>
          </cell>
          <cell r="M27">
            <v>0.80541286686834601</v>
          </cell>
          <cell r="N27">
            <v>1.4274202799300821</v>
          </cell>
          <cell r="O27">
            <v>-1.5152575061281219</v>
          </cell>
          <cell r="P27">
            <v>-0.3408724047254808</v>
          </cell>
        </row>
        <row r="28">
          <cell r="A28">
            <v>18</v>
          </cell>
          <cell r="B28" t="str">
            <v>Quality Plus Drug Supply</v>
          </cell>
          <cell r="C28">
            <v>43084</v>
          </cell>
          <cell r="D28">
            <v>20</v>
          </cell>
          <cell r="E28">
            <v>37571</v>
          </cell>
          <cell r="F28">
            <v>8.1176877548032138</v>
          </cell>
          <cell r="G28">
            <v>9.0821792817376501</v>
          </cell>
          <cell r="H28">
            <v>9.0122455194752344</v>
          </cell>
          <cell r="I28">
            <v>6.2923617355434027</v>
          </cell>
          <cell r="J28">
            <v>0.78774850306699462</v>
          </cell>
          <cell r="K28">
            <v>0.75918177160019029</v>
          </cell>
          <cell r="L28">
            <v>0.90343631154260706</v>
          </cell>
          <cell r="M28">
            <v>1.0548215847207654</v>
          </cell>
          <cell r="N28">
            <v>1.065583346049648</v>
          </cell>
          <cell r="O28">
            <v>0.75699165790724832</v>
          </cell>
          <cell r="P28">
            <v>-0.27535868961631327</v>
          </cell>
        </row>
        <row r="29">
          <cell r="A29">
            <v>19</v>
          </cell>
          <cell r="B29" t="str">
            <v>Queen's Express Distribution</v>
          </cell>
          <cell r="C29">
            <v>43032</v>
          </cell>
          <cell r="D29">
            <v>4</v>
          </cell>
          <cell r="E29">
            <v>1993</v>
          </cell>
          <cell r="F29">
            <v>6.7082460016191359</v>
          </cell>
          <cell r="G29">
            <v>5.6284067316423183</v>
          </cell>
          <cell r="H29">
            <v>9.8028299132439116</v>
          </cell>
          <cell r="I29">
            <v>9.7962643905730484</v>
          </cell>
          <cell r="J29">
            <v>-0.47459116286482028</v>
          </cell>
          <cell r="K29">
            <v>-0.95165038975235128</v>
          </cell>
          <cell r="L29">
            <v>-1.2715697509459996</v>
          </cell>
          <cell r="M29">
            <v>0.13395676643261933</v>
          </cell>
          <cell r="N29">
            <v>-0.63700706528768547</v>
          </cell>
          <cell r="O29">
            <v>1.1505968467962866</v>
          </cell>
          <cell r="P29">
            <v>1.5479568103611097</v>
          </cell>
        </row>
        <row r="30">
          <cell r="A30">
            <v>20</v>
          </cell>
          <cell r="B30" t="str">
            <v>Valley Store Supply</v>
          </cell>
          <cell r="C30">
            <v>43083</v>
          </cell>
          <cell r="D30">
            <v>16</v>
          </cell>
          <cell r="E30">
            <v>37607</v>
          </cell>
          <cell r="F30">
            <v>7.4381572390935125</v>
          </cell>
          <cell r="G30">
            <v>7.3753750649098038</v>
          </cell>
          <cell r="H30">
            <v>9.8660462746485535</v>
          </cell>
          <cell r="I30">
            <v>9.7183366544022718</v>
          </cell>
          <cell r="J30">
            <v>0.76347274026061351</v>
          </cell>
          <cell r="K30">
            <v>0.33147373126205487</v>
          </cell>
          <cell r="L30">
            <v>0.90563711592311158</v>
          </cell>
          <cell r="M30">
            <v>0.61084740596764142</v>
          </cell>
          <cell r="N30">
            <v>0.22418790050387619</v>
          </cell>
          <cell r="O30">
            <v>1.1820701317076407</v>
          </cell>
          <cell r="P30">
            <v>1.5074057839122523</v>
          </cell>
        </row>
      </sheetData>
      <sheetData sheetId="10">
        <row r="29">
          <cell r="F29">
            <v>1</v>
          </cell>
          <cell r="G29">
            <v>0.99975566888014189</v>
          </cell>
          <cell r="H29">
            <v>0.9994511644570615</v>
          </cell>
          <cell r="I29">
            <v>0.99923965328694553</v>
          </cell>
          <cell r="J29">
            <v>0.99998372176261863</v>
          </cell>
          <cell r="K29">
            <v>0.99956428482035642</v>
          </cell>
        </row>
        <row r="30">
          <cell r="F30">
            <v>0.99975566888014189</v>
          </cell>
          <cell r="G30">
            <v>1</v>
          </cell>
          <cell r="H30">
            <v>0.99938793324039543</v>
          </cell>
          <cell r="I30">
            <v>0.99944738928900967</v>
          </cell>
          <cell r="J30">
            <v>0.99982262178921388</v>
          </cell>
          <cell r="K30">
            <v>0.99973229767366034</v>
          </cell>
        </row>
        <row r="31">
          <cell r="F31">
            <v>0.9994511644570615</v>
          </cell>
          <cell r="G31">
            <v>0.99938793324039543</v>
          </cell>
          <cell r="H31">
            <v>1</v>
          </cell>
          <cell r="I31">
            <v>0.99924911627382407</v>
          </cell>
          <cell r="J31">
            <v>0.99953811840531526</v>
          </cell>
          <cell r="K31">
            <v>0.99990241536952706</v>
          </cell>
        </row>
        <row r="32">
          <cell r="F32">
            <v>0.99923965328694553</v>
          </cell>
          <cell r="G32">
            <v>0.99944738928900967</v>
          </cell>
          <cell r="H32">
            <v>0.99924911627382407</v>
          </cell>
          <cell r="I32">
            <v>1</v>
          </cell>
          <cell r="J32">
            <v>0.99944042021355506</v>
          </cell>
          <cell r="K32">
            <v>0.99948513697879726</v>
          </cell>
        </row>
        <row r="33">
          <cell r="F33">
            <v>0.99998372176261863</v>
          </cell>
          <cell r="G33">
            <v>0.99982262178921388</v>
          </cell>
          <cell r="H33">
            <v>0.99953811840531526</v>
          </cell>
          <cell r="I33">
            <v>0.99944042021355506</v>
          </cell>
          <cell r="J33">
            <v>1</v>
          </cell>
          <cell r="K33">
            <v>0.99967233690352275</v>
          </cell>
        </row>
        <row r="34">
          <cell r="F34">
            <v>0.99956428482035642</v>
          </cell>
          <cell r="G34">
            <v>0.99973229767366034</v>
          </cell>
          <cell r="H34">
            <v>0.99990241536952706</v>
          </cell>
          <cell r="I34">
            <v>0.99948513697879726</v>
          </cell>
          <cell r="J34">
            <v>0.99967233690352275</v>
          </cell>
          <cell r="K34">
            <v>1</v>
          </cell>
        </row>
        <row r="47">
          <cell r="F47">
            <v>1000000</v>
          </cell>
          <cell r="G47">
            <v>129.1179205168965</v>
          </cell>
          <cell r="H47">
            <v>31.931166860534255</v>
          </cell>
          <cell r="I47">
            <v>1.2849514220329803</v>
          </cell>
          <cell r="J47">
            <v>55.668566488975372</v>
          </cell>
          <cell r="K47">
            <v>5.8395870919809632</v>
          </cell>
        </row>
        <row r="48">
          <cell r="F48">
            <v>47.312393977981031</v>
          </cell>
          <cell r="G48">
            <v>1000000</v>
          </cell>
          <cell r="H48">
            <v>1.2873062672379487</v>
          </cell>
          <cell r="I48">
            <v>5.2197322400245856</v>
          </cell>
          <cell r="J48">
            <v>44.28199694862316</v>
          </cell>
          <cell r="K48">
            <v>349.91142362585538</v>
          </cell>
        </row>
        <row r="49">
          <cell r="F49">
            <v>21.013990336323271</v>
          </cell>
          <cell r="G49">
            <v>5.2136685586537599</v>
          </cell>
          <cell r="H49">
            <v>1000000</v>
          </cell>
          <cell r="I49">
            <v>2.0381136573948226</v>
          </cell>
          <cell r="J49">
            <v>13.545093879449318</v>
          </cell>
          <cell r="K49">
            <v>197.40110889152086</v>
          </cell>
        </row>
        <row r="50">
          <cell r="F50">
            <v>0.4417565907924445</v>
          </cell>
          <cell r="G50">
            <v>39.694664690907736</v>
          </cell>
          <cell r="H50">
            <v>4.1021679422734989</v>
          </cell>
          <cell r="I50">
            <v>1000000</v>
          </cell>
          <cell r="J50">
            <v>2.3539586221577768</v>
          </cell>
          <cell r="K50">
            <v>36.432775576516441</v>
          </cell>
        </row>
        <row r="51">
          <cell r="F51">
            <v>278.9180108451402</v>
          </cell>
          <cell r="G51">
            <v>49.982577196342838</v>
          </cell>
          <cell r="H51">
            <v>43.903883508652306</v>
          </cell>
          <cell r="I51">
            <v>126.40217972672838</v>
          </cell>
          <cell r="J51">
            <v>1000000</v>
          </cell>
          <cell r="K51">
            <v>896.91045611604443</v>
          </cell>
        </row>
        <row r="52">
          <cell r="F52">
            <v>5.947449284211209</v>
          </cell>
          <cell r="G52">
            <v>538.83135070247374</v>
          </cell>
          <cell r="H52">
            <v>229.18420492998879</v>
          </cell>
          <cell r="I52">
            <v>42.602795103427361</v>
          </cell>
          <cell r="J52">
            <v>429.77342002346404</v>
          </cell>
          <cell r="K52">
            <v>1000000</v>
          </cell>
        </row>
        <row r="56">
          <cell r="F56">
            <v>31</v>
          </cell>
          <cell r="G56">
            <v>23</v>
          </cell>
          <cell r="H56">
            <v>13</v>
          </cell>
          <cell r="I56">
            <v>2</v>
          </cell>
          <cell r="J56">
            <v>21</v>
          </cell>
          <cell r="K56">
            <v>9</v>
          </cell>
        </row>
        <row r="57">
          <cell r="F57">
            <v>19</v>
          </cell>
          <cell r="G57">
            <v>31</v>
          </cell>
          <cell r="H57">
            <v>3</v>
          </cell>
          <cell r="I57">
            <v>8</v>
          </cell>
          <cell r="J57">
            <v>18</v>
          </cell>
          <cell r="K57">
            <v>27</v>
          </cell>
        </row>
        <row r="58">
          <cell r="F58">
            <v>12</v>
          </cell>
          <cell r="G58">
            <v>7</v>
          </cell>
          <cell r="H58">
            <v>31</v>
          </cell>
          <cell r="I58">
            <v>4</v>
          </cell>
          <cell r="J58">
            <v>11</v>
          </cell>
          <cell r="K58">
            <v>24</v>
          </cell>
        </row>
        <row r="59">
          <cell r="F59">
            <v>1</v>
          </cell>
          <cell r="G59">
            <v>15</v>
          </cell>
          <cell r="H59">
            <v>6</v>
          </cell>
          <cell r="I59">
            <v>31</v>
          </cell>
          <cell r="J59">
            <v>5</v>
          </cell>
          <cell r="K59">
            <v>14</v>
          </cell>
        </row>
        <row r="60">
          <cell r="F60">
            <v>26</v>
          </cell>
          <cell r="G60">
            <v>20</v>
          </cell>
          <cell r="H60">
            <v>17</v>
          </cell>
          <cell r="I60">
            <v>22</v>
          </cell>
          <cell r="J60">
            <v>31</v>
          </cell>
          <cell r="K60">
            <v>30</v>
          </cell>
        </row>
        <row r="61">
          <cell r="F61">
            <v>10</v>
          </cell>
          <cell r="G61">
            <v>29</v>
          </cell>
          <cell r="H61">
            <v>25</v>
          </cell>
          <cell r="I61">
            <v>16</v>
          </cell>
          <cell r="J61">
            <v>28</v>
          </cell>
          <cell r="K61">
            <v>31</v>
          </cell>
        </row>
      </sheetData>
      <sheetData sheetId="11">
        <row r="7">
          <cell r="B7">
            <v>0.05</v>
          </cell>
        </row>
        <row r="8">
          <cell r="B8">
            <v>0.89999691224537837</v>
          </cell>
        </row>
      </sheetData>
      <sheetData sheetId="12"/>
      <sheetData sheetId="1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asonality (Additive-3)"/>
      <sheetName val="Seasonality (Additive-4)"/>
      <sheetName val="Seasonality (Additive-5)"/>
      <sheetName val="Seasonality (Additive-8)"/>
      <sheetName val="Seasonality (Multiplicative-3)"/>
      <sheetName val="Seasonality (Multiplicative-4)"/>
      <sheetName val="Seasonality (Multiplicative-5)"/>
      <sheetName val="Seasonality (Multiplicative-8)"/>
      <sheetName val="Table of Seasonality Comparison"/>
      <sheetName val="Conjoint Analysis"/>
      <sheetName val="Cluster Analysis"/>
      <sheetName val="Cluster-3 (Answer)"/>
      <sheetName val="Cluster-4 (Answer)"/>
      <sheetName val="MDS 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15">
          <cell r="N15">
            <v>2.29358436631294</v>
          </cell>
          <cell r="O15">
            <v>-1.7728701954064196E-4</v>
          </cell>
          <cell r="P15">
            <v>9674.2823320443968</v>
          </cell>
          <cell r="Q15">
            <v>0.82034890388731851</v>
          </cell>
          <cell r="R15">
            <v>-0.63680903018427282</v>
          </cell>
          <cell r="S15">
            <v>1.2306579062591712</v>
          </cell>
          <cell r="T15">
            <v>-0.50437783626809851</v>
          </cell>
        </row>
        <row r="16">
          <cell r="N16">
            <v>3.6836354974118799</v>
          </cell>
          <cell r="O16">
            <v>1.7178500858938065E-3</v>
          </cell>
          <cell r="P16">
            <v>9620.0539258365861</v>
          </cell>
          <cell r="Q16">
            <v>1.1536681594613238</v>
          </cell>
          <cell r="R16">
            <v>0.4151352202535265</v>
          </cell>
          <cell r="S16">
            <v>-9.4070554990337632E-2</v>
          </cell>
          <cell r="T16">
            <v>-0.13462018928255451</v>
          </cell>
        </row>
        <row r="17">
          <cell r="N17">
            <v>-5.939795410196167</v>
          </cell>
          <cell r="O17">
            <v>-4.8295429461071425E-4</v>
          </cell>
          <cell r="P17">
            <v>9643.57468033636</v>
          </cell>
          <cell r="Q17">
            <v>-0.78088415326439364</v>
          </cell>
          <cell r="R17">
            <v>-0.88368599297542105</v>
          </cell>
          <cell r="S17">
            <v>0.88733238384765989</v>
          </cell>
          <cell r="T17">
            <v>-0.51205195324496744</v>
          </cell>
        </row>
        <row r="18">
          <cell r="N18">
            <v>3.576708487327346</v>
          </cell>
          <cell r="O18">
            <v>-1.161535645266275E-4</v>
          </cell>
          <cell r="P18">
            <v>9665.7887262528129</v>
          </cell>
          <cell r="Q18">
            <v>-0.94586690090604553</v>
          </cell>
          <cell r="R18">
            <v>1.2487419187692224</v>
          </cell>
          <cell r="S18">
            <v>-1.0443156622900949</v>
          </cell>
          <cell r="T18">
            <v>-1.2855374495943912</v>
          </cell>
        </row>
        <row r="19">
          <cell r="N19">
            <v>0.15504416462226289</v>
          </cell>
          <cell r="O19">
            <v>-3.6068738458268536E-4</v>
          </cell>
          <cell r="P19">
            <v>9667.7487891277942</v>
          </cell>
          <cell r="Q19">
            <v>-0.93995158295228554</v>
          </cell>
          <cell r="R19">
            <v>-1.1917629074002443</v>
          </cell>
          <cell r="S19">
            <v>-1.0249843606316351</v>
          </cell>
          <cell r="T19">
            <v>1.4597498540643148</v>
          </cell>
        </row>
        <row r="20">
          <cell r="N20">
            <v>2.6143653965665412</v>
          </cell>
          <cell r="O20">
            <v>6.7858135065556051E-4</v>
          </cell>
          <cell r="P20">
            <v>9661.8686005028503</v>
          </cell>
          <cell r="Q20">
            <v>-0.64323861399921567</v>
          </cell>
          <cell r="R20">
            <v>-0.25607146643058193</v>
          </cell>
          <cell r="S20">
            <v>-1.7742522096617819</v>
          </cell>
          <cell r="T20">
            <v>-0.73361264103465473</v>
          </cell>
        </row>
        <row r="21">
          <cell r="N21">
            <v>-2.0904230471529481</v>
          </cell>
          <cell r="O21">
            <v>-6.052212046387432E-4</v>
          </cell>
          <cell r="P21">
            <v>-12819.399221239131</v>
          </cell>
          <cell r="Q21">
            <v>-0.88200756606566633</v>
          </cell>
          <cell r="R21">
            <v>0.5053344418940614</v>
          </cell>
          <cell r="S21">
            <v>0.53570357180426498</v>
          </cell>
          <cell r="T21">
            <v>4.0895612126933538E-2</v>
          </cell>
        </row>
        <row r="22">
          <cell r="N22">
            <v>1.8658763259748046</v>
          </cell>
          <cell r="O22">
            <v>-3.6068738458268536E-4</v>
          </cell>
          <cell r="P22">
            <v>-13694.893972064039</v>
          </cell>
          <cell r="Q22">
            <v>-0.8697838875532421</v>
          </cell>
          <cell r="R22">
            <v>-1.1188340240704311</v>
          </cell>
          <cell r="S22">
            <v>-0.24256130182478042</v>
          </cell>
          <cell r="T22">
            <v>-1.3687982950299704</v>
          </cell>
        </row>
        <row r="23">
          <cell r="N23">
            <v>0.90353323521399986</v>
          </cell>
          <cell r="O23">
            <v>4.3404753059950266E-4</v>
          </cell>
          <cell r="P23">
            <v>9682.7759378359824</v>
          </cell>
          <cell r="Q23">
            <v>-0.38436183581677219</v>
          </cell>
          <cell r="R23">
            <v>-0.85826202498212556</v>
          </cell>
          <cell r="S23">
            <v>0.3627776039671462</v>
          </cell>
          <cell r="T23">
            <v>4.990156929947049E-2</v>
          </cell>
        </row>
        <row r="24">
          <cell r="N24">
            <v>-4.1220362387590912</v>
          </cell>
          <cell r="O24">
            <v>-3.6068738458268536E-4</v>
          </cell>
          <cell r="P24">
            <v>-13623.678354273059</v>
          </cell>
          <cell r="Q24">
            <v>0.6081727872856264</v>
          </cell>
          <cell r="R24">
            <v>1.2280109661275653</v>
          </cell>
          <cell r="S24">
            <v>-3.5039385353758501E-2</v>
          </cell>
          <cell r="T24">
            <v>0.48785178782340444</v>
          </cell>
        </row>
        <row r="25">
          <cell r="N25">
            <v>4.3251975579190827</v>
          </cell>
          <cell r="O25">
            <v>-5.502010951261304E-5</v>
          </cell>
          <cell r="P25">
            <v>-5601.1410069752646</v>
          </cell>
          <cell r="Q25">
            <v>0.62182716406009564</v>
          </cell>
          <cell r="R25">
            <v>-1.0212979821442831</v>
          </cell>
          <cell r="S25">
            <v>5.8995789907000601E-3</v>
          </cell>
          <cell r="T25">
            <v>-1.2113986690827268</v>
          </cell>
        </row>
        <row r="26">
          <cell r="N26">
            <v>1.2243142654676014</v>
          </cell>
          <cell r="O26">
            <v>-1.7728701954064196E-4</v>
          </cell>
          <cell r="P26">
            <v>-8334.7753632822896</v>
          </cell>
          <cell r="Q26">
            <v>0.69324230684414168</v>
          </cell>
          <cell r="R26">
            <v>0.22380634025315585</v>
          </cell>
          <cell r="S26">
            <v>-1.4763121175991276</v>
          </cell>
          <cell r="T26">
            <v>1.5023422252803607</v>
          </cell>
        </row>
        <row r="27">
          <cell r="N27">
            <v>1.9728033360593382</v>
          </cell>
          <cell r="O27">
            <v>-1.161535645266275E-4</v>
          </cell>
          <cell r="P27">
            <v>4937.4637175066491</v>
          </cell>
          <cell r="Q27">
            <v>0.55236703283279542</v>
          </cell>
          <cell r="R27">
            <v>1.4871743234375834</v>
          </cell>
          <cell r="S27">
            <v>0.86291071254145557</v>
          </cell>
          <cell r="T27">
            <v>-0.65945514810141825</v>
          </cell>
        </row>
        <row r="28">
          <cell r="N28">
            <v>-12.355416015268197</v>
          </cell>
          <cell r="O28">
            <v>-6.052212046387432E-4</v>
          </cell>
          <cell r="P28">
            <v>-12830.506244197359</v>
          </cell>
          <cell r="Q28">
            <v>-0.98250449095587344</v>
          </cell>
          <cell r="R28">
            <v>1.1448010300086129</v>
          </cell>
          <cell r="S28">
            <v>1.246487492600387</v>
          </cell>
          <cell r="T28">
            <v>-0.15736981957521265</v>
          </cell>
        </row>
        <row r="29">
          <cell r="N29">
            <v>4.4321245680036165</v>
          </cell>
          <cell r="O29">
            <v>7.3971480566957493E-4</v>
          </cell>
          <cell r="P29">
            <v>9683.4292921276428</v>
          </cell>
          <cell r="Q29">
            <v>-0.53905432679083931</v>
          </cell>
          <cell r="R29">
            <v>-1.0237142165683575</v>
          </cell>
          <cell r="S29">
            <v>0.32411362340160554</v>
          </cell>
          <cell r="T29">
            <v>-0.89180722991952854</v>
          </cell>
        </row>
        <row r="30">
          <cell r="N30">
            <v>-6.6882844807879032</v>
          </cell>
          <cell r="O30">
            <v>-2.9955392956867088E-4</v>
          </cell>
          <cell r="P30">
            <v>-11592.39986150094</v>
          </cell>
          <cell r="Q30">
            <v>0.55248708573643379</v>
          </cell>
          <cell r="R30">
            <v>-1.363430775380559</v>
          </cell>
          <cell r="S30">
            <v>-1.4099030546077207</v>
          </cell>
          <cell r="T30">
            <v>1.479156682607474</v>
          </cell>
        </row>
        <row r="31">
          <cell r="N31">
            <v>-0.59344490596947408</v>
          </cell>
          <cell r="O31">
            <v>6.7246800515415891E-5</v>
          </cell>
          <cell r="P31">
            <v>-9484.6789166045583</v>
          </cell>
          <cell r="Q31">
            <v>0.60769584215783279</v>
          </cell>
          <cell r="R31">
            <v>1.4416106797180555</v>
          </cell>
          <cell r="S31">
            <v>-1.5837391689187994</v>
          </cell>
          <cell r="T31">
            <v>-0.3408724047254808</v>
          </cell>
        </row>
        <row r="32">
          <cell r="N32">
            <v>3.4697814772428122</v>
          </cell>
          <cell r="O32">
            <v>4.3404753059950266E-4</v>
          </cell>
          <cell r="P32">
            <v>9655.335057586246</v>
          </cell>
          <cell r="Q32">
            <v>0.79587838439378422</v>
          </cell>
          <cell r="R32">
            <v>1.0761766197339699</v>
          </cell>
          <cell r="S32">
            <v>0.79120369595523987</v>
          </cell>
          <cell r="T32">
            <v>-0.27535868961631327</v>
          </cell>
        </row>
        <row r="33">
          <cell r="N33">
            <v>-2.0904230471529481</v>
          </cell>
          <cell r="O33">
            <v>-5.4408774962472878E-4</v>
          </cell>
          <cell r="P33">
            <v>-13589.703931106718</v>
          </cell>
          <cell r="Q33">
            <v>0.10107234852918894</v>
          </cell>
          <cell r="R33">
            <v>-0.64333973762763474</v>
          </cell>
          <cell r="S33">
            <v>1.2025977673999808</v>
          </cell>
          <cell r="T33">
            <v>1.5479568103611097</v>
          </cell>
        </row>
        <row r="34">
          <cell r="N34">
            <v>3.3628544671582783</v>
          </cell>
          <cell r="O34">
            <v>1.8951371054344481E-4</v>
          </cell>
          <cell r="P34">
            <v>9678.8558120860198</v>
          </cell>
          <cell r="Q34">
            <v>0.46089334311580077</v>
          </cell>
          <cell r="R34">
            <v>0.22641661756815401</v>
          </cell>
          <cell r="S34">
            <v>1.2354934791104086</v>
          </cell>
          <cell r="T34">
            <v>1.5074057839122523</v>
          </cell>
        </row>
        <row r="39">
          <cell r="F39">
            <v>10000000000</v>
          </cell>
          <cell r="G39">
            <v>2945.7616002236423</v>
          </cell>
          <cell r="H39">
            <v>1013.4912429042395</v>
          </cell>
          <cell r="I39">
            <v>86.248282585783855</v>
          </cell>
          <cell r="J39">
            <v>59.612888500889582</v>
          </cell>
          <cell r="K39">
            <v>165.57271490291296</v>
          </cell>
          <cell r="L39">
            <v>505965734.02284271</v>
          </cell>
          <cell r="M39">
            <v>546118407.32193196</v>
          </cell>
          <cell r="N39">
            <v>76.634393137462837</v>
          </cell>
          <cell r="O39">
            <v>542795019.41046309</v>
          </cell>
          <cell r="P39">
            <v>233338564.50087279</v>
          </cell>
          <cell r="Q39">
            <v>324326172.32837093</v>
          </cell>
          <cell r="R39">
            <v>22437455.432338323</v>
          </cell>
          <cell r="S39">
            <v>506465729.99963379</v>
          </cell>
          <cell r="T39">
            <v>91.209830638312766</v>
          </cell>
          <cell r="U39">
            <v>452271863.70192677</v>
          </cell>
          <cell r="V39">
            <v>367065816.77478522</v>
          </cell>
          <cell r="W39">
            <v>363.56313782561989</v>
          </cell>
          <cell r="X39">
            <v>541213080.80187118</v>
          </cell>
          <cell r="Y39">
            <v>26.981721910526804</v>
          </cell>
        </row>
        <row r="40">
          <cell r="F40">
            <v>2945.7616002236423</v>
          </cell>
          <cell r="G40">
            <v>10000000000</v>
          </cell>
          <cell r="H40">
            <v>652.37135517509023</v>
          </cell>
          <cell r="I40">
            <v>2099.0139297627056</v>
          </cell>
          <cell r="J40">
            <v>2297.6249270483222</v>
          </cell>
          <cell r="K40">
            <v>1756.4715517928651</v>
          </cell>
          <cell r="L40">
            <v>503529095.45909667</v>
          </cell>
          <cell r="M40">
            <v>543586806.7787385</v>
          </cell>
          <cell r="N40">
            <v>3946.0095948191197</v>
          </cell>
          <cell r="O40">
            <v>540271152.58721495</v>
          </cell>
          <cell r="P40">
            <v>231684779.10990328</v>
          </cell>
          <cell r="Q40">
            <v>322375905.68850189</v>
          </cell>
          <cell r="R40">
            <v>21926656.688193217</v>
          </cell>
          <cell r="S40">
            <v>504027916.0927527</v>
          </cell>
          <cell r="T40">
            <v>4022.6810967100228</v>
          </cell>
          <cell r="U40">
            <v>449968311.11706483</v>
          </cell>
          <cell r="V40">
            <v>364990838.88785899</v>
          </cell>
          <cell r="W40">
            <v>1246.1724998067803</v>
          </cell>
          <cell r="X40">
            <v>538692899.8584398</v>
          </cell>
          <cell r="Y40">
            <v>3462.7442707711011</v>
          </cell>
        </row>
        <row r="41">
          <cell r="F41">
            <v>1013.4912429042395</v>
          </cell>
          <cell r="G41">
            <v>652.37135517509023</v>
          </cell>
          <cell r="H41">
            <v>10000000000</v>
          </cell>
          <cell r="I41">
            <v>592.93169463742117</v>
          </cell>
          <cell r="J41">
            <v>629.19977684873447</v>
          </cell>
          <cell r="K41">
            <v>415.38715149023307</v>
          </cell>
          <cell r="L41">
            <v>504585213.68952674</v>
          </cell>
          <cell r="M41">
            <v>544684182.0414592</v>
          </cell>
          <cell r="N41">
            <v>1584.3185631466667</v>
          </cell>
          <cell r="O41">
            <v>541365075.3201102</v>
          </cell>
          <cell r="P41">
            <v>232401465.00959167</v>
          </cell>
          <cell r="Q41">
            <v>323221134.65953761</v>
          </cell>
          <cell r="R41">
            <v>22147550.424546529</v>
          </cell>
          <cell r="S41">
            <v>505084358.97288036</v>
          </cell>
          <cell r="T41">
            <v>1696.5063255736193</v>
          </cell>
          <cell r="U41">
            <v>450966626.5520342</v>
          </cell>
          <cell r="V41">
            <v>365890127.72300327</v>
          </cell>
          <cell r="W41">
            <v>233.23911708769592</v>
          </cell>
          <cell r="X41">
            <v>539785255.03324807</v>
          </cell>
          <cell r="Y41">
            <v>1338.271317586582</v>
          </cell>
        </row>
        <row r="42">
          <cell r="F42">
            <v>86.248282585783855</v>
          </cell>
          <cell r="G42">
            <v>2099.0139297627056</v>
          </cell>
          <cell r="H42">
            <v>592.93169463742117</v>
          </cell>
          <cell r="I42">
            <v>10000000000</v>
          </cell>
          <cell r="J42">
            <v>29.042708147346051</v>
          </cell>
          <cell r="K42">
            <v>19.4869663132638</v>
          </cell>
          <cell r="L42">
            <v>505583713.96303529</v>
          </cell>
          <cell r="M42">
            <v>545721505.31933403</v>
          </cell>
          <cell r="N42">
            <v>304.22928599283523</v>
          </cell>
          <cell r="O42">
            <v>542399342.74458575</v>
          </cell>
          <cell r="P42">
            <v>233079152.75875384</v>
          </cell>
          <cell r="Q42">
            <v>324020324.77128524</v>
          </cell>
          <cell r="R42">
            <v>22357066.29189257</v>
          </cell>
          <cell r="S42">
            <v>506083547.76278043</v>
          </cell>
          <cell r="T42">
            <v>319.27847734111964</v>
          </cell>
          <cell r="U42">
            <v>451910704.24828315</v>
          </cell>
          <cell r="V42">
            <v>366740431.96443188</v>
          </cell>
          <cell r="W42">
            <v>116.74367014147012</v>
          </cell>
          <cell r="X42">
            <v>540817988.60624743</v>
          </cell>
          <cell r="Y42">
            <v>186.81665084021083</v>
          </cell>
        </row>
        <row r="43">
          <cell r="F43">
            <v>59.612888500889582</v>
          </cell>
          <cell r="G43">
            <v>2297.6249270483222</v>
          </cell>
          <cell r="H43">
            <v>629.19977684873447</v>
          </cell>
          <cell r="I43">
            <v>29.042708147346051</v>
          </cell>
          <cell r="J43">
            <v>10000000000</v>
          </cell>
          <cell r="K43">
            <v>46.960678670037062</v>
          </cell>
          <cell r="L43">
            <v>505671838.01466334</v>
          </cell>
          <cell r="M43">
            <v>545813088.3371284</v>
          </cell>
          <cell r="N43">
            <v>230.70889308053773</v>
          </cell>
          <cell r="O43">
            <v>542490606.84633839</v>
          </cell>
          <cell r="P43">
            <v>233139023.66168684</v>
          </cell>
          <cell r="Q43">
            <v>324090881.87811643</v>
          </cell>
          <cell r="R43">
            <v>22375617.621947508</v>
          </cell>
          <cell r="S43">
            <v>506171649.29215676</v>
          </cell>
          <cell r="T43">
            <v>271.71043737838039</v>
          </cell>
          <cell r="U43">
            <v>451993969.88335979</v>
          </cell>
          <cell r="V43">
            <v>366815500.46785676</v>
          </cell>
          <cell r="W43">
            <v>179.55401095842933</v>
          </cell>
          <cell r="X43">
            <v>540909118.4304682</v>
          </cell>
          <cell r="Y43">
            <v>142.74163705787217</v>
          </cell>
        </row>
        <row r="44">
          <cell r="F44">
            <v>165.57271490291296</v>
          </cell>
          <cell r="G44">
            <v>1756.4715517928651</v>
          </cell>
          <cell r="H44">
            <v>415.38715149023307</v>
          </cell>
          <cell r="I44">
            <v>19.4869663132638</v>
          </cell>
          <cell r="J44">
            <v>46.960678670037062</v>
          </cell>
          <cell r="K44">
            <v>10000000000</v>
          </cell>
          <cell r="L44">
            <v>505407431.58043575</v>
          </cell>
          <cell r="M44">
            <v>545538361.97671854</v>
          </cell>
          <cell r="N44">
            <v>445.65414270271901</v>
          </cell>
          <cell r="O44">
            <v>542216750.64754939</v>
          </cell>
          <cell r="P44">
            <v>232959470.78809938</v>
          </cell>
          <cell r="Q44">
            <v>323879202.99621344</v>
          </cell>
          <cell r="R44">
            <v>22320013.338587217</v>
          </cell>
          <cell r="S44">
            <v>505907161.78332913</v>
          </cell>
          <cell r="T44">
            <v>473.19596620333988</v>
          </cell>
          <cell r="U44">
            <v>451744022.07932758</v>
          </cell>
          <cell r="V44">
            <v>366590296.75240093</v>
          </cell>
          <cell r="W44">
            <v>54.056423159795749</v>
          </cell>
          <cell r="X44">
            <v>540635662.09890699</v>
          </cell>
          <cell r="Y44">
            <v>304.6582283213076</v>
          </cell>
        </row>
        <row r="45">
          <cell r="F45">
            <v>505965734.02284271</v>
          </cell>
          <cell r="G45">
            <v>503529095.45909667</v>
          </cell>
          <cell r="H45">
            <v>504585213.68952674</v>
          </cell>
          <cell r="I45">
            <v>505583713.96303529</v>
          </cell>
          <cell r="J45">
            <v>505671838.01466334</v>
          </cell>
          <cell r="K45">
            <v>505407431.58043575</v>
          </cell>
          <cell r="L45">
            <v>10000000000</v>
          </cell>
          <cell r="M45">
            <v>766511.94203250692</v>
          </cell>
          <cell r="N45">
            <v>506347897.99050361</v>
          </cell>
          <cell r="O45">
            <v>646872.31970221689</v>
          </cell>
          <cell r="P45">
            <v>52103299.249034531</v>
          </cell>
          <cell r="Q45">
            <v>20111870.879542913</v>
          </cell>
          <cell r="R45">
            <v>315306201.55420804</v>
          </cell>
          <cell r="S45">
            <v>229.69957974274345</v>
          </cell>
          <cell r="T45">
            <v>506377337.01593363</v>
          </cell>
          <cell r="U45">
            <v>1505559.9731661817</v>
          </cell>
          <cell r="V45">
            <v>11120369.484699894</v>
          </cell>
          <cell r="W45">
            <v>505113715.12614304</v>
          </cell>
          <cell r="X45">
            <v>593374.34792400373</v>
          </cell>
          <cell r="Y45">
            <v>506171513.80431277</v>
          </cell>
        </row>
        <row r="46">
          <cell r="F46">
            <v>546118407.32193196</v>
          </cell>
          <cell r="G46">
            <v>543586806.7787385</v>
          </cell>
          <cell r="H46">
            <v>544684182.0414592</v>
          </cell>
          <cell r="I46">
            <v>545721505.31933403</v>
          </cell>
          <cell r="J46">
            <v>545813088.3371284</v>
          </cell>
          <cell r="K46">
            <v>545538361.97671854</v>
          </cell>
          <cell r="L46">
            <v>766511.94203250692</v>
          </cell>
          <cell r="M46">
            <v>10000000000</v>
          </cell>
          <cell r="N46">
            <v>546515454.02502656</v>
          </cell>
          <cell r="O46">
            <v>5118.7015664505534</v>
          </cell>
          <cell r="P46">
            <v>65508845.429068603</v>
          </cell>
          <cell r="Q46">
            <v>28730885.92313331</v>
          </cell>
          <cell r="R46">
            <v>347164763.6225661</v>
          </cell>
          <cell r="S46">
            <v>747377.21081729326</v>
          </cell>
          <cell r="T46">
            <v>546546005.89774811</v>
          </cell>
          <cell r="U46">
            <v>4420566.2148362426</v>
          </cell>
          <cell r="V46">
            <v>17725928.455691926</v>
          </cell>
          <cell r="W46">
            <v>545233208.16641784</v>
          </cell>
          <cell r="X46">
            <v>11092.361623094061</v>
          </cell>
          <cell r="Y46">
            <v>546332195.25059581</v>
          </cell>
        </row>
        <row r="47">
          <cell r="F47">
            <v>76.634393137462837</v>
          </cell>
          <cell r="G47">
            <v>3946.0095948191197</v>
          </cell>
          <cell r="H47">
            <v>1584.3185631466667</v>
          </cell>
          <cell r="I47">
            <v>304.22928599283523</v>
          </cell>
          <cell r="J47">
            <v>230.70889308053773</v>
          </cell>
          <cell r="K47">
            <v>445.65414270271901</v>
          </cell>
          <cell r="L47">
            <v>506347897.99050361</v>
          </cell>
          <cell r="M47">
            <v>546515454.02502656</v>
          </cell>
          <cell r="N47">
            <v>10000000000</v>
          </cell>
          <cell r="O47">
            <v>543190842.61423576</v>
          </cell>
          <cell r="P47">
            <v>233598131.64091259</v>
          </cell>
          <cell r="Q47">
            <v>324632162.81526709</v>
          </cell>
          <cell r="R47">
            <v>22517996.343598478</v>
          </cell>
          <cell r="S47">
            <v>506848055.60153705</v>
          </cell>
          <cell r="T47">
            <v>13.817443278085708</v>
          </cell>
          <cell r="U47">
            <v>452633169.24643654</v>
          </cell>
          <cell r="V47">
            <v>367391338.05318469</v>
          </cell>
          <cell r="W47">
            <v>765.01190191999115</v>
          </cell>
          <cell r="X47">
            <v>541608331.44542384</v>
          </cell>
          <cell r="Y47">
            <v>26.192582486666758</v>
          </cell>
        </row>
        <row r="48">
          <cell r="F48">
            <v>542795019.41046309</v>
          </cell>
          <cell r="G48">
            <v>540271152.58721495</v>
          </cell>
          <cell r="H48">
            <v>541365075.3201102</v>
          </cell>
          <cell r="I48">
            <v>542399342.74458575</v>
          </cell>
          <cell r="J48">
            <v>542490606.84633839</v>
          </cell>
          <cell r="K48">
            <v>542216750.64754939</v>
          </cell>
          <cell r="L48">
            <v>646872.31970221689</v>
          </cell>
          <cell r="M48">
            <v>5118.7015664505534</v>
          </cell>
          <cell r="N48">
            <v>543190842.61423576</v>
          </cell>
          <cell r="O48">
            <v>10000000000</v>
          </cell>
          <cell r="P48">
            <v>64361184.793252155</v>
          </cell>
          <cell r="Q48">
            <v>27972527.553696547</v>
          </cell>
          <cell r="R48">
            <v>344516034.34876776</v>
          </cell>
          <cell r="S48">
            <v>629194.38054470159</v>
          </cell>
          <cell r="T48">
            <v>543221348.43342447</v>
          </cell>
          <cell r="U48">
            <v>4126108.4924353138</v>
          </cell>
          <cell r="V48">
            <v>17131331.926857017</v>
          </cell>
          <cell r="W48">
            <v>541912524.38867712</v>
          </cell>
          <cell r="X48">
            <v>1164.8035543716553</v>
          </cell>
          <cell r="Y48">
            <v>543008158.27654791</v>
          </cell>
        </row>
        <row r="49">
          <cell r="F49">
            <v>233338564.50087279</v>
          </cell>
          <cell r="G49">
            <v>231684779.10990328</v>
          </cell>
          <cell r="H49">
            <v>232401465.00959167</v>
          </cell>
          <cell r="I49">
            <v>233079152.75875384</v>
          </cell>
          <cell r="J49">
            <v>233139023.66168684</v>
          </cell>
          <cell r="K49">
            <v>232959470.78809938</v>
          </cell>
          <cell r="L49">
            <v>52103299.249034531</v>
          </cell>
          <cell r="M49">
            <v>65508845.429068603</v>
          </cell>
          <cell r="N49">
            <v>233598131.64091259</v>
          </cell>
          <cell r="O49">
            <v>64361184.793252155</v>
          </cell>
          <cell r="P49">
            <v>10000000000</v>
          </cell>
          <cell r="Q49">
            <v>7472777.5261853831</v>
          </cell>
          <cell r="R49">
            <v>111062202.40899883</v>
          </cell>
          <cell r="S49">
            <v>52264009.891924925</v>
          </cell>
          <cell r="T49">
            <v>233618090.7907033</v>
          </cell>
          <cell r="U49">
            <v>35895313.32416708</v>
          </cell>
          <cell r="V49">
            <v>15081900.239457663</v>
          </cell>
          <cell r="W49">
            <v>232760068.56284207</v>
          </cell>
          <cell r="X49">
            <v>63817188.213162899</v>
          </cell>
          <cell r="Y49">
            <v>233478314.20311752</v>
          </cell>
        </row>
        <row r="50">
          <cell r="F50">
            <v>324326172.32837093</v>
          </cell>
          <cell r="G50">
            <v>322375905.68850189</v>
          </cell>
          <cell r="H50">
            <v>323221134.65953761</v>
          </cell>
          <cell r="I50">
            <v>324020324.77128524</v>
          </cell>
          <cell r="J50">
            <v>324090881.87811643</v>
          </cell>
          <cell r="K50">
            <v>323879202.99621344</v>
          </cell>
          <cell r="L50">
            <v>20111870.879542913</v>
          </cell>
          <cell r="M50">
            <v>28730885.92313331</v>
          </cell>
          <cell r="N50">
            <v>324632162.81526709</v>
          </cell>
          <cell r="O50">
            <v>27972527.553696547</v>
          </cell>
          <cell r="P50">
            <v>7472777.5261853831</v>
          </cell>
          <cell r="Q50">
            <v>10000000000</v>
          </cell>
          <cell r="R50">
            <v>176152342.53913292</v>
          </cell>
          <cell r="S50">
            <v>20211794.387328397</v>
          </cell>
          <cell r="T50">
            <v>324655721.34263092</v>
          </cell>
          <cell r="U50">
            <v>10612182.524694679</v>
          </cell>
          <cell r="V50">
            <v>1322286.3855379953</v>
          </cell>
          <cell r="W50">
            <v>323644087.03608382</v>
          </cell>
          <cell r="X50">
            <v>27614293.521667331</v>
          </cell>
          <cell r="Y50">
            <v>324490920.10346347</v>
          </cell>
        </row>
        <row r="51">
          <cell r="F51">
            <v>22437455.432338323</v>
          </cell>
          <cell r="G51">
            <v>21926656.688193217</v>
          </cell>
          <cell r="H51">
            <v>22147550.424546529</v>
          </cell>
          <cell r="I51">
            <v>22357066.29189257</v>
          </cell>
          <cell r="J51">
            <v>22375617.621947508</v>
          </cell>
          <cell r="K51">
            <v>22320013.338587217</v>
          </cell>
          <cell r="L51">
            <v>315306201.55420804</v>
          </cell>
          <cell r="M51">
            <v>347164763.6225661</v>
          </cell>
          <cell r="N51">
            <v>22517996.343598478</v>
          </cell>
          <cell r="O51">
            <v>344516034.34876776</v>
          </cell>
          <cell r="P51">
            <v>111062202.40899883</v>
          </cell>
          <cell r="Q51">
            <v>176152342.53913292</v>
          </cell>
          <cell r="R51">
            <v>10000000000</v>
          </cell>
          <cell r="S51">
            <v>315700964.7301569</v>
          </cell>
          <cell r="T51">
            <v>22524203.12380087</v>
          </cell>
          <cell r="U51">
            <v>273236482.82033622</v>
          </cell>
          <cell r="V51">
            <v>207998210.83700615</v>
          </cell>
          <cell r="W51">
            <v>22258312.603377182</v>
          </cell>
          <cell r="X51">
            <v>343255967.32044643</v>
          </cell>
          <cell r="Y51">
            <v>22480807.358763639</v>
          </cell>
        </row>
        <row r="52">
          <cell r="F52">
            <v>506465729.99963379</v>
          </cell>
          <cell r="G52">
            <v>504027916.0927527</v>
          </cell>
          <cell r="H52">
            <v>505084358.97288036</v>
          </cell>
          <cell r="I52">
            <v>506083547.76278043</v>
          </cell>
          <cell r="J52">
            <v>506171649.29215676</v>
          </cell>
          <cell r="K52">
            <v>505907161.78332913</v>
          </cell>
          <cell r="L52">
            <v>229.69957974274345</v>
          </cell>
          <cell r="M52">
            <v>747377.21081729326</v>
          </cell>
          <cell r="N52">
            <v>506848055.60153705</v>
          </cell>
          <cell r="O52">
            <v>629194.38054470159</v>
          </cell>
          <cell r="P52">
            <v>52264009.891924925</v>
          </cell>
          <cell r="Q52">
            <v>20211794.387328397</v>
          </cell>
          <cell r="R52">
            <v>315700964.7301569</v>
          </cell>
          <cell r="S52">
            <v>10000000000</v>
          </cell>
          <cell r="T52">
            <v>506877581.44459659</v>
          </cell>
          <cell r="U52">
            <v>1532957.9133091937</v>
          </cell>
          <cell r="V52">
            <v>11194709.510720832</v>
          </cell>
          <cell r="W52">
            <v>505613312.87443388</v>
          </cell>
          <cell r="X52">
            <v>576493.7795405559</v>
          </cell>
          <cell r="Y52">
            <v>506671632.94330347</v>
          </cell>
        </row>
        <row r="53">
          <cell r="F53">
            <v>91.209830638312766</v>
          </cell>
          <cell r="G53">
            <v>4022.6810967100228</v>
          </cell>
          <cell r="H53">
            <v>1696.5063255736193</v>
          </cell>
          <cell r="I53">
            <v>319.27847734111964</v>
          </cell>
          <cell r="J53">
            <v>271.71043737838039</v>
          </cell>
          <cell r="K53">
            <v>473.19596620333988</v>
          </cell>
          <cell r="L53">
            <v>506377337.01593363</v>
          </cell>
          <cell r="M53">
            <v>546546005.89774811</v>
          </cell>
          <cell r="N53">
            <v>13.817443278085708</v>
          </cell>
          <cell r="O53">
            <v>543221348.43342447</v>
          </cell>
          <cell r="P53">
            <v>233618090.7907033</v>
          </cell>
          <cell r="Q53">
            <v>324655721.34263092</v>
          </cell>
          <cell r="R53">
            <v>22524203.12380087</v>
          </cell>
          <cell r="S53">
            <v>506877581.44459659</v>
          </cell>
          <cell r="T53">
            <v>10000000000</v>
          </cell>
          <cell r="U53">
            <v>452661039.77304417</v>
          </cell>
          <cell r="V53">
            <v>367416408.89431</v>
          </cell>
          <cell r="W53">
            <v>797.00188759128196</v>
          </cell>
          <cell r="X53">
            <v>541638779.84867406</v>
          </cell>
          <cell r="Y53">
            <v>31.209617314549497</v>
          </cell>
        </row>
        <row r="54">
          <cell r="F54">
            <v>452271863.70192677</v>
          </cell>
          <cell r="G54">
            <v>449968311.11706483</v>
          </cell>
          <cell r="H54">
            <v>450966626.5520342</v>
          </cell>
          <cell r="I54">
            <v>451910704.24828315</v>
          </cell>
          <cell r="J54">
            <v>451993969.88335979</v>
          </cell>
          <cell r="K54">
            <v>451744022.07932758</v>
          </cell>
          <cell r="L54">
            <v>1505559.9731661817</v>
          </cell>
          <cell r="M54">
            <v>4420566.2148362426</v>
          </cell>
          <cell r="N54">
            <v>452633169.24643654</v>
          </cell>
          <cell r="O54">
            <v>4126108.4924353138</v>
          </cell>
          <cell r="P54">
            <v>35895313.32416708</v>
          </cell>
          <cell r="Q54">
            <v>10612182.524694679</v>
          </cell>
          <cell r="R54">
            <v>273236482.82033622</v>
          </cell>
          <cell r="S54">
            <v>1532957.9133091937</v>
          </cell>
          <cell r="T54">
            <v>452661039.77304417</v>
          </cell>
          <cell r="U54">
            <v>10000000000</v>
          </cell>
          <cell r="V54">
            <v>4442535.9426549189</v>
          </cell>
          <cell r="W54">
            <v>451466356.31222022</v>
          </cell>
          <cell r="X54">
            <v>3989252.2389939949</v>
          </cell>
          <cell r="Y54">
            <v>452466428.49142468</v>
          </cell>
        </row>
        <row r="55">
          <cell r="F55">
            <v>367065816.77478522</v>
          </cell>
          <cell r="G55">
            <v>364990838.88785899</v>
          </cell>
          <cell r="H55">
            <v>365890127.72300327</v>
          </cell>
          <cell r="I55">
            <v>366740431.96443188</v>
          </cell>
          <cell r="J55">
            <v>366815500.46785676</v>
          </cell>
          <cell r="K55">
            <v>366590296.75240093</v>
          </cell>
          <cell r="L55">
            <v>11120369.484699894</v>
          </cell>
          <cell r="M55">
            <v>17725928.455691926</v>
          </cell>
          <cell r="N55">
            <v>367391338.05318469</v>
          </cell>
          <cell r="O55">
            <v>17131331.926857017</v>
          </cell>
          <cell r="P55">
            <v>15081900.239457663</v>
          </cell>
          <cell r="Q55">
            <v>1322286.3855379953</v>
          </cell>
          <cell r="R55">
            <v>207998210.83700615</v>
          </cell>
          <cell r="S55">
            <v>11194709.510720832</v>
          </cell>
          <cell r="T55">
            <v>367416408.89431</v>
          </cell>
          <cell r="U55">
            <v>4442535.9426549189</v>
          </cell>
          <cell r="V55">
            <v>10000000000</v>
          </cell>
          <cell r="W55">
            <v>366340157.25562853</v>
          </cell>
          <cell r="X55">
            <v>16851248.545667317</v>
          </cell>
          <cell r="Y55">
            <v>367241091.81248719</v>
          </cell>
        </row>
        <row r="56">
          <cell r="F56">
            <v>363.56313782561989</v>
          </cell>
          <cell r="G56">
            <v>1246.1724998067803</v>
          </cell>
          <cell r="H56">
            <v>233.23911708769592</v>
          </cell>
          <cell r="I56">
            <v>116.74367014147012</v>
          </cell>
          <cell r="J56">
            <v>179.55401095842933</v>
          </cell>
          <cell r="K56">
            <v>54.056423159795749</v>
          </cell>
          <cell r="L56">
            <v>505113715.12614304</v>
          </cell>
          <cell r="M56">
            <v>545233208.16641784</v>
          </cell>
          <cell r="N56">
            <v>765.01190191999115</v>
          </cell>
          <cell r="O56">
            <v>541912524.38867712</v>
          </cell>
          <cell r="P56">
            <v>232760068.56284207</v>
          </cell>
          <cell r="Q56">
            <v>323644087.03608382</v>
          </cell>
          <cell r="R56">
            <v>22258312.603377182</v>
          </cell>
          <cell r="S56">
            <v>505613312.87443388</v>
          </cell>
          <cell r="T56">
            <v>797.00188759128196</v>
          </cell>
          <cell r="U56">
            <v>451466356.31222022</v>
          </cell>
          <cell r="V56">
            <v>366340157.25562853</v>
          </cell>
          <cell r="W56">
            <v>10000000000</v>
          </cell>
          <cell r="X56">
            <v>540331875.43494773</v>
          </cell>
          <cell r="Y56">
            <v>557.4472753025658</v>
          </cell>
        </row>
        <row r="57">
          <cell r="F57">
            <v>541213080.80187118</v>
          </cell>
          <cell r="G57">
            <v>538692899.8584398</v>
          </cell>
          <cell r="H57">
            <v>539785255.03324807</v>
          </cell>
          <cell r="I57">
            <v>540817988.60624743</v>
          </cell>
          <cell r="J57">
            <v>540909118.4304682</v>
          </cell>
          <cell r="K57">
            <v>540635662.09890699</v>
          </cell>
          <cell r="L57">
            <v>593374.34792400373</v>
          </cell>
          <cell r="M57">
            <v>11092.361623094061</v>
          </cell>
          <cell r="N57">
            <v>541608331.44542384</v>
          </cell>
          <cell r="O57">
            <v>1164.8035543716553</v>
          </cell>
          <cell r="P57">
            <v>63817188.213162899</v>
          </cell>
          <cell r="Q57">
            <v>27614293.521667331</v>
          </cell>
          <cell r="R57">
            <v>343255967.32044643</v>
          </cell>
          <cell r="S57">
            <v>576493.7795405559</v>
          </cell>
          <cell r="T57">
            <v>541638779.84867406</v>
          </cell>
          <cell r="U57">
            <v>3989252.2389939949</v>
          </cell>
          <cell r="V57">
            <v>16851248.545667317</v>
          </cell>
          <cell r="W57">
            <v>540331875.43494773</v>
          </cell>
          <cell r="X57">
            <v>10000000000</v>
          </cell>
          <cell r="Y57">
            <v>541425903.14943981</v>
          </cell>
        </row>
        <row r="58">
          <cell r="F58">
            <v>26.981721910526804</v>
          </cell>
          <cell r="G58">
            <v>3462.7442707711011</v>
          </cell>
          <cell r="H58">
            <v>1338.271317586582</v>
          </cell>
          <cell r="I58">
            <v>186.81665084021083</v>
          </cell>
          <cell r="J58">
            <v>142.74163705787217</v>
          </cell>
          <cell r="K58">
            <v>304.6582283213076</v>
          </cell>
          <cell r="L58">
            <v>506171513.80431277</v>
          </cell>
          <cell r="M58">
            <v>546332195.25059581</v>
          </cell>
          <cell r="N58">
            <v>26.192582486666758</v>
          </cell>
          <cell r="O58">
            <v>543008158.27654791</v>
          </cell>
          <cell r="P58">
            <v>233478314.20311752</v>
          </cell>
          <cell r="Q58">
            <v>324490920.10346347</v>
          </cell>
          <cell r="R58">
            <v>22480807.358763639</v>
          </cell>
          <cell r="S58">
            <v>506671632.94330347</v>
          </cell>
          <cell r="T58">
            <v>31.209617314549497</v>
          </cell>
          <cell r="U58">
            <v>452466428.49142468</v>
          </cell>
          <cell r="V58">
            <v>367241091.81248719</v>
          </cell>
          <cell r="W58">
            <v>557.4472753025658</v>
          </cell>
          <cell r="X58">
            <v>541425903.14943981</v>
          </cell>
          <cell r="Y58">
            <v>10000000000</v>
          </cell>
        </row>
        <row r="62">
          <cell r="F62">
            <v>1</v>
          </cell>
          <cell r="G62">
            <v>313</v>
          </cell>
          <cell r="H62">
            <v>331</v>
          </cell>
          <cell r="I62">
            <v>379</v>
          </cell>
          <cell r="J62">
            <v>383</v>
          </cell>
          <cell r="K62">
            <v>371</v>
          </cell>
          <cell r="L62">
            <v>99</v>
          </cell>
          <cell r="M62">
            <v>27</v>
          </cell>
          <cell r="N62">
            <v>381</v>
          </cell>
          <cell r="O62">
            <v>47</v>
          </cell>
          <cell r="P62">
            <v>199</v>
          </cell>
          <cell r="Q62">
            <v>173</v>
          </cell>
          <cell r="R62">
            <v>243</v>
          </cell>
          <cell r="S62">
            <v>87</v>
          </cell>
          <cell r="T62">
            <v>377</v>
          </cell>
          <cell r="U62">
            <v>127</v>
          </cell>
          <cell r="V62">
            <v>147</v>
          </cell>
          <cell r="W62">
            <v>351</v>
          </cell>
          <cell r="X62">
            <v>65</v>
          </cell>
          <cell r="Y62">
            <v>393</v>
          </cell>
        </row>
        <row r="63">
          <cell r="F63">
            <v>313</v>
          </cell>
          <cell r="G63">
            <v>1</v>
          </cell>
          <cell r="H63">
            <v>337</v>
          </cell>
          <cell r="I63">
            <v>317</v>
          </cell>
          <cell r="J63">
            <v>315</v>
          </cell>
          <cell r="K63">
            <v>319</v>
          </cell>
          <cell r="L63">
            <v>119</v>
          </cell>
          <cell r="M63">
            <v>39</v>
          </cell>
          <cell r="N63">
            <v>309</v>
          </cell>
          <cell r="O63">
            <v>75</v>
          </cell>
          <cell r="P63">
            <v>211</v>
          </cell>
          <cell r="Q63">
            <v>185</v>
          </cell>
          <cell r="R63">
            <v>255</v>
          </cell>
          <cell r="S63">
            <v>117</v>
          </cell>
          <cell r="T63">
            <v>307</v>
          </cell>
          <cell r="U63">
            <v>139</v>
          </cell>
          <cell r="V63">
            <v>159</v>
          </cell>
          <cell r="W63">
            <v>327</v>
          </cell>
          <cell r="X63">
            <v>79</v>
          </cell>
          <cell r="Y63">
            <v>311</v>
          </cell>
        </row>
        <row r="64">
          <cell r="F64">
            <v>331</v>
          </cell>
          <cell r="G64">
            <v>337</v>
          </cell>
          <cell r="H64">
            <v>1</v>
          </cell>
          <cell r="I64">
            <v>341</v>
          </cell>
          <cell r="J64">
            <v>339</v>
          </cell>
          <cell r="K64">
            <v>349</v>
          </cell>
          <cell r="L64">
            <v>115</v>
          </cell>
          <cell r="M64">
            <v>37</v>
          </cell>
          <cell r="N64">
            <v>323</v>
          </cell>
          <cell r="O64">
            <v>63</v>
          </cell>
          <cell r="P64">
            <v>209</v>
          </cell>
          <cell r="Q64">
            <v>183</v>
          </cell>
          <cell r="R64">
            <v>253</v>
          </cell>
          <cell r="S64">
            <v>113</v>
          </cell>
          <cell r="T64">
            <v>321</v>
          </cell>
          <cell r="U64">
            <v>137</v>
          </cell>
          <cell r="V64">
            <v>157</v>
          </cell>
          <cell r="W64">
            <v>361</v>
          </cell>
          <cell r="X64">
            <v>77</v>
          </cell>
          <cell r="Y64">
            <v>325</v>
          </cell>
        </row>
        <row r="65">
          <cell r="F65">
            <v>379</v>
          </cell>
          <cell r="G65">
            <v>317</v>
          </cell>
          <cell r="H65">
            <v>341</v>
          </cell>
          <cell r="I65">
            <v>1</v>
          </cell>
          <cell r="J65">
            <v>391</v>
          </cell>
          <cell r="K65">
            <v>397</v>
          </cell>
          <cell r="L65">
            <v>107</v>
          </cell>
          <cell r="M65">
            <v>31</v>
          </cell>
          <cell r="N65">
            <v>357</v>
          </cell>
          <cell r="O65">
            <v>51</v>
          </cell>
          <cell r="P65">
            <v>203</v>
          </cell>
          <cell r="Q65">
            <v>177</v>
          </cell>
          <cell r="R65">
            <v>247</v>
          </cell>
          <cell r="S65">
            <v>97</v>
          </cell>
          <cell r="T65">
            <v>353</v>
          </cell>
          <cell r="U65">
            <v>131</v>
          </cell>
          <cell r="V65">
            <v>151</v>
          </cell>
          <cell r="W65">
            <v>375</v>
          </cell>
          <cell r="X65">
            <v>69</v>
          </cell>
          <cell r="Y65">
            <v>367</v>
          </cell>
        </row>
        <row r="66">
          <cell r="F66">
            <v>383</v>
          </cell>
          <cell r="G66">
            <v>315</v>
          </cell>
          <cell r="H66">
            <v>339</v>
          </cell>
          <cell r="I66">
            <v>391</v>
          </cell>
          <cell r="J66">
            <v>1</v>
          </cell>
          <cell r="K66">
            <v>387</v>
          </cell>
          <cell r="L66">
            <v>103</v>
          </cell>
          <cell r="M66">
            <v>29</v>
          </cell>
          <cell r="N66">
            <v>363</v>
          </cell>
          <cell r="O66">
            <v>49</v>
          </cell>
          <cell r="P66">
            <v>201</v>
          </cell>
          <cell r="Q66">
            <v>175</v>
          </cell>
          <cell r="R66">
            <v>245</v>
          </cell>
          <cell r="S66">
            <v>93</v>
          </cell>
          <cell r="T66">
            <v>359</v>
          </cell>
          <cell r="U66">
            <v>129</v>
          </cell>
          <cell r="V66">
            <v>149</v>
          </cell>
          <cell r="W66">
            <v>369</v>
          </cell>
          <cell r="X66">
            <v>67</v>
          </cell>
          <cell r="Y66">
            <v>373</v>
          </cell>
        </row>
        <row r="67">
          <cell r="F67">
            <v>371</v>
          </cell>
          <cell r="G67">
            <v>319</v>
          </cell>
          <cell r="H67">
            <v>349</v>
          </cell>
          <cell r="I67">
            <v>397</v>
          </cell>
          <cell r="J67">
            <v>387</v>
          </cell>
          <cell r="K67">
            <v>1</v>
          </cell>
          <cell r="L67">
            <v>109</v>
          </cell>
          <cell r="M67">
            <v>33</v>
          </cell>
          <cell r="N67">
            <v>347</v>
          </cell>
          <cell r="O67">
            <v>53</v>
          </cell>
          <cell r="P67">
            <v>205</v>
          </cell>
          <cell r="Q67">
            <v>179</v>
          </cell>
          <cell r="R67">
            <v>249</v>
          </cell>
          <cell r="S67">
            <v>101</v>
          </cell>
          <cell r="T67">
            <v>345</v>
          </cell>
          <cell r="U67">
            <v>133</v>
          </cell>
          <cell r="V67">
            <v>153</v>
          </cell>
          <cell r="W67">
            <v>385</v>
          </cell>
          <cell r="X67">
            <v>71</v>
          </cell>
          <cell r="Y67">
            <v>355</v>
          </cell>
        </row>
        <row r="68">
          <cell r="F68">
            <v>99</v>
          </cell>
          <cell r="G68">
            <v>119</v>
          </cell>
          <cell r="H68">
            <v>115</v>
          </cell>
          <cell r="I68">
            <v>107</v>
          </cell>
          <cell r="J68">
            <v>103</v>
          </cell>
          <cell r="K68">
            <v>109</v>
          </cell>
          <cell r="L68">
            <v>1</v>
          </cell>
          <cell r="M68">
            <v>291</v>
          </cell>
          <cell r="N68">
            <v>91</v>
          </cell>
          <cell r="O68">
            <v>295</v>
          </cell>
          <cell r="P68">
            <v>227</v>
          </cell>
          <cell r="Q68">
            <v>259</v>
          </cell>
          <cell r="R68">
            <v>189</v>
          </cell>
          <cell r="S68">
            <v>365</v>
          </cell>
          <cell r="T68">
            <v>89</v>
          </cell>
          <cell r="U68">
            <v>287</v>
          </cell>
          <cell r="V68">
            <v>271</v>
          </cell>
          <cell r="W68">
            <v>111</v>
          </cell>
          <cell r="X68">
            <v>299</v>
          </cell>
          <cell r="Y68">
            <v>95</v>
          </cell>
        </row>
        <row r="69">
          <cell r="F69">
            <v>27</v>
          </cell>
          <cell r="G69">
            <v>39</v>
          </cell>
          <cell r="H69">
            <v>37</v>
          </cell>
          <cell r="I69">
            <v>31</v>
          </cell>
          <cell r="J69">
            <v>29</v>
          </cell>
          <cell r="K69">
            <v>33</v>
          </cell>
          <cell r="L69">
            <v>291</v>
          </cell>
          <cell r="M69">
            <v>1</v>
          </cell>
          <cell r="N69">
            <v>23</v>
          </cell>
          <cell r="O69">
            <v>305</v>
          </cell>
          <cell r="P69">
            <v>219</v>
          </cell>
          <cell r="Q69">
            <v>231</v>
          </cell>
          <cell r="R69">
            <v>161</v>
          </cell>
          <cell r="S69">
            <v>293</v>
          </cell>
          <cell r="T69">
            <v>21</v>
          </cell>
          <cell r="U69">
            <v>279</v>
          </cell>
          <cell r="V69">
            <v>261</v>
          </cell>
          <cell r="W69">
            <v>35</v>
          </cell>
          <cell r="X69">
            <v>303</v>
          </cell>
          <cell r="Y69">
            <v>25</v>
          </cell>
        </row>
        <row r="70">
          <cell r="F70">
            <v>381</v>
          </cell>
          <cell r="G70">
            <v>309</v>
          </cell>
          <cell r="H70">
            <v>323</v>
          </cell>
          <cell r="I70">
            <v>357</v>
          </cell>
          <cell r="J70">
            <v>363</v>
          </cell>
          <cell r="K70">
            <v>347</v>
          </cell>
          <cell r="L70">
            <v>91</v>
          </cell>
          <cell r="M70">
            <v>23</v>
          </cell>
          <cell r="N70">
            <v>1</v>
          </cell>
          <cell r="O70">
            <v>43</v>
          </cell>
          <cell r="P70">
            <v>195</v>
          </cell>
          <cell r="Q70">
            <v>169</v>
          </cell>
          <cell r="R70">
            <v>239</v>
          </cell>
          <cell r="S70">
            <v>83</v>
          </cell>
          <cell r="T70">
            <v>399</v>
          </cell>
          <cell r="U70">
            <v>123</v>
          </cell>
          <cell r="V70">
            <v>143</v>
          </cell>
          <cell r="W70">
            <v>335</v>
          </cell>
          <cell r="X70">
            <v>59</v>
          </cell>
          <cell r="Y70">
            <v>395</v>
          </cell>
        </row>
        <row r="71">
          <cell r="F71">
            <v>47</v>
          </cell>
          <cell r="G71">
            <v>75</v>
          </cell>
          <cell r="H71">
            <v>63</v>
          </cell>
          <cell r="I71">
            <v>51</v>
          </cell>
          <cell r="J71">
            <v>49</v>
          </cell>
          <cell r="K71">
            <v>53</v>
          </cell>
          <cell r="L71">
            <v>295</v>
          </cell>
          <cell r="M71">
            <v>305</v>
          </cell>
          <cell r="N71">
            <v>43</v>
          </cell>
          <cell r="O71">
            <v>1</v>
          </cell>
          <cell r="P71">
            <v>221</v>
          </cell>
          <cell r="Q71">
            <v>233</v>
          </cell>
          <cell r="R71">
            <v>163</v>
          </cell>
          <cell r="S71">
            <v>297</v>
          </cell>
          <cell r="T71">
            <v>41</v>
          </cell>
          <cell r="U71">
            <v>281</v>
          </cell>
          <cell r="V71">
            <v>263</v>
          </cell>
          <cell r="W71">
            <v>55</v>
          </cell>
          <cell r="X71">
            <v>329</v>
          </cell>
          <cell r="Y71">
            <v>45</v>
          </cell>
        </row>
        <row r="72">
          <cell r="F72">
            <v>199</v>
          </cell>
          <cell r="G72">
            <v>211</v>
          </cell>
          <cell r="H72">
            <v>209</v>
          </cell>
          <cell r="I72">
            <v>203</v>
          </cell>
          <cell r="J72">
            <v>201</v>
          </cell>
          <cell r="K72">
            <v>205</v>
          </cell>
          <cell r="L72">
            <v>227</v>
          </cell>
          <cell r="M72">
            <v>219</v>
          </cell>
          <cell r="N72">
            <v>195</v>
          </cell>
          <cell r="O72">
            <v>221</v>
          </cell>
          <cell r="P72">
            <v>1</v>
          </cell>
          <cell r="Q72">
            <v>275</v>
          </cell>
          <cell r="R72">
            <v>217</v>
          </cell>
          <cell r="S72">
            <v>225</v>
          </cell>
          <cell r="T72">
            <v>193</v>
          </cell>
          <cell r="U72">
            <v>229</v>
          </cell>
          <cell r="V72">
            <v>267</v>
          </cell>
          <cell r="W72">
            <v>207</v>
          </cell>
          <cell r="X72">
            <v>223</v>
          </cell>
          <cell r="Y72">
            <v>197</v>
          </cell>
        </row>
        <row r="73">
          <cell r="F73">
            <v>173</v>
          </cell>
          <cell r="G73">
            <v>185</v>
          </cell>
          <cell r="H73">
            <v>183</v>
          </cell>
          <cell r="I73">
            <v>177</v>
          </cell>
          <cell r="J73">
            <v>175</v>
          </cell>
          <cell r="K73">
            <v>179</v>
          </cell>
          <cell r="L73">
            <v>259</v>
          </cell>
          <cell r="M73">
            <v>231</v>
          </cell>
          <cell r="N73">
            <v>169</v>
          </cell>
          <cell r="O73">
            <v>233</v>
          </cell>
          <cell r="P73">
            <v>275</v>
          </cell>
          <cell r="Q73">
            <v>1</v>
          </cell>
          <cell r="R73">
            <v>215</v>
          </cell>
          <cell r="S73">
            <v>257</v>
          </cell>
          <cell r="T73">
            <v>167</v>
          </cell>
          <cell r="U73">
            <v>273</v>
          </cell>
          <cell r="V73">
            <v>289</v>
          </cell>
          <cell r="W73">
            <v>181</v>
          </cell>
          <cell r="X73">
            <v>235</v>
          </cell>
          <cell r="Y73">
            <v>171</v>
          </cell>
        </row>
        <row r="74">
          <cell r="F74">
            <v>243</v>
          </cell>
          <cell r="G74">
            <v>255</v>
          </cell>
          <cell r="H74">
            <v>253</v>
          </cell>
          <cell r="I74">
            <v>247</v>
          </cell>
          <cell r="J74">
            <v>245</v>
          </cell>
          <cell r="K74">
            <v>249</v>
          </cell>
          <cell r="L74">
            <v>189</v>
          </cell>
          <cell r="M74">
            <v>161</v>
          </cell>
          <cell r="N74">
            <v>239</v>
          </cell>
          <cell r="O74">
            <v>163</v>
          </cell>
          <cell r="P74">
            <v>217</v>
          </cell>
          <cell r="Q74">
            <v>215</v>
          </cell>
          <cell r="R74">
            <v>1</v>
          </cell>
          <cell r="S74">
            <v>187</v>
          </cell>
          <cell r="T74">
            <v>237</v>
          </cell>
          <cell r="U74">
            <v>191</v>
          </cell>
          <cell r="V74">
            <v>213</v>
          </cell>
          <cell r="W74">
            <v>251</v>
          </cell>
          <cell r="X74">
            <v>165</v>
          </cell>
          <cell r="Y74">
            <v>241</v>
          </cell>
        </row>
        <row r="75">
          <cell r="F75">
            <v>87</v>
          </cell>
          <cell r="G75">
            <v>117</v>
          </cell>
          <cell r="H75">
            <v>113</v>
          </cell>
          <cell r="I75">
            <v>97</v>
          </cell>
          <cell r="J75">
            <v>93</v>
          </cell>
          <cell r="K75">
            <v>101</v>
          </cell>
          <cell r="L75">
            <v>365</v>
          </cell>
          <cell r="M75">
            <v>293</v>
          </cell>
          <cell r="N75">
            <v>83</v>
          </cell>
          <cell r="O75">
            <v>297</v>
          </cell>
          <cell r="P75">
            <v>225</v>
          </cell>
          <cell r="Q75">
            <v>257</v>
          </cell>
          <cell r="R75">
            <v>187</v>
          </cell>
          <cell r="S75">
            <v>1</v>
          </cell>
          <cell r="T75">
            <v>81</v>
          </cell>
          <cell r="U75">
            <v>285</v>
          </cell>
          <cell r="V75">
            <v>269</v>
          </cell>
          <cell r="W75">
            <v>105</v>
          </cell>
          <cell r="X75">
            <v>301</v>
          </cell>
          <cell r="Y75">
            <v>85</v>
          </cell>
        </row>
        <row r="76">
          <cell r="F76">
            <v>377</v>
          </cell>
          <cell r="G76">
            <v>307</v>
          </cell>
          <cell r="H76">
            <v>321</v>
          </cell>
          <cell r="I76">
            <v>353</v>
          </cell>
          <cell r="J76">
            <v>359</v>
          </cell>
          <cell r="K76">
            <v>345</v>
          </cell>
          <cell r="L76">
            <v>89</v>
          </cell>
          <cell r="M76">
            <v>21</v>
          </cell>
          <cell r="N76">
            <v>399</v>
          </cell>
          <cell r="O76">
            <v>41</v>
          </cell>
          <cell r="P76">
            <v>193</v>
          </cell>
          <cell r="Q76">
            <v>167</v>
          </cell>
          <cell r="R76">
            <v>237</v>
          </cell>
          <cell r="S76">
            <v>81</v>
          </cell>
          <cell r="T76">
            <v>1</v>
          </cell>
          <cell r="U76">
            <v>121</v>
          </cell>
          <cell r="V76">
            <v>141</v>
          </cell>
          <cell r="W76">
            <v>333</v>
          </cell>
          <cell r="X76">
            <v>57</v>
          </cell>
          <cell r="Y76">
            <v>389</v>
          </cell>
        </row>
        <row r="77">
          <cell r="F77">
            <v>127</v>
          </cell>
          <cell r="G77">
            <v>139</v>
          </cell>
          <cell r="H77">
            <v>137</v>
          </cell>
          <cell r="I77">
            <v>131</v>
          </cell>
          <cell r="J77">
            <v>129</v>
          </cell>
          <cell r="K77">
            <v>133</v>
          </cell>
          <cell r="L77">
            <v>287</v>
          </cell>
          <cell r="M77">
            <v>279</v>
          </cell>
          <cell r="N77">
            <v>123</v>
          </cell>
          <cell r="O77">
            <v>281</v>
          </cell>
          <cell r="P77">
            <v>229</v>
          </cell>
          <cell r="Q77">
            <v>273</v>
          </cell>
          <cell r="R77">
            <v>191</v>
          </cell>
          <cell r="S77">
            <v>285</v>
          </cell>
          <cell r="T77">
            <v>121</v>
          </cell>
          <cell r="U77">
            <v>1</v>
          </cell>
          <cell r="V77">
            <v>277</v>
          </cell>
          <cell r="W77">
            <v>135</v>
          </cell>
          <cell r="X77">
            <v>283</v>
          </cell>
          <cell r="Y77">
            <v>125</v>
          </cell>
        </row>
        <row r="78">
          <cell r="F78">
            <v>147</v>
          </cell>
          <cell r="G78">
            <v>159</v>
          </cell>
          <cell r="H78">
            <v>157</v>
          </cell>
          <cell r="I78">
            <v>151</v>
          </cell>
          <cell r="J78">
            <v>149</v>
          </cell>
          <cell r="K78">
            <v>153</v>
          </cell>
          <cell r="L78">
            <v>271</v>
          </cell>
          <cell r="M78">
            <v>261</v>
          </cell>
          <cell r="N78">
            <v>143</v>
          </cell>
          <cell r="O78">
            <v>263</v>
          </cell>
          <cell r="P78">
            <v>267</v>
          </cell>
          <cell r="Q78">
            <v>289</v>
          </cell>
          <cell r="R78">
            <v>213</v>
          </cell>
          <cell r="S78">
            <v>269</v>
          </cell>
          <cell r="T78">
            <v>141</v>
          </cell>
          <cell r="U78">
            <v>277</v>
          </cell>
          <cell r="V78">
            <v>1</v>
          </cell>
          <cell r="W78">
            <v>155</v>
          </cell>
          <cell r="X78">
            <v>265</v>
          </cell>
          <cell r="Y78">
            <v>145</v>
          </cell>
        </row>
        <row r="79">
          <cell r="F79">
            <v>351</v>
          </cell>
          <cell r="G79">
            <v>327</v>
          </cell>
          <cell r="H79">
            <v>361</v>
          </cell>
          <cell r="I79">
            <v>375</v>
          </cell>
          <cell r="J79">
            <v>369</v>
          </cell>
          <cell r="K79">
            <v>385</v>
          </cell>
          <cell r="L79">
            <v>111</v>
          </cell>
          <cell r="M79">
            <v>35</v>
          </cell>
          <cell r="N79">
            <v>335</v>
          </cell>
          <cell r="O79">
            <v>55</v>
          </cell>
          <cell r="P79">
            <v>207</v>
          </cell>
          <cell r="Q79">
            <v>181</v>
          </cell>
          <cell r="R79">
            <v>251</v>
          </cell>
          <cell r="S79">
            <v>105</v>
          </cell>
          <cell r="T79">
            <v>333</v>
          </cell>
          <cell r="U79">
            <v>135</v>
          </cell>
          <cell r="V79">
            <v>155</v>
          </cell>
          <cell r="W79">
            <v>1</v>
          </cell>
          <cell r="X79">
            <v>73</v>
          </cell>
          <cell r="Y79">
            <v>343</v>
          </cell>
        </row>
        <row r="80">
          <cell r="F80">
            <v>65</v>
          </cell>
          <cell r="G80">
            <v>79</v>
          </cell>
          <cell r="H80">
            <v>77</v>
          </cell>
          <cell r="I80">
            <v>69</v>
          </cell>
          <cell r="J80">
            <v>67</v>
          </cell>
          <cell r="K80">
            <v>71</v>
          </cell>
          <cell r="L80">
            <v>299</v>
          </cell>
          <cell r="M80">
            <v>303</v>
          </cell>
          <cell r="N80">
            <v>59</v>
          </cell>
          <cell r="O80">
            <v>329</v>
          </cell>
          <cell r="P80">
            <v>223</v>
          </cell>
          <cell r="Q80">
            <v>235</v>
          </cell>
          <cell r="R80">
            <v>165</v>
          </cell>
          <cell r="S80">
            <v>301</v>
          </cell>
          <cell r="T80">
            <v>57</v>
          </cell>
          <cell r="U80">
            <v>283</v>
          </cell>
          <cell r="V80">
            <v>265</v>
          </cell>
          <cell r="W80">
            <v>73</v>
          </cell>
          <cell r="X80">
            <v>1</v>
          </cell>
          <cell r="Y80">
            <v>61</v>
          </cell>
        </row>
        <row r="81">
          <cell r="F81">
            <v>393</v>
          </cell>
          <cell r="G81">
            <v>311</v>
          </cell>
          <cell r="H81">
            <v>325</v>
          </cell>
          <cell r="I81">
            <v>367</v>
          </cell>
          <cell r="J81">
            <v>373</v>
          </cell>
          <cell r="K81">
            <v>355</v>
          </cell>
          <cell r="L81">
            <v>95</v>
          </cell>
          <cell r="M81">
            <v>25</v>
          </cell>
          <cell r="N81">
            <v>395</v>
          </cell>
          <cell r="O81">
            <v>45</v>
          </cell>
          <cell r="P81">
            <v>197</v>
          </cell>
          <cell r="Q81">
            <v>171</v>
          </cell>
          <cell r="R81">
            <v>241</v>
          </cell>
          <cell r="S81">
            <v>85</v>
          </cell>
          <cell r="T81">
            <v>389</v>
          </cell>
          <cell r="U81">
            <v>125</v>
          </cell>
          <cell r="V81">
            <v>145</v>
          </cell>
          <cell r="W81">
            <v>343</v>
          </cell>
          <cell r="X81">
            <v>61</v>
          </cell>
          <cell r="Y81">
            <v>1</v>
          </cell>
        </row>
        <row r="85">
          <cell r="B85">
            <v>3.9896920972703569</v>
          </cell>
          <cell r="C85">
            <v>2.7830551513011725</v>
          </cell>
          <cell r="F85">
            <v>10000000000</v>
          </cell>
          <cell r="G85">
            <v>3.6928246405246994</v>
          </cell>
          <cell r="H85">
            <v>1.7187665672761097</v>
          </cell>
          <cell r="I85">
            <v>1.8612977361943579</v>
          </cell>
          <cell r="J85">
            <v>2.6400258016044149</v>
          </cell>
          <cell r="K85">
            <v>0.54503658222416695</v>
          </cell>
          <cell r="L85">
            <v>27.293408294954993</v>
          </cell>
          <cell r="M85">
            <v>32.301025045165943</v>
          </cell>
          <cell r="N85">
            <v>3.0359237788662323</v>
          </cell>
          <cell r="O85">
            <v>30.639030965094165</v>
          </cell>
          <cell r="P85">
            <v>9.7803383962288457</v>
          </cell>
          <cell r="Q85">
            <v>12.891179754651095</v>
          </cell>
          <cell r="R85">
            <v>3.9949441688459468</v>
          </cell>
          <cell r="S85">
            <v>21.700568235861667</v>
          </cell>
          <cell r="T85">
            <v>0.60492288096762659</v>
          </cell>
          <cell r="U85">
            <v>27.302044141842959</v>
          </cell>
          <cell r="V85">
            <v>24.581996812587796</v>
          </cell>
          <cell r="W85">
            <v>0.84860722916469178</v>
          </cell>
          <cell r="X85">
            <v>26.96614941381856</v>
          </cell>
          <cell r="Y85">
            <v>0.6224316769773488</v>
          </cell>
        </row>
        <row r="86">
          <cell r="B86">
            <v>5.8391670543034806</v>
          </cell>
          <cell r="C86">
            <v>3.3048472783326415</v>
          </cell>
          <cell r="F86">
            <v>3.6928246405246994</v>
          </cell>
          <cell r="G86">
            <v>10000000000</v>
          </cell>
          <cell r="H86">
            <v>0.8960507331467813</v>
          </cell>
          <cell r="I86">
            <v>0.43000253572700348</v>
          </cell>
          <cell r="J86">
            <v>0.46539930971104565</v>
          </cell>
          <cell r="K86">
            <v>1.4004507716921566</v>
          </cell>
          <cell r="L86">
            <v>19.166290626335105</v>
          </cell>
          <cell r="M86">
            <v>24.301813763373243</v>
          </cell>
          <cell r="N86">
            <v>0.32132456098620971</v>
          </cell>
          <cell r="O86">
            <v>24.75065303674862</v>
          </cell>
          <cell r="P86">
            <v>8.6478351893295446</v>
          </cell>
          <cell r="Q86">
            <v>4.4308760638972942</v>
          </cell>
          <cell r="R86">
            <v>3.3560180571781522</v>
          </cell>
          <cell r="S86">
            <v>14.207096091015945</v>
          </cell>
          <cell r="T86">
            <v>1.8826925154845133</v>
          </cell>
          <cell r="U86">
            <v>13.884531602148797</v>
          </cell>
          <cell r="V86">
            <v>10.512172516426649</v>
          </cell>
          <cell r="W86">
            <v>1.400322015638968</v>
          </cell>
          <cell r="X86">
            <v>15.149935532370018</v>
          </cell>
          <cell r="Y86">
            <v>2.4459771398883272</v>
          </cell>
        </row>
        <row r="87">
          <cell r="B87">
            <v>5.2783999598691729</v>
          </cell>
          <cell r="C87">
            <v>2.5422261411049316</v>
          </cell>
          <cell r="F87">
            <v>1.7187665672761097</v>
          </cell>
          <cell r="G87">
            <v>0.8960507331467813</v>
          </cell>
          <cell r="H87">
            <v>10000000000</v>
          </cell>
          <cell r="I87">
            <v>0.11051190795296996</v>
          </cell>
          <cell r="J87">
            <v>0.12438111478586096</v>
          </cell>
          <cell r="K87">
            <v>0.52906560538049163</v>
          </cell>
          <cell r="L87">
            <v>26.698801575138631</v>
          </cell>
          <cell r="M87">
            <v>32.456481372014551</v>
          </cell>
          <cell r="N87">
            <v>0.24796501133969759</v>
          </cell>
          <cell r="O87">
            <v>32.249585206135066</v>
          </cell>
          <cell r="P87">
            <v>11.8812469147377</v>
          </cell>
          <cell r="Q87">
            <v>9.158131189410021</v>
          </cell>
          <cell r="R87">
            <v>4.9856825704799634</v>
          </cell>
          <cell r="S87">
            <v>20.811645556997668</v>
          </cell>
          <cell r="T87">
            <v>1.3803691539950131</v>
          </cell>
          <cell r="U87">
            <v>21.742015081226363</v>
          </cell>
          <cell r="V87">
            <v>17.529169189616418</v>
          </cell>
          <cell r="W87">
            <v>0.15243353791283659</v>
          </cell>
          <cell r="X87">
            <v>23.005284652055288</v>
          </cell>
          <cell r="Y87">
            <v>1.9210310512278346</v>
          </cell>
        </row>
        <row r="88">
          <cell r="B88">
            <v>5.3514293101237769</v>
          </cell>
          <cell r="C88">
            <v>2.866538678565882</v>
          </cell>
          <cell r="F88">
            <v>1.8612977361943579</v>
          </cell>
          <cell r="G88">
            <v>0.43000253572700348</v>
          </cell>
          <cell r="H88">
            <v>0.11051190795296996</v>
          </cell>
          <cell r="I88">
            <v>10000000000</v>
          </cell>
          <cell r="J88">
            <v>0.10858560427115321</v>
          </cell>
          <cell r="K88">
            <v>0.43777447904306543</v>
          </cell>
          <cell r="L88">
            <v>23.398517084773655</v>
          </cell>
          <cell r="M88">
            <v>28.829134979989657</v>
          </cell>
          <cell r="N88">
            <v>0.15862088728444124</v>
          </cell>
          <cell r="O88">
            <v>28.713489190436885</v>
          </cell>
          <cell r="P88">
            <v>9.9517256974346253</v>
          </cell>
          <cell r="Q88">
            <v>7.3050558516247417</v>
          </cell>
          <cell r="R88">
            <v>3.8063128674930491</v>
          </cell>
          <cell r="S88">
            <v>17.906130085832654</v>
          </cell>
          <cell r="T88">
            <v>1.0559586541964783</v>
          </cell>
          <cell r="U88">
            <v>18.875558116079166</v>
          </cell>
          <cell r="V88">
            <v>15.158671175123025</v>
          </cell>
          <cell r="W88">
            <v>0.28460844706722732</v>
          </cell>
          <cell r="X88">
            <v>19.959163132189005</v>
          </cell>
          <cell r="Y88">
            <v>1.5463869696653068</v>
          </cell>
        </row>
        <row r="89">
          <cell r="B89">
            <v>5.6100130818397975</v>
          </cell>
          <cell r="C89">
            <v>2.6622838444094534</v>
          </cell>
          <cell r="F89">
            <v>2.6400258016044149</v>
          </cell>
          <cell r="G89">
            <v>0.46539930971104565</v>
          </cell>
          <cell r="H89">
            <v>0.12438111478586096</v>
          </cell>
          <cell r="I89">
            <v>0.10858560427115321</v>
          </cell>
          <cell r="J89">
            <v>10000000000</v>
          </cell>
          <cell r="K89">
            <v>0.9309476665066565</v>
          </cell>
          <cell r="L89">
            <v>25.241055863534068</v>
          </cell>
          <cell r="M89">
            <v>30.992691364905703</v>
          </cell>
          <cell r="N89">
            <v>2.2209126669905047E-2</v>
          </cell>
          <cell r="O89">
            <v>31.164959583586157</v>
          </cell>
          <cell r="P89">
            <v>11.773149512590852</v>
          </cell>
          <cell r="Q89">
            <v>7.7680672177494205</v>
          </cell>
          <cell r="R89">
            <v>5.0298371500594747</v>
          </cell>
          <cell r="S89">
            <v>19.499775219456158</v>
          </cell>
          <cell r="T89">
            <v>1.8361843562435443</v>
          </cell>
          <cell r="U89">
            <v>19.391775442553932</v>
          </cell>
          <cell r="V89">
            <v>15.107490986478734</v>
          </cell>
          <cell r="W89">
            <v>0.52040652977403634</v>
          </cell>
          <cell r="X89">
            <v>20.920966378669462</v>
          </cell>
          <cell r="Y89">
            <v>2.4684410694121133</v>
          </cell>
        </row>
        <row r="90">
          <cell r="B90">
            <v>4.700212505178528</v>
          </cell>
          <cell r="C90">
            <v>2.9835478747855255</v>
          </cell>
          <cell r="F90">
            <v>0.54503658222416695</v>
          </cell>
          <cell r="G90">
            <v>1.4004507716921566</v>
          </cell>
          <cell r="H90">
            <v>0.52906560538049163</v>
          </cell>
          <cell r="I90">
            <v>0.43777447904306543</v>
          </cell>
          <cell r="J90">
            <v>0.9309476665066565</v>
          </cell>
          <cell r="K90">
            <v>10000000000</v>
          </cell>
          <cell r="L90">
            <v>23.297198809073361</v>
          </cell>
          <cell r="M90">
            <v>28.35391703730042</v>
          </cell>
          <cell r="N90">
            <v>1.1193963045868187</v>
          </cell>
          <cell r="O90">
            <v>27.502851372750548</v>
          </cell>
          <cell r="P90">
            <v>8.4714001761727022</v>
          </cell>
          <cell r="Q90">
            <v>8.7671308386205133</v>
          </cell>
          <cell r="R90">
            <v>2.8757065543031275</v>
          </cell>
          <cell r="S90">
            <v>17.947829979926173</v>
          </cell>
          <cell r="T90">
            <v>0.22211661586282899</v>
          </cell>
          <cell r="U90">
            <v>21.273473184848868</v>
          </cell>
          <cell r="V90">
            <v>18.302882442933122</v>
          </cell>
          <cell r="W90">
            <v>0.18692331920828684</v>
          </cell>
          <cell r="X90">
            <v>21.552729007238565</v>
          </cell>
          <cell r="Y90">
            <v>0.44929039475338473</v>
          </cell>
        </row>
        <row r="91">
          <cell r="B91">
            <v>5.8028618815757405</v>
          </cell>
          <cell r="C91">
            <v>7.6826289723836716</v>
          </cell>
          <cell r="F91">
            <v>27.293408294954993</v>
          </cell>
          <cell r="G91">
            <v>19.166290626335105</v>
          </cell>
          <cell r="H91">
            <v>26.698801575138631</v>
          </cell>
          <cell r="I91">
            <v>23.398517084773655</v>
          </cell>
          <cell r="J91">
            <v>25.241055863534068</v>
          </cell>
          <cell r="K91">
            <v>23.297198809073361</v>
          </cell>
          <cell r="L91">
            <v>10000000000</v>
          </cell>
          <cell r="M91">
            <v>0.33460739562689307</v>
          </cell>
          <cell r="N91">
            <v>24.352998711333942</v>
          </cell>
          <cell r="O91">
            <v>0.85616412976796363</v>
          </cell>
          <cell r="P91">
            <v>5.1587351812733022</v>
          </cell>
          <cell r="Q91">
            <v>6.3706794565141998</v>
          </cell>
          <cell r="R91">
            <v>10.413928180639186</v>
          </cell>
          <cell r="S91">
            <v>0.37054291853443194</v>
          </cell>
          <cell r="T91">
            <v>20.162053686323379</v>
          </cell>
          <cell r="U91">
            <v>4.1082939224634512</v>
          </cell>
          <cell r="V91">
            <v>8.2865682238650891</v>
          </cell>
          <cell r="W91">
            <v>26.704960946112447</v>
          </cell>
          <cell r="X91">
            <v>1.8328957220151985</v>
          </cell>
          <cell r="Y91">
            <v>19.677474603893977</v>
          </cell>
        </row>
        <row r="92">
          <cell r="B92">
            <v>5.6140250475424684</v>
          </cell>
          <cell r="C92">
            <v>8.2293903881210877</v>
          </cell>
          <cell r="F92">
            <v>32.301025045165943</v>
          </cell>
          <cell r="G92">
            <v>24.301813763373243</v>
          </cell>
          <cell r="H92">
            <v>32.456481372014551</v>
          </cell>
          <cell r="I92">
            <v>28.829134979989657</v>
          </cell>
          <cell r="J92">
            <v>30.992691364905703</v>
          </cell>
          <cell r="K92">
            <v>28.35391703730042</v>
          </cell>
          <cell r="L92">
            <v>0.33460739562689307</v>
          </cell>
          <cell r="M92">
            <v>10000000000</v>
          </cell>
          <cell r="N92">
            <v>30.056582118762737</v>
          </cell>
          <cell r="O92">
            <v>0.32164423956136634</v>
          </cell>
          <cell r="P92">
            <v>6.9417160236126172</v>
          </cell>
          <cell r="Q92">
            <v>9.62455266009664</v>
          </cell>
          <cell r="R92">
            <v>13.590083196658423</v>
          </cell>
          <cell r="S92">
            <v>1.3709660687772298</v>
          </cell>
          <cell r="T92">
            <v>24.682124382788974</v>
          </cell>
          <cell r="U92">
            <v>6.2529027204569783</v>
          </cell>
          <cell r="V92">
            <v>11.528536073184116</v>
          </cell>
          <cell r="W92">
            <v>32.25788267402757</v>
          </cell>
          <cell r="X92">
            <v>3.3341205818409363</v>
          </cell>
          <cell r="Y92">
            <v>23.999995473588122</v>
          </cell>
        </row>
        <row r="93">
          <cell r="B93">
            <v>5.7317350019041342</v>
          </cell>
          <cell r="C93">
            <v>2.7482658241828704</v>
          </cell>
          <cell r="F93">
            <v>3.0359237788662323</v>
          </cell>
          <cell r="G93">
            <v>0.32132456098620971</v>
          </cell>
          <cell r="H93">
            <v>0.24796501133969759</v>
          </cell>
          <cell r="I93">
            <v>0.15862088728444124</v>
          </cell>
          <cell r="J93">
            <v>2.2209126669905047E-2</v>
          </cell>
          <cell r="K93">
            <v>1.1193963045868187</v>
          </cell>
          <cell r="L93">
            <v>24.352998711333942</v>
          </cell>
          <cell r="M93">
            <v>30.056582118762737</v>
          </cell>
          <cell r="N93">
            <v>10000000000</v>
          </cell>
          <cell r="O93">
            <v>30.36911679424685</v>
          </cell>
          <cell r="P93">
            <v>11.531551423063977</v>
          </cell>
          <cell r="Q93">
            <v>7.1063923519512784</v>
          </cell>
          <cell r="R93">
            <v>4.9449603091829823</v>
          </cell>
          <cell r="S93">
            <v>18.716290559571057</v>
          </cell>
          <cell r="T93">
            <v>2.0099562778879494</v>
          </cell>
          <cell r="U93">
            <v>18.26481953504091</v>
          </cell>
          <cell r="V93">
            <v>14.026312778852816</v>
          </cell>
          <cell r="W93">
            <v>0.72890310209434805</v>
          </cell>
          <cell r="X93">
            <v>19.858098734517469</v>
          </cell>
          <cell r="Y93">
            <v>2.6659271204109016</v>
          </cell>
        </row>
        <row r="94">
          <cell r="B94">
            <v>5.0470373505520989</v>
          </cell>
          <cell r="C94">
            <v>8.2163830431605192</v>
          </cell>
          <cell r="F94">
            <v>30.639030965094165</v>
          </cell>
          <cell r="G94">
            <v>24.75065303674862</v>
          </cell>
          <cell r="H94">
            <v>32.249585206135066</v>
          </cell>
          <cell r="I94">
            <v>28.713489190436885</v>
          </cell>
          <cell r="J94">
            <v>31.164959583586157</v>
          </cell>
          <cell r="K94">
            <v>27.502851372750548</v>
          </cell>
          <cell r="L94">
            <v>0.85616412976796363</v>
          </cell>
          <cell r="M94">
            <v>0.32164423956136634</v>
          </cell>
          <cell r="N94">
            <v>30.36911679424685</v>
          </cell>
          <cell r="O94">
            <v>10000000000</v>
          </cell>
          <cell r="P94">
            <v>5.8485900988507673</v>
          </cell>
          <cell r="Q94">
            <v>10.954886271096754</v>
          </cell>
          <cell r="R94">
            <v>12.699191274883264</v>
          </cell>
          <cell r="S94">
            <v>1.8771798559364528</v>
          </cell>
          <cell r="T94">
            <v>23.580708370622993</v>
          </cell>
          <cell r="U94">
            <v>8.7073180058488244</v>
          </cell>
          <cell r="V94">
            <v>14.435373620566835</v>
          </cell>
          <cell r="W94">
            <v>31.613853245544732</v>
          </cell>
          <cell r="X94">
            <v>5.1801005344344349</v>
          </cell>
          <cell r="Y94">
            <v>22.696528086884982</v>
          </cell>
        </row>
        <row r="95">
          <cell r="B95">
            <v>4.4202886493722051</v>
          </cell>
          <cell r="C95">
            <v>5.8806227462935476</v>
          </cell>
          <cell r="F95">
            <v>9.7803383962288457</v>
          </cell>
          <cell r="G95">
            <v>8.6478351893295446</v>
          </cell>
          <cell r="H95">
            <v>11.8812469147377</v>
          </cell>
          <cell r="I95">
            <v>9.9517256974346253</v>
          </cell>
          <cell r="J95">
            <v>11.773149512590852</v>
          </cell>
          <cell r="K95">
            <v>8.4714001761727022</v>
          </cell>
          <cell r="L95">
            <v>5.1587351812733022</v>
          </cell>
          <cell r="M95">
            <v>6.9417160236126172</v>
          </cell>
          <cell r="N95">
            <v>11.531551423063977</v>
          </cell>
          <cell r="O95">
            <v>5.8485900988507673</v>
          </cell>
          <cell r="P95">
            <v>10000000000</v>
          </cell>
          <cell r="Q95">
            <v>4.9892534550207488</v>
          </cell>
          <cell r="R95">
            <v>1.489375493810045</v>
          </cell>
          <cell r="S95">
            <v>3.3366372759232252</v>
          </cell>
          <cell r="T95">
            <v>6.1818277303886324</v>
          </cell>
          <cell r="U95">
            <v>10.233823805398808</v>
          </cell>
          <cell r="V95">
            <v>12.474275079986487</v>
          </cell>
          <cell r="W95">
            <v>11.011548774594329</v>
          </cell>
          <cell r="X95">
            <v>7.8905909888011978</v>
          </cell>
          <cell r="Y95">
            <v>5.622979758742586</v>
          </cell>
        </row>
        <row r="96">
          <cell r="B96">
            <v>6.5712400341108932</v>
          </cell>
          <cell r="C96">
            <v>5.2784088345383733</v>
          </cell>
          <cell r="F96">
            <v>12.891179754651095</v>
          </cell>
          <cell r="G96">
            <v>4.4308760638972942</v>
          </cell>
          <cell r="H96">
            <v>9.158131189410021</v>
          </cell>
          <cell r="I96">
            <v>7.3050558516247417</v>
          </cell>
          <cell r="J96">
            <v>7.7680672177494205</v>
          </cell>
          <cell r="K96">
            <v>8.7671308386205133</v>
          </cell>
          <cell r="L96">
            <v>6.3706794565141998</v>
          </cell>
          <cell r="M96">
            <v>9.62455266009664</v>
          </cell>
          <cell r="N96">
            <v>7.1063923519512784</v>
          </cell>
          <cell r="O96">
            <v>10.954886271096754</v>
          </cell>
          <cell r="P96">
            <v>4.9892534550207488</v>
          </cell>
          <cell r="Q96">
            <v>10000000000</v>
          </cell>
          <cell r="R96">
            <v>4.1439048695841842</v>
          </cell>
          <cell r="S96">
            <v>3.8135501785245243</v>
          </cell>
          <cell r="T96">
            <v>7.9631987338015318</v>
          </cell>
          <cell r="U96">
            <v>2.7343153873163821</v>
          </cell>
          <cell r="V96">
            <v>2.1391758672757675</v>
          </cell>
          <cell r="W96">
            <v>10.016718876757125</v>
          </cell>
          <cell r="X96">
            <v>3.220362976965284</v>
          </cell>
          <cell r="Y96">
            <v>8.3248644636364357</v>
          </cell>
        </row>
        <row r="97">
          <cell r="B97">
            <v>4.6262252547320841</v>
          </cell>
          <cell r="C97">
            <v>4.6777239108203004</v>
          </cell>
          <cell r="F97">
            <v>3.9949441688459468</v>
          </cell>
          <cell r="G97">
            <v>3.3560180571781522</v>
          </cell>
          <cell r="H97">
            <v>4.9856825704799634</v>
          </cell>
          <cell r="I97">
            <v>3.8063128674930491</v>
          </cell>
          <cell r="J97">
            <v>5.0298371500594747</v>
          </cell>
          <cell r="K97">
            <v>2.8757065543031275</v>
          </cell>
          <cell r="L97">
            <v>10.413928180639186</v>
          </cell>
          <cell r="M97">
            <v>13.590083196658423</v>
          </cell>
          <cell r="N97">
            <v>4.9449603091829823</v>
          </cell>
          <cell r="O97">
            <v>12.699191274883264</v>
          </cell>
          <cell r="P97">
            <v>1.489375493810045</v>
          </cell>
          <cell r="Q97">
            <v>4.1439048695841842</v>
          </cell>
          <cell r="R97">
            <v>10000000000</v>
          </cell>
          <cell r="S97">
            <v>7.1271888179345657</v>
          </cell>
          <cell r="T97">
            <v>1.6703195435768508</v>
          </cell>
          <cell r="U97">
            <v>12.231334514250833</v>
          </cell>
          <cell r="V97">
            <v>12.232983428515741</v>
          </cell>
          <cell r="W97">
            <v>4.4044160418684628</v>
          </cell>
          <cell r="X97">
            <v>11.074901955201149</v>
          </cell>
          <cell r="Y97">
            <v>1.4702919259119289</v>
          </cell>
        </row>
        <row r="98">
          <cell r="B98">
            <v>5.803296434722192</v>
          </cell>
          <cell r="C98">
            <v>7.0739067617670432</v>
          </cell>
          <cell r="F98">
            <v>21.700568235861667</v>
          </cell>
          <cell r="G98">
            <v>14.207096091015945</v>
          </cell>
          <cell r="H98">
            <v>20.811645556997668</v>
          </cell>
          <cell r="I98">
            <v>17.906130085832654</v>
          </cell>
          <cell r="J98">
            <v>19.499775219456158</v>
          </cell>
          <cell r="K98">
            <v>17.947829979926173</v>
          </cell>
          <cell r="L98">
            <v>0.37054291853443194</v>
          </cell>
          <cell r="M98">
            <v>1.3709660687772298</v>
          </cell>
          <cell r="N98">
            <v>18.716290559571057</v>
          </cell>
          <cell r="O98">
            <v>1.8771798559364528</v>
          </cell>
          <cell r="P98">
            <v>3.3366372759232252</v>
          </cell>
          <cell r="Q98">
            <v>3.8135501785245243</v>
          </cell>
          <cell r="R98">
            <v>7.1271888179345657</v>
          </cell>
          <cell r="S98">
            <v>10000000000</v>
          </cell>
          <cell r="T98">
            <v>15.313551445832685</v>
          </cell>
          <cell r="U98">
            <v>3.1891196256807715</v>
          </cell>
          <cell r="V98">
            <v>6.3213559315472549</v>
          </cell>
          <cell r="W98">
            <v>20.883498098171589</v>
          </cell>
          <cell r="X98">
            <v>1.4010276991980914</v>
          </cell>
          <cell r="Y98">
            <v>14.973006696571419</v>
          </cell>
        </row>
        <row r="99">
          <cell r="B99">
            <v>4.4700058094323145</v>
          </cell>
          <cell r="C99">
            <v>3.3947917113307549</v>
          </cell>
          <cell r="F99">
            <v>0.60492288096762659</v>
          </cell>
          <cell r="G99">
            <v>1.8826925154845133</v>
          </cell>
          <cell r="H99">
            <v>1.3803691539950131</v>
          </cell>
          <cell r="I99">
            <v>1.0559586541964783</v>
          </cell>
          <cell r="J99">
            <v>1.8361843562435443</v>
          </cell>
          <cell r="K99">
            <v>0.22211661586282899</v>
          </cell>
          <cell r="L99">
            <v>20.162053686323379</v>
          </cell>
          <cell r="M99">
            <v>24.682124382788974</v>
          </cell>
          <cell r="N99">
            <v>2.0099562778879494</v>
          </cell>
          <cell r="O99">
            <v>23.580708370622993</v>
          </cell>
          <cell r="P99">
            <v>6.1818277303886324</v>
          </cell>
          <cell r="Q99">
            <v>7.9631987338015318</v>
          </cell>
          <cell r="R99">
            <v>1.6703195435768508</v>
          </cell>
          <cell r="S99">
            <v>15.313551445832685</v>
          </cell>
          <cell r="T99">
            <v>10000000000</v>
          </cell>
          <cell r="U99">
            <v>19.804577132617016</v>
          </cell>
          <cell r="V99">
            <v>17.733191878840479</v>
          </cell>
          <cell r="W99">
            <v>0.81602197909233598</v>
          </cell>
          <cell r="X99">
            <v>19.503677534432796</v>
          </cell>
          <cell r="Y99">
            <v>4.6687924832226516E-2</v>
          </cell>
        </row>
        <row r="100">
          <cell r="B100">
            <v>7.5316343850347067</v>
          </cell>
          <cell r="C100">
            <v>6.6244987565086735</v>
          </cell>
          <cell r="F100">
            <v>27.302044141842959</v>
          </cell>
          <cell r="G100">
            <v>13.884531602148797</v>
          </cell>
          <cell r="H100">
            <v>21.742015081226363</v>
          </cell>
          <cell r="I100">
            <v>18.875558116079166</v>
          </cell>
          <cell r="J100">
            <v>19.391775442553932</v>
          </cell>
          <cell r="K100">
            <v>21.273473184848868</v>
          </cell>
          <cell r="L100">
            <v>4.1082939224634512</v>
          </cell>
          <cell r="M100">
            <v>6.2529027204569783</v>
          </cell>
          <cell r="N100">
            <v>18.26481953504091</v>
          </cell>
          <cell r="O100">
            <v>8.7073180058488244</v>
          </cell>
          <cell r="P100">
            <v>10.233823805398808</v>
          </cell>
          <cell r="Q100">
            <v>2.7343153873163821</v>
          </cell>
          <cell r="R100">
            <v>12.231334514250833</v>
          </cell>
          <cell r="S100">
            <v>3.1891196256807715</v>
          </cell>
          <cell r="T100">
            <v>19.804577132617016</v>
          </cell>
          <cell r="U100">
            <v>10000000000</v>
          </cell>
          <cell r="V100">
            <v>0.91301317482160393</v>
          </cell>
          <cell r="W100">
            <v>23.19888174989363</v>
          </cell>
          <cell r="X100">
            <v>0.45771938643913362</v>
          </cell>
          <cell r="Y100">
            <v>20.195535184148106</v>
          </cell>
        </row>
        <row r="101">
          <cell r="B101">
            <v>7.9503088281276346</v>
          </cell>
          <cell r="C101">
            <v>5.7655896312093606</v>
          </cell>
          <cell r="F101">
            <v>24.581996812587796</v>
          </cell>
          <cell r="G101">
            <v>10.512172516426649</v>
          </cell>
          <cell r="H101">
            <v>17.529169189616418</v>
          </cell>
          <cell r="I101">
            <v>15.158671175123025</v>
          </cell>
          <cell r="J101">
            <v>15.107490986478734</v>
          </cell>
          <cell r="K101">
            <v>18.302882442933122</v>
          </cell>
          <cell r="L101">
            <v>8.2865682238650891</v>
          </cell>
          <cell r="M101">
            <v>11.528536073184116</v>
          </cell>
          <cell r="N101">
            <v>14.026312778852816</v>
          </cell>
          <cell r="O101">
            <v>14.435373620566835</v>
          </cell>
          <cell r="P101">
            <v>12.474275079986487</v>
          </cell>
          <cell r="Q101">
            <v>2.1391758672757675</v>
          </cell>
          <cell r="R101">
            <v>12.232983428515741</v>
          </cell>
          <cell r="S101">
            <v>6.3213559315472549</v>
          </cell>
          <cell r="T101">
            <v>17.733191878840479</v>
          </cell>
          <cell r="U101">
            <v>0.91301317482160393</v>
          </cell>
          <cell r="V101">
            <v>10000000000</v>
          </cell>
          <cell r="W101">
            <v>19.402073632511865</v>
          </cell>
          <cell r="X101">
            <v>2.5146159123752296</v>
          </cell>
          <cell r="Y101">
            <v>18.478629797010456</v>
          </cell>
        </row>
        <row r="102">
          <cell r="B102">
            <v>4.8916809596785686</v>
          </cell>
          <cell r="C102">
            <v>2.5959099636627192</v>
          </cell>
          <cell r="F102">
            <v>0.84860722916469178</v>
          </cell>
          <cell r="G102">
            <v>1.400322015638968</v>
          </cell>
          <cell r="H102">
            <v>0.15243353791283659</v>
          </cell>
          <cell r="I102">
            <v>0.28460844706722732</v>
          </cell>
          <cell r="J102">
            <v>0.52040652977403634</v>
          </cell>
          <cell r="K102">
            <v>0.18692331920828684</v>
          </cell>
          <cell r="L102">
            <v>26.704960946112447</v>
          </cell>
          <cell r="M102">
            <v>32.25788267402757</v>
          </cell>
          <cell r="N102">
            <v>0.72890310209434805</v>
          </cell>
          <cell r="O102">
            <v>31.613853245544732</v>
          </cell>
          <cell r="P102">
            <v>11.011548774594329</v>
          </cell>
          <cell r="Q102">
            <v>10.016718876757125</v>
          </cell>
          <cell r="R102">
            <v>4.4044160418684628</v>
          </cell>
          <cell r="S102">
            <v>20.883498098171589</v>
          </cell>
          <cell r="T102">
            <v>0.81602197909233598</v>
          </cell>
          <cell r="U102">
            <v>23.19888174989363</v>
          </cell>
          <cell r="V102">
            <v>19.402073632511865</v>
          </cell>
          <cell r="W102">
            <v>10000000000</v>
          </cell>
          <cell r="X102">
            <v>23.997133095586427</v>
          </cell>
          <cell r="Y102">
            <v>1.2040873461134995</v>
          </cell>
        </row>
        <row r="103">
          <cell r="B103">
            <v>6.9859099391314157</v>
          </cell>
          <cell r="C103">
            <v>7.02437900806241</v>
          </cell>
          <cell r="F103">
            <v>26.96614941381856</v>
          </cell>
          <cell r="G103">
            <v>15.149935532370018</v>
          </cell>
          <cell r="H103">
            <v>23.005284652055288</v>
          </cell>
          <cell r="I103">
            <v>19.959163132189005</v>
          </cell>
          <cell r="J103">
            <v>20.920966378669462</v>
          </cell>
          <cell r="K103">
            <v>21.552729007238565</v>
          </cell>
          <cell r="L103">
            <v>1.8328957220151985</v>
          </cell>
          <cell r="M103">
            <v>3.3341205818409363</v>
          </cell>
          <cell r="N103">
            <v>19.858098734517469</v>
          </cell>
          <cell r="O103">
            <v>5.1801005344344349</v>
          </cell>
          <cell r="P103">
            <v>7.8905909888011978</v>
          </cell>
          <cell r="Q103">
            <v>3.220362976965284</v>
          </cell>
          <cell r="R103">
            <v>11.074901955201149</v>
          </cell>
          <cell r="S103">
            <v>1.4010276991980914</v>
          </cell>
          <cell r="T103">
            <v>19.503677534432796</v>
          </cell>
          <cell r="U103">
            <v>0.45771938643913362</v>
          </cell>
          <cell r="V103">
            <v>2.5146159123752296</v>
          </cell>
          <cell r="W103">
            <v>23.997133095586427</v>
          </cell>
          <cell r="X103">
            <v>10000000000</v>
          </cell>
          <cell r="Y103">
            <v>19.602687067844432</v>
          </cell>
        </row>
        <row r="104">
          <cell r="B104">
            <v>4.2891149525314205</v>
          </cell>
          <cell r="C104">
            <v>3.5129713319169067</v>
          </cell>
          <cell r="F104">
            <v>0.6224316769773488</v>
          </cell>
          <cell r="G104">
            <v>2.4459771398883272</v>
          </cell>
          <cell r="H104">
            <v>1.9210310512278346</v>
          </cell>
          <cell r="I104">
            <v>1.5463869696653068</v>
          </cell>
          <cell r="J104">
            <v>2.4684410694121133</v>
          </cell>
          <cell r="K104">
            <v>0.44929039475338473</v>
          </cell>
          <cell r="L104">
            <v>19.677474603893977</v>
          </cell>
          <cell r="M104">
            <v>23.999995473588122</v>
          </cell>
          <cell r="N104">
            <v>2.6659271204109016</v>
          </cell>
          <cell r="O104">
            <v>22.696528086884982</v>
          </cell>
          <cell r="P104">
            <v>5.622979758742586</v>
          </cell>
          <cell r="Q104">
            <v>8.3248644636364357</v>
          </cell>
          <cell r="R104">
            <v>1.4702919259119289</v>
          </cell>
          <cell r="S104">
            <v>14.973006696571419</v>
          </cell>
          <cell r="T104">
            <v>4.6687924832226516E-2</v>
          </cell>
          <cell r="U104">
            <v>20.195535184148106</v>
          </cell>
          <cell r="V104">
            <v>18.478629797010456</v>
          </cell>
          <cell r="W104">
            <v>1.2040873461134995</v>
          </cell>
          <cell r="X104">
            <v>19.602687067844432</v>
          </cell>
          <cell r="Y104">
            <v>10000000000</v>
          </cell>
        </row>
        <row r="109">
          <cell r="F109">
            <v>1</v>
          </cell>
          <cell r="G109">
            <v>267</v>
          </cell>
          <cell r="H109">
            <v>311</v>
          </cell>
          <cell r="I109">
            <v>305</v>
          </cell>
          <cell r="J109">
            <v>287</v>
          </cell>
          <cell r="K109">
            <v>355</v>
          </cell>
          <cell r="L109">
            <v>51</v>
          </cell>
          <cell r="M109">
            <v>23</v>
          </cell>
          <cell r="N109">
            <v>279</v>
          </cell>
          <cell r="O109">
            <v>35</v>
          </cell>
          <cell r="P109">
            <v>197</v>
          </cell>
          <cell r="Q109">
            <v>163</v>
          </cell>
          <cell r="R109">
            <v>261</v>
          </cell>
          <cell r="S109">
            <v>89</v>
          </cell>
          <cell r="T109">
            <v>353</v>
          </cell>
          <cell r="U109">
            <v>49</v>
          </cell>
          <cell r="V109">
            <v>65</v>
          </cell>
          <cell r="W109">
            <v>345</v>
          </cell>
          <cell r="X109">
            <v>53</v>
          </cell>
          <cell r="Y109">
            <v>351</v>
          </cell>
        </row>
        <row r="110">
          <cell r="F110">
            <v>267</v>
          </cell>
          <cell r="G110">
            <v>1</v>
          </cell>
          <cell r="H110">
            <v>341</v>
          </cell>
          <cell r="I110">
            <v>369</v>
          </cell>
          <cell r="J110">
            <v>361</v>
          </cell>
          <cell r="K110">
            <v>323</v>
          </cell>
          <cell r="L110">
            <v>123</v>
          </cell>
          <cell r="M110">
            <v>69</v>
          </cell>
          <cell r="N110">
            <v>377</v>
          </cell>
          <cell r="O110">
            <v>61</v>
          </cell>
          <cell r="P110">
            <v>207</v>
          </cell>
          <cell r="Q110">
            <v>253</v>
          </cell>
          <cell r="R110">
            <v>269</v>
          </cell>
          <cell r="S110">
            <v>155</v>
          </cell>
          <cell r="T110">
            <v>301</v>
          </cell>
          <cell r="U110">
            <v>159</v>
          </cell>
          <cell r="V110">
            <v>187</v>
          </cell>
          <cell r="W110">
            <v>325</v>
          </cell>
          <cell r="X110">
            <v>147</v>
          </cell>
          <cell r="Y110">
            <v>293</v>
          </cell>
        </row>
        <row r="111">
          <cell r="F111">
            <v>311</v>
          </cell>
          <cell r="G111">
            <v>341</v>
          </cell>
          <cell r="H111">
            <v>1</v>
          </cell>
          <cell r="I111">
            <v>393</v>
          </cell>
          <cell r="J111">
            <v>391</v>
          </cell>
          <cell r="K111">
            <v>357</v>
          </cell>
          <cell r="L111">
            <v>57</v>
          </cell>
          <cell r="M111">
            <v>21</v>
          </cell>
          <cell r="N111">
            <v>381</v>
          </cell>
          <cell r="O111">
            <v>27</v>
          </cell>
          <cell r="P111">
            <v>173</v>
          </cell>
          <cell r="Q111">
            <v>201</v>
          </cell>
          <cell r="R111">
            <v>249</v>
          </cell>
          <cell r="S111">
            <v>99</v>
          </cell>
          <cell r="T111">
            <v>327</v>
          </cell>
          <cell r="U111">
            <v>87</v>
          </cell>
          <cell r="V111">
            <v>141</v>
          </cell>
          <cell r="W111">
            <v>389</v>
          </cell>
          <cell r="X111">
            <v>83</v>
          </cell>
          <cell r="Y111">
            <v>299</v>
          </cell>
        </row>
        <row r="112">
          <cell r="F112">
            <v>305</v>
          </cell>
          <cell r="G112">
            <v>369</v>
          </cell>
          <cell r="H112">
            <v>393</v>
          </cell>
          <cell r="I112">
            <v>1</v>
          </cell>
          <cell r="J112">
            <v>395</v>
          </cell>
          <cell r="K112">
            <v>367</v>
          </cell>
          <cell r="L112">
            <v>77</v>
          </cell>
          <cell r="M112">
            <v>41</v>
          </cell>
          <cell r="N112">
            <v>387</v>
          </cell>
          <cell r="O112">
            <v>43</v>
          </cell>
          <cell r="P112">
            <v>195</v>
          </cell>
          <cell r="Q112">
            <v>221</v>
          </cell>
          <cell r="R112">
            <v>265</v>
          </cell>
          <cell r="S112">
            <v>137</v>
          </cell>
          <cell r="T112">
            <v>335</v>
          </cell>
          <cell r="U112">
            <v>125</v>
          </cell>
          <cell r="V112">
            <v>145</v>
          </cell>
          <cell r="W112">
            <v>379</v>
          </cell>
          <cell r="X112">
            <v>105</v>
          </cell>
          <cell r="Y112">
            <v>315</v>
          </cell>
        </row>
        <row r="113">
          <cell r="F113">
            <v>287</v>
          </cell>
          <cell r="G113">
            <v>361</v>
          </cell>
          <cell r="H113">
            <v>391</v>
          </cell>
          <cell r="I113">
            <v>395</v>
          </cell>
          <cell r="J113">
            <v>1</v>
          </cell>
          <cell r="K113">
            <v>337</v>
          </cell>
          <cell r="L113">
            <v>59</v>
          </cell>
          <cell r="M113">
            <v>33</v>
          </cell>
          <cell r="N113">
            <v>399</v>
          </cell>
          <cell r="O113">
            <v>31</v>
          </cell>
          <cell r="P113">
            <v>175</v>
          </cell>
          <cell r="Q113">
            <v>219</v>
          </cell>
          <cell r="R113">
            <v>245</v>
          </cell>
          <cell r="S113">
            <v>117</v>
          </cell>
          <cell r="T113">
            <v>307</v>
          </cell>
          <cell r="U113">
            <v>121</v>
          </cell>
          <cell r="V113">
            <v>149</v>
          </cell>
          <cell r="W113">
            <v>359</v>
          </cell>
          <cell r="X113">
            <v>95</v>
          </cell>
          <cell r="Y113">
            <v>291</v>
          </cell>
        </row>
        <row r="114">
          <cell r="F114">
            <v>355</v>
          </cell>
          <cell r="G114">
            <v>323</v>
          </cell>
          <cell r="H114">
            <v>357</v>
          </cell>
          <cell r="I114">
            <v>367</v>
          </cell>
          <cell r="J114">
            <v>337</v>
          </cell>
          <cell r="K114">
            <v>1</v>
          </cell>
          <cell r="L114">
            <v>79</v>
          </cell>
          <cell r="M114">
            <v>45</v>
          </cell>
          <cell r="N114">
            <v>333</v>
          </cell>
          <cell r="O114">
            <v>47</v>
          </cell>
          <cell r="P114">
            <v>209</v>
          </cell>
          <cell r="Q114">
            <v>203</v>
          </cell>
          <cell r="R114">
            <v>281</v>
          </cell>
          <cell r="S114">
            <v>135</v>
          </cell>
          <cell r="T114">
            <v>383</v>
          </cell>
          <cell r="U114">
            <v>93</v>
          </cell>
          <cell r="V114">
            <v>131</v>
          </cell>
          <cell r="W114">
            <v>385</v>
          </cell>
          <cell r="X114">
            <v>91</v>
          </cell>
          <cell r="Y114">
            <v>365</v>
          </cell>
        </row>
        <row r="115">
          <cell r="F115">
            <v>51</v>
          </cell>
          <cell r="G115">
            <v>123</v>
          </cell>
          <cell r="H115">
            <v>57</v>
          </cell>
          <cell r="I115">
            <v>77</v>
          </cell>
          <cell r="J115">
            <v>59</v>
          </cell>
          <cell r="K115">
            <v>79</v>
          </cell>
          <cell r="L115">
            <v>1</v>
          </cell>
          <cell r="M115">
            <v>373</v>
          </cell>
          <cell r="N115">
            <v>67</v>
          </cell>
          <cell r="O115">
            <v>343</v>
          </cell>
          <cell r="P115">
            <v>243</v>
          </cell>
          <cell r="Q115">
            <v>229</v>
          </cell>
          <cell r="R115">
            <v>189</v>
          </cell>
          <cell r="S115">
            <v>371</v>
          </cell>
          <cell r="T115">
            <v>103</v>
          </cell>
          <cell r="U115">
            <v>259</v>
          </cell>
          <cell r="V115">
            <v>213</v>
          </cell>
          <cell r="W115">
            <v>55</v>
          </cell>
          <cell r="X115">
            <v>309</v>
          </cell>
          <cell r="Y115">
            <v>111</v>
          </cell>
        </row>
        <row r="116">
          <cell r="F116">
            <v>23</v>
          </cell>
          <cell r="G116">
            <v>69</v>
          </cell>
          <cell r="H116">
            <v>21</v>
          </cell>
          <cell r="I116">
            <v>41</v>
          </cell>
          <cell r="J116">
            <v>33</v>
          </cell>
          <cell r="K116">
            <v>45</v>
          </cell>
          <cell r="L116">
            <v>373</v>
          </cell>
          <cell r="M116">
            <v>1</v>
          </cell>
          <cell r="N116">
            <v>39</v>
          </cell>
          <cell r="O116">
            <v>375</v>
          </cell>
          <cell r="P116">
            <v>227</v>
          </cell>
          <cell r="Q116">
            <v>199</v>
          </cell>
          <cell r="R116">
            <v>161</v>
          </cell>
          <cell r="S116">
            <v>329</v>
          </cell>
          <cell r="T116">
            <v>63</v>
          </cell>
          <cell r="U116">
            <v>233</v>
          </cell>
          <cell r="V116">
            <v>179</v>
          </cell>
          <cell r="W116">
            <v>25</v>
          </cell>
          <cell r="X116">
            <v>273</v>
          </cell>
          <cell r="Y116">
            <v>71</v>
          </cell>
        </row>
        <row r="117">
          <cell r="F117">
            <v>279</v>
          </cell>
          <cell r="G117">
            <v>377</v>
          </cell>
          <cell r="H117">
            <v>381</v>
          </cell>
          <cell r="I117">
            <v>387</v>
          </cell>
          <cell r="J117">
            <v>399</v>
          </cell>
          <cell r="K117">
            <v>333</v>
          </cell>
          <cell r="L117">
            <v>67</v>
          </cell>
          <cell r="M117">
            <v>39</v>
          </cell>
          <cell r="N117">
            <v>1</v>
          </cell>
          <cell r="O117">
            <v>37</v>
          </cell>
          <cell r="P117">
            <v>177</v>
          </cell>
          <cell r="Q117">
            <v>225</v>
          </cell>
          <cell r="R117">
            <v>251</v>
          </cell>
          <cell r="S117">
            <v>127</v>
          </cell>
          <cell r="T117">
            <v>297</v>
          </cell>
          <cell r="U117">
            <v>133</v>
          </cell>
          <cell r="V117">
            <v>157</v>
          </cell>
          <cell r="W117">
            <v>349</v>
          </cell>
          <cell r="X117">
            <v>107</v>
          </cell>
          <cell r="Y117">
            <v>285</v>
          </cell>
        </row>
        <row r="118">
          <cell r="F118">
            <v>35</v>
          </cell>
          <cell r="G118">
            <v>61</v>
          </cell>
          <cell r="H118">
            <v>27</v>
          </cell>
          <cell r="I118">
            <v>43</v>
          </cell>
          <cell r="J118">
            <v>31</v>
          </cell>
          <cell r="K118">
            <v>47</v>
          </cell>
          <cell r="L118">
            <v>343</v>
          </cell>
          <cell r="M118">
            <v>375</v>
          </cell>
          <cell r="N118">
            <v>37</v>
          </cell>
          <cell r="O118">
            <v>1</v>
          </cell>
          <cell r="P118">
            <v>237</v>
          </cell>
          <cell r="Q118">
            <v>185</v>
          </cell>
          <cell r="R118">
            <v>165</v>
          </cell>
          <cell r="S118">
            <v>303</v>
          </cell>
          <cell r="T118">
            <v>75</v>
          </cell>
          <cell r="U118">
            <v>205</v>
          </cell>
          <cell r="V118">
            <v>153</v>
          </cell>
          <cell r="W118">
            <v>29</v>
          </cell>
          <cell r="X118">
            <v>241</v>
          </cell>
          <cell r="Y118">
            <v>85</v>
          </cell>
        </row>
        <row r="119">
          <cell r="F119">
            <v>197</v>
          </cell>
          <cell r="G119">
            <v>207</v>
          </cell>
          <cell r="H119">
            <v>173</v>
          </cell>
          <cell r="I119">
            <v>195</v>
          </cell>
          <cell r="J119">
            <v>175</v>
          </cell>
          <cell r="K119">
            <v>209</v>
          </cell>
          <cell r="L119">
            <v>243</v>
          </cell>
          <cell r="M119">
            <v>227</v>
          </cell>
          <cell r="N119">
            <v>177</v>
          </cell>
          <cell r="O119">
            <v>237</v>
          </cell>
          <cell r="P119">
            <v>1</v>
          </cell>
          <cell r="Q119">
            <v>247</v>
          </cell>
          <cell r="R119">
            <v>317</v>
          </cell>
          <cell r="S119">
            <v>271</v>
          </cell>
          <cell r="T119">
            <v>235</v>
          </cell>
          <cell r="U119">
            <v>191</v>
          </cell>
          <cell r="V119">
            <v>167</v>
          </cell>
          <cell r="W119">
            <v>183</v>
          </cell>
          <cell r="X119">
            <v>217</v>
          </cell>
          <cell r="Y119">
            <v>239</v>
          </cell>
        </row>
        <row r="120">
          <cell r="F120">
            <v>163</v>
          </cell>
          <cell r="G120">
            <v>253</v>
          </cell>
          <cell r="H120">
            <v>201</v>
          </cell>
          <cell r="I120">
            <v>221</v>
          </cell>
          <cell r="J120">
            <v>219</v>
          </cell>
          <cell r="K120">
            <v>203</v>
          </cell>
          <cell r="L120">
            <v>229</v>
          </cell>
          <cell r="M120">
            <v>199</v>
          </cell>
          <cell r="N120">
            <v>225</v>
          </cell>
          <cell r="O120">
            <v>185</v>
          </cell>
          <cell r="P120">
            <v>247</v>
          </cell>
          <cell r="Q120">
            <v>1</v>
          </cell>
          <cell r="R120">
            <v>257</v>
          </cell>
          <cell r="S120">
            <v>263</v>
          </cell>
          <cell r="T120">
            <v>215</v>
          </cell>
          <cell r="U120">
            <v>283</v>
          </cell>
          <cell r="V120">
            <v>295</v>
          </cell>
          <cell r="W120">
            <v>193</v>
          </cell>
          <cell r="X120">
            <v>275</v>
          </cell>
          <cell r="Y120">
            <v>211</v>
          </cell>
        </row>
        <row r="121">
          <cell r="F121">
            <v>261</v>
          </cell>
          <cell r="G121">
            <v>269</v>
          </cell>
          <cell r="H121">
            <v>249</v>
          </cell>
          <cell r="I121">
            <v>265</v>
          </cell>
          <cell r="J121">
            <v>245</v>
          </cell>
          <cell r="K121">
            <v>281</v>
          </cell>
          <cell r="L121">
            <v>189</v>
          </cell>
          <cell r="M121">
            <v>161</v>
          </cell>
          <cell r="N121">
            <v>251</v>
          </cell>
          <cell r="O121">
            <v>165</v>
          </cell>
          <cell r="P121">
            <v>317</v>
          </cell>
          <cell r="Q121">
            <v>257</v>
          </cell>
          <cell r="R121">
            <v>1</v>
          </cell>
          <cell r="S121">
            <v>223</v>
          </cell>
          <cell r="T121">
            <v>313</v>
          </cell>
          <cell r="U121">
            <v>171</v>
          </cell>
          <cell r="V121">
            <v>169</v>
          </cell>
          <cell r="W121">
            <v>255</v>
          </cell>
          <cell r="X121">
            <v>181</v>
          </cell>
          <cell r="Y121">
            <v>319</v>
          </cell>
        </row>
        <row r="122">
          <cell r="F122">
            <v>89</v>
          </cell>
          <cell r="G122">
            <v>155</v>
          </cell>
          <cell r="H122">
            <v>99</v>
          </cell>
          <cell r="I122">
            <v>137</v>
          </cell>
          <cell r="J122">
            <v>117</v>
          </cell>
          <cell r="K122">
            <v>135</v>
          </cell>
          <cell r="L122">
            <v>371</v>
          </cell>
          <cell r="M122">
            <v>329</v>
          </cell>
          <cell r="N122">
            <v>127</v>
          </cell>
          <cell r="O122">
            <v>303</v>
          </cell>
          <cell r="P122">
            <v>271</v>
          </cell>
          <cell r="Q122">
            <v>263</v>
          </cell>
          <cell r="R122">
            <v>223</v>
          </cell>
          <cell r="S122">
            <v>1</v>
          </cell>
          <cell r="T122">
            <v>143</v>
          </cell>
          <cell r="U122">
            <v>277</v>
          </cell>
          <cell r="V122">
            <v>231</v>
          </cell>
          <cell r="W122">
            <v>97</v>
          </cell>
          <cell r="X122">
            <v>321</v>
          </cell>
          <cell r="Y122">
            <v>151</v>
          </cell>
        </row>
        <row r="123">
          <cell r="F123">
            <v>353</v>
          </cell>
          <cell r="G123">
            <v>301</v>
          </cell>
          <cell r="H123">
            <v>327</v>
          </cell>
          <cell r="I123">
            <v>335</v>
          </cell>
          <cell r="J123">
            <v>307</v>
          </cell>
          <cell r="K123">
            <v>383</v>
          </cell>
          <cell r="L123">
            <v>103</v>
          </cell>
          <cell r="M123">
            <v>63</v>
          </cell>
          <cell r="N123">
            <v>297</v>
          </cell>
          <cell r="O123">
            <v>75</v>
          </cell>
          <cell r="P123">
            <v>235</v>
          </cell>
          <cell r="Q123">
            <v>215</v>
          </cell>
          <cell r="R123">
            <v>313</v>
          </cell>
          <cell r="S123">
            <v>143</v>
          </cell>
          <cell r="T123">
            <v>1</v>
          </cell>
          <cell r="U123">
            <v>109</v>
          </cell>
          <cell r="V123">
            <v>139</v>
          </cell>
          <cell r="W123">
            <v>347</v>
          </cell>
          <cell r="X123">
            <v>115</v>
          </cell>
          <cell r="Y123">
            <v>397</v>
          </cell>
        </row>
        <row r="124">
          <cell r="F124">
            <v>49</v>
          </cell>
          <cell r="G124">
            <v>159</v>
          </cell>
          <cell r="H124">
            <v>87</v>
          </cell>
          <cell r="I124">
            <v>125</v>
          </cell>
          <cell r="J124">
            <v>121</v>
          </cell>
          <cell r="K124">
            <v>93</v>
          </cell>
          <cell r="L124">
            <v>259</v>
          </cell>
          <cell r="M124">
            <v>233</v>
          </cell>
          <cell r="N124">
            <v>133</v>
          </cell>
          <cell r="O124">
            <v>205</v>
          </cell>
          <cell r="P124">
            <v>191</v>
          </cell>
          <cell r="Q124">
            <v>283</v>
          </cell>
          <cell r="R124">
            <v>171</v>
          </cell>
          <cell r="S124">
            <v>277</v>
          </cell>
          <cell r="T124">
            <v>109</v>
          </cell>
          <cell r="U124">
            <v>1</v>
          </cell>
          <cell r="V124">
            <v>339</v>
          </cell>
          <cell r="W124">
            <v>81</v>
          </cell>
          <cell r="X124">
            <v>363</v>
          </cell>
          <cell r="Y124">
            <v>101</v>
          </cell>
        </row>
        <row r="125">
          <cell r="F125">
            <v>65</v>
          </cell>
          <cell r="G125">
            <v>187</v>
          </cell>
          <cell r="H125">
            <v>141</v>
          </cell>
          <cell r="I125">
            <v>145</v>
          </cell>
          <cell r="J125">
            <v>149</v>
          </cell>
          <cell r="K125">
            <v>131</v>
          </cell>
          <cell r="L125">
            <v>213</v>
          </cell>
          <cell r="M125">
            <v>179</v>
          </cell>
          <cell r="N125">
            <v>157</v>
          </cell>
          <cell r="O125">
            <v>153</v>
          </cell>
          <cell r="P125">
            <v>167</v>
          </cell>
          <cell r="Q125">
            <v>295</v>
          </cell>
          <cell r="R125">
            <v>169</v>
          </cell>
          <cell r="S125">
            <v>231</v>
          </cell>
          <cell r="T125">
            <v>139</v>
          </cell>
          <cell r="U125">
            <v>339</v>
          </cell>
          <cell r="V125">
            <v>1</v>
          </cell>
          <cell r="W125">
            <v>119</v>
          </cell>
          <cell r="X125">
            <v>289</v>
          </cell>
          <cell r="Y125">
            <v>129</v>
          </cell>
        </row>
        <row r="126">
          <cell r="F126">
            <v>345</v>
          </cell>
          <cell r="G126">
            <v>325</v>
          </cell>
          <cell r="H126">
            <v>389</v>
          </cell>
          <cell r="I126">
            <v>379</v>
          </cell>
          <cell r="J126">
            <v>359</v>
          </cell>
          <cell r="K126">
            <v>385</v>
          </cell>
          <cell r="L126">
            <v>55</v>
          </cell>
          <cell r="M126">
            <v>25</v>
          </cell>
          <cell r="N126">
            <v>349</v>
          </cell>
          <cell r="O126">
            <v>29</v>
          </cell>
          <cell r="P126">
            <v>183</v>
          </cell>
          <cell r="Q126">
            <v>193</v>
          </cell>
          <cell r="R126">
            <v>255</v>
          </cell>
          <cell r="S126">
            <v>97</v>
          </cell>
          <cell r="T126">
            <v>347</v>
          </cell>
          <cell r="U126">
            <v>81</v>
          </cell>
          <cell r="V126">
            <v>119</v>
          </cell>
          <cell r="W126">
            <v>1</v>
          </cell>
          <cell r="X126">
            <v>73</v>
          </cell>
          <cell r="Y126">
            <v>331</v>
          </cell>
        </row>
        <row r="127">
          <cell r="F127">
            <v>53</v>
          </cell>
          <cell r="G127">
            <v>147</v>
          </cell>
          <cell r="H127">
            <v>83</v>
          </cell>
          <cell r="I127">
            <v>105</v>
          </cell>
          <cell r="J127">
            <v>95</v>
          </cell>
          <cell r="K127">
            <v>91</v>
          </cell>
          <cell r="L127">
            <v>309</v>
          </cell>
          <cell r="M127">
            <v>273</v>
          </cell>
          <cell r="N127">
            <v>107</v>
          </cell>
          <cell r="O127">
            <v>241</v>
          </cell>
          <cell r="P127">
            <v>217</v>
          </cell>
          <cell r="Q127">
            <v>275</v>
          </cell>
          <cell r="R127">
            <v>181</v>
          </cell>
          <cell r="S127">
            <v>321</v>
          </cell>
          <cell r="T127">
            <v>115</v>
          </cell>
          <cell r="U127">
            <v>363</v>
          </cell>
          <cell r="V127">
            <v>289</v>
          </cell>
          <cell r="W127">
            <v>73</v>
          </cell>
          <cell r="X127">
            <v>1</v>
          </cell>
          <cell r="Y127">
            <v>113</v>
          </cell>
        </row>
        <row r="128">
          <cell r="F128">
            <v>351</v>
          </cell>
          <cell r="G128">
            <v>293</v>
          </cell>
          <cell r="H128">
            <v>299</v>
          </cell>
          <cell r="I128">
            <v>315</v>
          </cell>
          <cell r="J128">
            <v>291</v>
          </cell>
          <cell r="K128">
            <v>365</v>
          </cell>
          <cell r="L128">
            <v>111</v>
          </cell>
          <cell r="M128">
            <v>71</v>
          </cell>
          <cell r="N128">
            <v>285</v>
          </cell>
          <cell r="O128">
            <v>85</v>
          </cell>
          <cell r="P128">
            <v>239</v>
          </cell>
          <cell r="Q128">
            <v>211</v>
          </cell>
          <cell r="R128">
            <v>319</v>
          </cell>
          <cell r="S128">
            <v>151</v>
          </cell>
          <cell r="T128">
            <v>397</v>
          </cell>
          <cell r="U128">
            <v>101</v>
          </cell>
          <cell r="V128">
            <v>129</v>
          </cell>
          <cell r="W128">
            <v>331</v>
          </cell>
          <cell r="X128">
            <v>113</v>
          </cell>
          <cell r="Y128">
            <v>1</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ic model"/>
      <sheetName val="growing margins"/>
      <sheetName val="CLV Explanation"/>
      <sheetName val="CLV Sensitivity Analysis"/>
      <sheetName val="Sheet3"/>
    </sheetNames>
    <sheetDataSet>
      <sheetData sheetId="0">
        <row r="1">
          <cell r="B1">
            <v>0.1</v>
          </cell>
        </row>
        <row r="2">
          <cell r="B2">
            <v>0.8</v>
          </cell>
        </row>
        <row r="3">
          <cell r="H3" t="str">
            <v>end</v>
          </cell>
          <cell r="I3">
            <v>0</v>
          </cell>
        </row>
        <row r="4">
          <cell r="H4" t="str">
            <v>beginning</v>
          </cell>
          <cell r="I4">
            <v>1</v>
          </cell>
        </row>
        <row r="5">
          <cell r="H5" t="str">
            <v>middle</v>
          </cell>
          <cell r="I5">
            <v>0.5</v>
          </cell>
        </row>
      </sheetData>
      <sheetData sheetId="1">
        <row r="3">
          <cell r="G3">
            <v>1</v>
          </cell>
        </row>
        <row r="4">
          <cell r="G4">
            <v>1.5</v>
          </cell>
          <cell r="I4">
            <v>0.23099999999999998</v>
          </cell>
        </row>
        <row r="5">
          <cell r="G5">
            <v>3</v>
          </cell>
        </row>
      </sheetData>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DS"/>
      <sheetName val="Ideal Point"/>
      <sheetName val="Sheet2"/>
      <sheetName val="Sheet3"/>
      <sheetName val="Rhiney Brand - MDS Analysis"/>
      <sheetName val="Attribute - MDS Analysis"/>
    </sheetNames>
    <sheetDataSet>
      <sheetData sheetId="0">
        <row r="5">
          <cell r="C5">
            <v>6.7089097436552274</v>
          </cell>
          <cell r="D5">
            <v>9.7654588150414803</v>
          </cell>
          <cell r="G5">
            <v>0</v>
          </cell>
          <cell r="H5">
            <v>2</v>
          </cell>
          <cell r="I5">
            <v>45</v>
          </cell>
          <cell r="J5">
            <v>30</v>
          </cell>
          <cell r="K5">
            <v>16</v>
          </cell>
          <cell r="L5">
            <v>5</v>
          </cell>
          <cell r="M5">
            <v>21</v>
          </cell>
          <cell r="N5">
            <v>1</v>
          </cell>
          <cell r="O5">
            <v>31</v>
          </cell>
          <cell r="P5">
            <v>40</v>
          </cell>
        </row>
        <row r="6">
          <cell r="C6">
            <v>6.8534173486237089</v>
          </cell>
          <cell r="D6">
            <v>9.70789491499829</v>
          </cell>
          <cell r="G6">
            <v>2</v>
          </cell>
          <cell r="H6">
            <v>0</v>
          </cell>
          <cell r="I6">
            <v>43</v>
          </cell>
          <cell r="J6">
            <v>32</v>
          </cell>
          <cell r="K6">
            <v>18</v>
          </cell>
          <cell r="L6">
            <v>6</v>
          </cell>
          <cell r="M6">
            <v>24</v>
          </cell>
          <cell r="N6">
            <v>3</v>
          </cell>
          <cell r="O6">
            <v>28</v>
          </cell>
          <cell r="P6">
            <v>42</v>
          </cell>
        </row>
        <row r="7">
          <cell r="C7">
            <v>5.4128198946510011</v>
          </cell>
          <cell r="D7">
            <v>9.3799124036114373E-2</v>
          </cell>
          <cell r="G7">
            <v>45</v>
          </cell>
          <cell r="H7">
            <v>43</v>
          </cell>
          <cell r="I7">
            <v>0</v>
          </cell>
          <cell r="J7">
            <v>17</v>
          </cell>
          <cell r="K7">
            <v>22</v>
          </cell>
          <cell r="L7">
            <v>33</v>
          </cell>
          <cell r="M7">
            <v>35</v>
          </cell>
          <cell r="N7">
            <v>41</v>
          </cell>
          <cell r="O7">
            <v>8</v>
          </cell>
          <cell r="P7">
            <v>9</v>
          </cell>
        </row>
        <row r="8">
          <cell r="C8">
            <v>1.4594658067940303</v>
          </cell>
          <cell r="D8">
            <v>3.3280215969298554</v>
          </cell>
          <cell r="G8">
            <v>30</v>
          </cell>
          <cell r="H8">
            <v>32</v>
          </cell>
          <cell r="I8">
            <v>17</v>
          </cell>
          <cell r="J8">
            <v>0</v>
          </cell>
          <cell r="K8">
            <v>25</v>
          </cell>
          <cell r="L8">
            <v>38</v>
          </cell>
          <cell r="M8">
            <v>14</v>
          </cell>
          <cell r="N8">
            <v>44</v>
          </cell>
          <cell r="O8">
            <v>10</v>
          </cell>
          <cell r="P8">
            <v>15</v>
          </cell>
        </row>
        <row r="9">
          <cell r="C9">
            <v>7.1412223086887572</v>
          </cell>
          <cell r="D9">
            <v>5.8372740302994899</v>
          </cell>
          <cell r="G9">
            <v>16</v>
          </cell>
          <cell r="H9">
            <v>18</v>
          </cell>
          <cell r="I9">
            <v>22</v>
          </cell>
          <cell r="J9">
            <v>25</v>
          </cell>
          <cell r="K9">
            <v>0</v>
          </cell>
          <cell r="L9">
            <v>7</v>
          </cell>
          <cell r="M9">
            <v>29</v>
          </cell>
          <cell r="N9">
            <v>11</v>
          </cell>
          <cell r="O9">
            <v>13</v>
          </cell>
          <cell r="P9">
            <v>27</v>
          </cell>
        </row>
        <row r="10">
          <cell r="C10">
            <v>6.7286485052642249</v>
          </cell>
          <cell r="D10">
            <v>8.4629555047001173</v>
          </cell>
          <cell r="G10">
            <v>5</v>
          </cell>
          <cell r="H10">
            <v>6</v>
          </cell>
          <cell r="I10">
            <v>33</v>
          </cell>
          <cell r="J10">
            <v>38</v>
          </cell>
          <cell r="K10">
            <v>7</v>
          </cell>
          <cell r="L10">
            <v>0</v>
          </cell>
          <cell r="M10">
            <v>20</v>
          </cell>
          <cell r="N10">
            <v>4</v>
          </cell>
          <cell r="O10">
            <v>19</v>
          </cell>
          <cell r="P10">
            <v>36</v>
          </cell>
        </row>
        <row r="11">
          <cell r="C11">
            <v>0.9967653819854374</v>
          </cell>
          <cell r="D11">
            <v>8.3771549263647014</v>
          </cell>
          <cell r="G11">
            <v>21</v>
          </cell>
          <cell r="H11">
            <v>24</v>
          </cell>
          <cell r="I11">
            <v>35</v>
          </cell>
          <cell r="J11">
            <v>14</v>
          </cell>
          <cell r="K11">
            <v>29</v>
          </cell>
          <cell r="L11">
            <v>20</v>
          </cell>
          <cell r="M11">
            <v>0</v>
          </cell>
          <cell r="N11">
            <v>26</v>
          </cell>
          <cell r="O11">
            <v>23</v>
          </cell>
          <cell r="P11">
            <v>37</v>
          </cell>
        </row>
        <row r="12">
          <cell r="C12">
            <v>7.374803615098263</v>
          </cell>
          <cell r="D12">
            <v>9.5123762568798487</v>
          </cell>
          <cell r="G12">
            <v>1</v>
          </cell>
          <cell r="H12">
            <v>3</v>
          </cell>
          <cell r="I12">
            <v>41</v>
          </cell>
          <cell r="J12">
            <v>44</v>
          </cell>
          <cell r="K12">
            <v>11</v>
          </cell>
          <cell r="L12">
            <v>4</v>
          </cell>
          <cell r="M12">
            <v>26</v>
          </cell>
          <cell r="N12">
            <v>0</v>
          </cell>
          <cell r="O12">
            <v>34</v>
          </cell>
          <cell r="P12">
            <v>39</v>
          </cell>
        </row>
        <row r="13">
          <cell r="C13">
            <v>4.2610070844502879</v>
          </cell>
          <cell r="D13">
            <v>3.3366274144305499</v>
          </cell>
          <cell r="G13">
            <v>31</v>
          </cell>
          <cell r="H13">
            <v>28</v>
          </cell>
          <cell r="I13">
            <v>8</v>
          </cell>
          <cell r="J13">
            <v>10</v>
          </cell>
          <cell r="K13">
            <v>13</v>
          </cell>
          <cell r="L13">
            <v>19</v>
          </cell>
          <cell r="M13">
            <v>23</v>
          </cell>
          <cell r="N13">
            <v>34</v>
          </cell>
          <cell r="O13">
            <v>0</v>
          </cell>
          <cell r="P13">
            <v>12</v>
          </cell>
        </row>
        <row r="14">
          <cell r="C14">
            <v>3.9983656647865895</v>
          </cell>
          <cell r="D14">
            <v>0.43932223223419831</v>
          </cell>
          <cell r="G14">
            <v>40</v>
          </cell>
          <cell r="H14">
            <v>42</v>
          </cell>
          <cell r="I14">
            <v>9</v>
          </cell>
          <cell r="J14">
            <v>15</v>
          </cell>
          <cell r="K14">
            <v>27</v>
          </cell>
          <cell r="L14">
            <v>36</v>
          </cell>
          <cell r="M14">
            <v>37</v>
          </cell>
          <cell r="N14">
            <v>39</v>
          </cell>
          <cell r="O14">
            <v>12</v>
          </cell>
          <cell r="P14">
            <v>0</v>
          </cell>
        </row>
        <row r="31">
          <cell r="G31">
            <v>0</v>
          </cell>
          <cell r="H31">
            <v>11</v>
          </cell>
          <cell r="I31">
            <v>99</v>
          </cell>
          <cell r="J31">
            <v>75</v>
          </cell>
          <cell r="K31">
            <v>41</v>
          </cell>
          <cell r="L31">
            <v>21</v>
          </cell>
          <cell r="M31">
            <v>51</v>
          </cell>
          <cell r="N31">
            <v>15</v>
          </cell>
          <cell r="O31">
            <v>69</v>
          </cell>
          <cell r="P31">
            <v>95</v>
          </cell>
        </row>
        <row r="32">
          <cell r="G32">
            <v>11</v>
          </cell>
          <cell r="H32">
            <v>0</v>
          </cell>
          <cell r="I32">
            <v>97</v>
          </cell>
          <cell r="J32">
            <v>77</v>
          </cell>
          <cell r="K32">
            <v>39</v>
          </cell>
          <cell r="L32">
            <v>19</v>
          </cell>
          <cell r="M32">
            <v>57</v>
          </cell>
          <cell r="N32">
            <v>13</v>
          </cell>
          <cell r="O32">
            <v>67</v>
          </cell>
          <cell r="P32">
            <v>93</v>
          </cell>
        </row>
        <row r="33">
          <cell r="G33">
            <v>99</v>
          </cell>
          <cell r="H33">
            <v>97</v>
          </cell>
          <cell r="I33">
            <v>0</v>
          </cell>
          <cell r="J33">
            <v>45</v>
          </cell>
          <cell r="K33">
            <v>53</v>
          </cell>
          <cell r="L33">
            <v>79</v>
          </cell>
          <cell r="M33">
            <v>87</v>
          </cell>
          <cell r="N33">
            <v>89</v>
          </cell>
          <cell r="O33">
            <v>31</v>
          </cell>
          <cell r="P33">
            <v>23</v>
          </cell>
        </row>
        <row r="34">
          <cell r="G34">
            <v>75</v>
          </cell>
          <cell r="H34">
            <v>77</v>
          </cell>
          <cell r="I34">
            <v>45</v>
          </cell>
          <cell r="J34">
            <v>0</v>
          </cell>
          <cell r="K34">
            <v>59</v>
          </cell>
          <cell r="L34">
            <v>73</v>
          </cell>
          <cell r="M34">
            <v>43</v>
          </cell>
          <cell r="N34">
            <v>85</v>
          </cell>
          <cell r="O34">
            <v>27</v>
          </cell>
          <cell r="P34">
            <v>37</v>
          </cell>
        </row>
        <row r="35">
          <cell r="G35">
            <v>41</v>
          </cell>
          <cell r="H35">
            <v>39</v>
          </cell>
          <cell r="I35">
            <v>53</v>
          </cell>
          <cell r="J35">
            <v>59</v>
          </cell>
          <cell r="K35">
            <v>0</v>
          </cell>
          <cell r="L35">
            <v>25</v>
          </cell>
          <cell r="M35">
            <v>65</v>
          </cell>
          <cell r="N35">
            <v>33</v>
          </cell>
          <cell r="O35">
            <v>35</v>
          </cell>
          <cell r="P35">
            <v>61</v>
          </cell>
        </row>
        <row r="36">
          <cell r="G36">
            <v>21</v>
          </cell>
          <cell r="H36">
            <v>19</v>
          </cell>
          <cell r="I36">
            <v>79</v>
          </cell>
          <cell r="J36">
            <v>73</v>
          </cell>
          <cell r="K36">
            <v>25</v>
          </cell>
          <cell r="L36">
            <v>0</v>
          </cell>
          <cell r="M36">
            <v>49</v>
          </cell>
          <cell r="N36">
            <v>17</v>
          </cell>
          <cell r="O36">
            <v>47</v>
          </cell>
          <cell r="P36">
            <v>81</v>
          </cell>
        </row>
        <row r="37">
          <cell r="G37">
            <v>51</v>
          </cell>
          <cell r="H37">
            <v>57</v>
          </cell>
          <cell r="I37">
            <v>87</v>
          </cell>
          <cell r="J37">
            <v>43</v>
          </cell>
          <cell r="K37">
            <v>65</v>
          </cell>
          <cell r="L37">
            <v>49</v>
          </cell>
          <cell r="M37">
            <v>0</v>
          </cell>
          <cell r="N37">
            <v>63</v>
          </cell>
          <cell r="O37">
            <v>55</v>
          </cell>
          <cell r="P37">
            <v>83</v>
          </cell>
        </row>
        <row r="38">
          <cell r="G38">
            <v>15</v>
          </cell>
          <cell r="H38">
            <v>13</v>
          </cell>
          <cell r="I38">
            <v>89</v>
          </cell>
          <cell r="J38">
            <v>85</v>
          </cell>
          <cell r="K38">
            <v>33</v>
          </cell>
          <cell r="L38">
            <v>17</v>
          </cell>
          <cell r="M38">
            <v>63</v>
          </cell>
          <cell r="N38">
            <v>0</v>
          </cell>
          <cell r="O38">
            <v>71</v>
          </cell>
          <cell r="P38">
            <v>91</v>
          </cell>
        </row>
        <row r="39">
          <cell r="G39">
            <v>69</v>
          </cell>
          <cell r="H39">
            <v>67</v>
          </cell>
          <cell r="I39">
            <v>31</v>
          </cell>
          <cell r="J39">
            <v>27</v>
          </cell>
          <cell r="K39">
            <v>35</v>
          </cell>
          <cell r="L39">
            <v>47</v>
          </cell>
          <cell r="M39">
            <v>55</v>
          </cell>
          <cell r="N39">
            <v>71</v>
          </cell>
          <cell r="O39">
            <v>0</v>
          </cell>
          <cell r="P39">
            <v>29</v>
          </cell>
        </row>
        <row r="40">
          <cell r="G40">
            <v>95</v>
          </cell>
          <cell r="H40">
            <v>93</v>
          </cell>
          <cell r="I40">
            <v>23</v>
          </cell>
          <cell r="J40">
            <v>37</v>
          </cell>
          <cell r="K40">
            <v>61</v>
          </cell>
          <cell r="L40">
            <v>81</v>
          </cell>
          <cell r="M40">
            <v>83</v>
          </cell>
          <cell r="N40">
            <v>91</v>
          </cell>
          <cell r="O40">
            <v>29</v>
          </cell>
          <cell r="P40">
            <v>0</v>
          </cell>
        </row>
      </sheetData>
      <sheetData sheetId="1" refreshError="1"/>
      <sheetData sheetId="2" refreshError="1"/>
      <sheetData sheetId="3" refreshError="1"/>
      <sheetData sheetId="4"/>
      <sheetData sheetId="5"/>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projectsh"/>
      <sheetName val="magazine"/>
      <sheetName val="prod assess"/>
      <sheetName val="nfl2000"/>
    </sheetNames>
    <sheetDataSet>
      <sheetData sheetId="0" refreshError="1"/>
      <sheetData sheetId="1" refreshError="1"/>
      <sheetData sheetId="2" refreshError="1"/>
      <sheetData sheetId="3" refreshError="1"/>
      <sheetData sheetId="4" refreshError="1">
        <row r="3">
          <cell r="L3">
            <v>1</v>
          </cell>
          <cell r="M3">
            <v>-14.352484862369227</v>
          </cell>
        </row>
        <row r="4">
          <cell r="L4">
            <v>2</v>
          </cell>
          <cell r="M4">
            <v>-8.7853353956698221</v>
          </cell>
        </row>
        <row r="5">
          <cell r="L5">
            <v>3</v>
          </cell>
          <cell r="M5">
            <v>10.913016656926613</v>
          </cell>
        </row>
        <row r="6">
          <cell r="L6">
            <v>4</v>
          </cell>
          <cell r="M6">
            <v>-0.81272888719172331</v>
          </cell>
        </row>
        <row r="7">
          <cell r="L7">
            <v>5</v>
          </cell>
          <cell r="M7">
            <v>-1.4452872736473137</v>
          </cell>
        </row>
        <row r="8">
          <cell r="L8">
            <v>6</v>
          </cell>
          <cell r="M8">
            <v>-6.909113048180239</v>
          </cell>
        </row>
        <row r="9">
          <cell r="L9">
            <v>7</v>
          </cell>
          <cell r="M9">
            <v>-9.6943225371214403</v>
          </cell>
        </row>
        <row r="10">
          <cell r="L10">
            <v>8</v>
          </cell>
          <cell r="M10">
            <v>-13.623366561578802</v>
          </cell>
        </row>
        <row r="11">
          <cell r="L11">
            <v>9</v>
          </cell>
          <cell r="M11">
            <v>-3.7582022940405393</v>
          </cell>
        </row>
        <row r="12">
          <cell r="L12">
            <v>10</v>
          </cell>
          <cell r="M12">
            <v>4.3002027400792437</v>
          </cell>
        </row>
        <row r="13">
          <cell r="L13">
            <v>11</v>
          </cell>
          <cell r="M13">
            <v>0.77277898428308123</v>
          </cell>
        </row>
        <row r="14">
          <cell r="L14">
            <v>12</v>
          </cell>
          <cell r="M14">
            <v>1.7968895948381276</v>
          </cell>
        </row>
        <row r="15">
          <cell r="L15">
            <v>13</v>
          </cell>
          <cell r="M15">
            <v>6.9871105047289159</v>
          </cell>
        </row>
        <row r="16">
          <cell r="L16">
            <v>14</v>
          </cell>
          <cell r="M16">
            <v>2.1346916162285638</v>
          </cell>
        </row>
        <row r="17">
          <cell r="L17">
            <v>15</v>
          </cell>
          <cell r="M17">
            <v>0.24637242236172244</v>
          </cell>
        </row>
        <row r="18">
          <cell r="L18">
            <v>16</v>
          </cell>
          <cell r="M18">
            <v>5.6600479370024166</v>
          </cell>
        </row>
        <row r="19">
          <cell r="L19">
            <v>17</v>
          </cell>
          <cell r="M19">
            <v>0.15502028295797946</v>
          </cell>
        </row>
        <row r="20">
          <cell r="L20">
            <v>18</v>
          </cell>
          <cell r="M20">
            <v>-3.2083799310304308</v>
          </cell>
        </row>
        <row r="21">
          <cell r="L21">
            <v>19</v>
          </cell>
          <cell r="M21">
            <v>-6.2931455470478515E-2</v>
          </cell>
        </row>
        <row r="22">
          <cell r="L22">
            <v>20</v>
          </cell>
          <cell r="M22">
            <v>5.4255580567362509</v>
          </cell>
        </row>
        <row r="23">
          <cell r="L23">
            <v>21</v>
          </cell>
          <cell r="M23">
            <v>3.030651608432767</v>
          </cell>
        </row>
        <row r="24">
          <cell r="L24">
            <v>22</v>
          </cell>
          <cell r="M24">
            <v>9.7535502295923724</v>
          </cell>
        </row>
        <row r="25">
          <cell r="L25">
            <v>23</v>
          </cell>
          <cell r="M25">
            <v>4.4258019855110007</v>
          </cell>
        </row>
        <row r="26">
          <cell r="L26">
            <v>24</v>
          </cell>
          <cell r="M26">
            <v>4.9228019406395287</v>
          </cell>
        </row>
        <row r="27">
          <cell r="L27">
            <v>25</v>
          </cell>
          <cell r="M27">
            <v>2.6601895887099718</v>
          </cell>
        </row>
        <row r="28">
          <cell r="L28">
            <v>26</v>
          </cell>
          <cell r="M28">
            <v>-8.3161444589191049</v>
          </cell>
        </row>
        <row r="29">
          <cell r="L29">
            <v>27</v>
          </cell>
          <cell r="M29">
            <v>-4.1566039138895015</v>
          </cell>
        </row>
        <row r="30">
          <cell r="L30">
            <v>28</v>
          </cell>
          <cell r="M30">
            <v>-4.168517253623345</v>
          </cell>
        </row>
        <row r="31">
          <cell r="L31">
            <v>29</v>
          </cell>
          <cell r="M31">
            <v>5.6881738375008757</v>
          </cell>
        </row>
        <row r="32">
          <cell r="L32">
            <v>30</v>
          </cell>
          <cell r="M32">
            <v>8.5647780893898275</v>
          </cell>
        </row>
        <row r="33">
          <cell r="L33">
            <v>31</v>
          </cell>
          <cell r="M33">
            <v>1.8557817968136519</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gency"/>
      <sheetName val="yen"/>
      <sheetName val="xbox"/>
      <sheetName val="SolverTableSheet"/>
    </sheetNames>
    <sheetDataSet>
      <sheetData sheetId="0">
        <row r="24">
          <cell r="B24">
            <v>0.1</v>
          </cell>
          <cell r="C24">
            <v>502.31791269261038</v>
          </cell>
          <cell r="D24">
            <v>17125.72238118837</v>
          </cell>
        </row>
        <row r="40">
          <cell r="B40">
            <v>1.0000007573040648E-2</v>
          </cell>
        </row>
        <row r="41">
          <cell r="B41">
            <v>9.9999847799665531E-3</v>
          </cell>
        </row>
        <row r="43">
          <cell r="B43">
            <v>8663.3547731327071</v>
          </cell>
        </row>
      </sheetData>
      <sheetData sheetId="1"/>
      <sheetData sheetId="2"/>
      <sheetData sheetId="3"/>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ap A &amp; B"/>
      <sheetName val="Product A &amp; B"/>
      <sheetName val="Multiple Products"/>
      <sheetName val="Conjoint"/>
      <sheetName val="Trend &amp; Seasonality"/>
      <sheetName val="Single &amp; Multiple Pricing"/>
      <sheetName val="S-curve"/>
      <sheetName val="RFM"/>
      <sheetName val="Cluster"/>
      <sheetName val="MDS"/>
      <sheetName val="CLV"/>
      <sheetName val="Forecast"/>
      <sheetName val="Point Sheet"/>
    </sheetNames>
    <sheetDataSet>
      <sheetData sheetId="0"/>
      <sheetData sheetId="1"/>
      <sheetData sheetId="2"/>
      <sheetData sheetId="3"/>
      <sheetData sheetId="4"/>
      <sheetData sheetId="5"/>
      <sheetData sheetId="6"/>
      <sheetData sheetId="7">
        <row r="3">
          <cell r="M3">
            <v>1</v>
          </cell>
          <cell r="P3">
            <v>1</v>
          </cell>
          <cell r="Q3">
            <v>4</v>
          </cell>
        </row>
        <row r="4">
          <cell r="P4">
            <v>6</v>
          </cell>
          <cell r="Q4">
            <v>3</v>
          </cell>
        </row>
        <row r="5">
          <cell r="P5">
            <v>11</v>
          </cell>
          <cell r="Q5">
            <v>2</v>
          </cell>
        </row>
        <row r="6">
          <cell r="P6">
            <v>16</v>
          </cell>
          <cell r="Q6">
            <v>1</v>
          </cell>
        </row>
      </sheetData>
      <sheetData sheetId="8"/>
      <sheetData sheetId="9"/>
      <sheetData sheetId="10"/>
      <sheetData sheetId="11"/>
      <sheetData sheetId="12"/>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DS Steps"/>
      <sheetName val="Brand Attributes MDS (Data)"/>
      <sheetName val="Soda Ch38e1 (data)"/>
      <sheetName val="Soda Ch38e1"/>
      <sheetName val="matrixnba (data)"/>
      <sheetName val="matrixnba"/>
      <sheetName val="MDS PLOT"/>
      <sheetName val="Cluster Cities"/>
      <sheetName val="MDS Analysis"/>
      <sheetName val="Code Sheet"/>
      <sheetName val="Ideal Point"/>
    </sheetNames>
    <sheetDataSet>
      <sheetData sheetId="0"/>
      <sheetData sheetId="1"/>
      <sheetData sheetId="2"/>
      <sheetData sheetId="3"/>
      <sheetData sheetId="4"/>
      <sheetData sheetId="5">
        <row r="3">
          <cell r="I3">
            <v>1</v>
          </cell>
        </row>
        <row r="66">
          <cell r="K66">
            <v>10000000</v>
          </cell>
          <cell r="L66">
            <v>29</v>
          </cell>
          <cell r="M66">
            <v>25</v>
          </cell>
          <cell r="N66">
            <v>1</v>
          </cell>
          <cell r="O66">
            <v>50</v>
          </cell>
          <cell r="P66">
            <v>2</v>
          </cell>
          <cell r="Q66">
            <v>32</v>
          </cell>
          <cell r="R66">
            <v>17</v>
          </cell>
          <cell r="S66">
            <v>5</v>
          </cell>
          <cell r="T66">
            <v>41</v>
          </cell>
          <cell r="U66">
            <v>16</v>
          </cell>
          <cell r="V66">
            <v>25</v>
          </cell>
          <cell r="W66">
            <v>16</v>
          </cell>
          <cell r="X66">
            <v>18</v>
          </cell>
          <cell r="Y66">
            <v>5</v>
          </cell>
          <cell r="Z66">
            <v>2</v>
          </cell>
          <cell r="AA66">
            <v>1</v>
          </cell>
          <cell r="AB66">
            <v>37</v>
          </cell>
          <cell r="AC66">
            <v>25</v>
          </cell>
          <cell r="AD66">
            <v>5</v>
          </cell>
          <cell r="AE66">
            <v>25</v>
          </cell>
          <cell r="AF66">
            <v>10</v>
          </cell>
          <cell r="AG66">
            <v>0</v>
          </cell>
          <cell r="AH66">
            <v>20</v>
          </cell>
          <cell r="AI66">
            <v>5</v>
          </cell>
          <cell r="AJ66">
            <v>4</v>
          </cell>
          <cell r="AK66">
            <v>26</v>
          </cell>
          <cell r="AL66">
            <v>20</v>
          </cell>
          <cell r="AM66">
            <v>52</v>
          </cell>
        </row>
        <row r="67">
          <cell r="K67">
            <v>29</v>
          </cell>
          <cell r="L67">
            <v>10000000</v>
          </cell>
          <cell r="M67">
            <v>74</v>
          </cell>
          <cell r="N67">
            <v>20</v>
          </cell>
          <cell r="O67">
            <v>49</v>
          </cell>
          <cell r="P67">
            <v>37</v>
          </cell>
          <cell r="Q67">
            <v>5</v>
          </cell>
          <cell r="R67">
            <v>52</v>
          </cell>
          <cell r="S67">
            <v>50</v>
          </cell>
          <cell r="T67">
            <v>50</v>
          </cell>
          <cell r="U67">
            <v>5</v>
          </cell>
          <cell r="V67">
            <v>74</v>
          </cell>
          <cell r="W67">
            <v>29</v>
          </cell>
          <cell r="X67">
            <v>65</v>
          </cell>
          <cell r="Y67">
            <v>50</v>
          </cell>
          <cell r="Z67">
            <v>25</v>
          </cell>
          <cell r="AA67">
            <v>40</v>
          </cell>
          <cell r="AB67">
            <v>2</v>
          </cell>
          <cell r="AC67">
            <v>74</v>
          </cell>
          <cell r="AD67">
            <v>10</v>
          </cell>
          <cell r="AE67">
            <v>26</v>
          </cell>
          <cell r="AF67">
            <v>37</v>
          </cell>
          <cell r="AG67">
            <v>29</v>
          </cell>
          <cell r="AH67">
            <v>13</v>
          </cell>
          <cell r="AI67">
            <v>32</v>
          </cell>
          <cell r="AJ67">
            <v>41</v>
          </cell>
          <cell r="AK67">
            <v>65</v>
          </cell>
          <cell r="AL67">
            <v>45</v>
          </cell>
          <cell r="AM67">
            <v>5</v>
          </cell>
        </row>
        <row r="68">
          <cell r="K68">
            <v>25</v>
          </cell>
          <cell r="L68">
            <v>74</v>
          </cell>
          <cell r="M68">
            <v>10000000</v>
          </cell>
          <cell r="N68">
            <v>26</v>
          </cell>
          <cell r="O68">
            <v>25</v>
          </cell>
          <cell r="P68">
            <v>37</v>
          </cell>
          <cell r="Q68">
            <v>97</v>
          </cell>
          <cell r="R68">
            <v>2</v>
          </cell>
          <cell r="S68">
            <v>40</v>
          </cell>
          <cell r="T68">
            <v>16</v>
          </cell>
          <cell r="U68">
            <v>41</v>
          </cell>
          <cell r="V68">
            <v>0</v>
          </cell>
          <cell r="W68">
            <v>81</v>
          </cell>
          <cell r="X68">
            <v>73</v>
          </cell>
          <cell r="Y68">
            <v>40</v>
          </cell>
          <cell r="Z68">
            <v>17</v>
          </cell>
          <cell r="AA68">
            <v>26</v>
          </cell>
          <cell r="AB68">
            <v>72</v>
          </cell>
          <cell r="AC68">
            <v>0</v>
          </cell>
          <cell r="AD68">
            <v>40</v>
          </cell>
          <cell r="AE68">
            <v>20</v>
          </cell>
          <cell r="AF68">
            <v>65</v>
          </cell>
          <cell r="AG68">
            <v>25</v>
          </cell>
          <cell r="AH68">
            <v>85</v>
          </cell>
          <cell r="AI68">
            <v>10</v>
          </cell>
          <cell r="AJ68">
            <v>9</v>
          </cell>
          <cell r="AK68">
            <v>1</v>
          </cell>
          <cell r="AL68">
            <v>5</v>
          </cell>
          <cell r="AM68">
            <v>117</v>
          </cell>
        </row>
        <row r="69">
          <cell r="K69">
            <v>1</v>
          </cell>
          <cell r="L69">
            <v>20</v>
          </cell>
          <cell r="M69">
            <v>26</v>
          </cell>
          <cell r="N69">
            <v>10000000</v>
          </cell>
          <cell r="O69">
            <v>41</v>
          </cell>
          <cell r="P69">
            <v>5</v>
          </cell>
          <cell r="Q69">
            <v>25</v>
          </cell>
          <cell r="R69">
            <v>16</v>
          </cell>
          <cell r="S69">
            <v>10</v>
          </cell>
          <cell r="T69">
            <v>34</v>
          </cell>
          <cell r="U69">
            <v>9</v>
          </cell>
          <cell r="V69">
            <v>26</v>
          </cell>
          <cell r="W69">
            <v>17</v>
          </cell>
          <cell r="X69">
            <v>25</v>
          </cell>
          <cell r="Y69">
            <v>10</v>
          </cell>
          <cell r="Z69">
            <v>1</v>
          </cell>
          <cell r="AA69">
            <v>4</v>
          </cell>
          <cell r="AB69">
            <v>26</v>
          </cell>
          <cell r="AC69">
            <v>26</v>
          </cell>
          <cell r="AD69">
            <v>2</v>
          </cell>
          <cell r="AE69">
            <v>18</v>
          </cell>
          <cell r="AF69">
            <v>13</v>
          </cell>
          <cell r="AG69">
            <v>1</v>
          </cell>
          <cell r="AH69">
            <v>17</v>
          </cell>
          <cell r="AI69">
            <v>4</v>
          </cell>
          <cell r="AJ69">
            <v>5</v>
          </cell>
          <cell r="AK69">
            <v>25</v>
          </cell>
          <cell r="AL69">
            <v>17</v>
          </cell>
          <cell r="AM69">
            <v>41</v>
          </cell>
        </row>
        <row r="70">
          <cell r="K70">
            <v>50</v>
          </cell>
          <cell r="L70">
            <v>49</v>
          </cell>
          <cell r="M70">
            <v>25</v>
          </cell>
          <cell r="N70">
            <v>41</v>
          </cell>
          <cell r="O70">
            <v>10000000</v>
          </cell>
          <cell r="P70">
            <v>72</v>
          </cell>
          <cell r="Q70">
            <v>82</v>
          </cell>
          <cell r="R70">
            <v>17</v>
          </cell>
          <cell r="S70">
            <v>85</v>
          </cell>
          <cell r="T70">
            <v>1</v>
          </cell>
          <cell r="U70">
            <v>26</v>
          </cell>
          <cell r="V70">
            <v>25</v>
          </cell>
          <cell r="W70">
            <v>106</v>
          </cell>
          <cell r="X70">
            <v>128</v>
          </cell>
          <cell r="Y70">
            <v>85</v>
          </cell>
          <cell r="Z70">
            <v>32</v>
          </cell>
          <cell r="AA70">
            <v>61</v>
          </cell>
          <cell r="AB70">
            <v>37</v>
          </cell>
          <cell r="AC70">
            <v>25</v>
          </cell>
          <cell r="AD70">
            <v>45</v>
          </cell>
          <cell r="AE70">
            <v>5</v>
          </cell>
          <cell r="AF70">
            <v>100</v>
          </cell>
          <cell r="AG70">
            <v>50</v>
          </cell>
          <cell r="AH70">
            <v>90</v>
          </cell>
          <cell r="AI70">
            <v>25</v>
          </cell>
          <cell r="AJ70">
            <v>34</v>
          </cell>
          <cell r="AK70">
            <v>16</v>
          </cell>
          <cell r="AL70">
            <v>10</v>
          </cell>
          <cell r="AM70">
            <v>82</v>
          </cell>
        </row>
        <row r="71">
          <cell r="K71">
            <v>2</v>
          </cell>
          <cell r="L71">
            <v>37</v>
          </cell>
          <cell r="M71">
            <v>37</v>
          </cell>
          <cell r="N71">
            <v>5</v>
          </cell>
          <cell r="O71">
            <v>72</v>
          </cell>
          <cell r="P71">
            <v>10000000</v>
          </cell>
          <cell r="Q71">
            <v>34</v>
          </cell>
          <cell r="R71">
            <v>29</v>
          </cell>
          <cell r="S71">
            <v>1</v>
          </cell>
          <cell r="T71">
            <v>61</v>
          </cell>
          <cell r="U71">
            <v>26</v>
          </cell>
          <cell r="V71">
            <v>37</v>
          </cell>
          <cell r="W71">
            <v>10</v>
          </cell>
          <cell r="X71">
            <v>8</v>
          </cell>
          <cell r="Y71">
            <v>1</v>
          </cell>
          <cell r="Z71">
            <v>8</v>
          </cell>
          <cell r="AA71">
            <v>1</v>
          </cell>
          <cell r="AB71">
            <v>49</v>
          </cell>
          <cell r="AC71">
            <v>37</v>
          </cell>
          <cell r="AD71">
            <v>9</v>
          </cell>
          <cell r="AE71">
            <v>41</v>
          </cell>
          <cell r="AF71">
            <v>4</v>
          </cell>
          <cell r="AG71">
            <v>2</v>
          </cell>
          <cell r="AH71">
            <v>18</v>
          </cell>
          <cell r="AI71">
            <v>13</v>
          </cell>
          <cell r="AJ71">
            <v>10</v>
          </cell>
          <cell r="AK71">
            <v>40</v>
          </cell>
          <cell r="AL71">
            <v>34</v>
          </cell>
          <cell r="AM71">
            <v>58</v>
          </cell>
        </row>
        <row r="72">
          <cell r="K72">
            <v>32</v>
          </cell>
          <cell r="L72">
            <v>5</v>
          </cell>
          <cell r="M72">
            <v>97</v>
          </cell>
          <cell r="N72">
            <v>25</v>
          </cell>
          <cell r="O72">
            <v>82</v>
          </cell>
          <cell r="P72">
            <v>34</v>
          </cell>
          <cell r="Q72">
            <v>10000000</v>
          </cell>
          <cell r="R72">
            <v>73</v>
          </cell>
          <cell r="S72">
            <v>45</v>
          </cell>
          <cell r="T72">
            <v>81</v>
          </cell>
          <cell r="U72">
            <v>16</v>
          </cell>
          <cell r="V72">
            <v>97</v>
          </cell>
          <cell r="W72">
            <v>16</v>
          </cell>
          <cell r="X72">
            <v>50</v>
          </cell>
          <cell r="Y72">
            <v>45</v>
          </cell>
          <cell r="Z72">
            <v>34</v>
          </cell>
          <cell r="AA72">
            <v>41</v>
          </cell>
          <cell r="AB72">
            <v>13</v>
          </cell>
          <cell r="AC72">
            <v>97</v>
          </cell>
          <cell r="AD72">
            <v>13</v>
          </cell>
          <cell r="AE72">
            <v>49</v>
          </cell>
          <cell r="AF72">
            <v>26</v>
          </cell>
          <cell r="AG72">
            <v>32</v>
          </cell>
          <cell r="AH72">
            <v>4</v>
          </cell>
          <cell r="AI72">
            <v>45</v>
          </cell>
          <cell r="AJ72">
            <v>52</v>
          </cell>
          <cell r="AK72">
            <v>90</v>
          </cell>
          <cell r="AL72">
            <v>68</v>
          </cell>
          <cell r="AM72">
            <v>4</v>
          </cell>
        </row>
        <row r="73">
          <cell r="K73">
            <v>17</v>
          </cell>
          <cell r="L73">
            <v>52</v>
          </cell>
          <cell r="M73">
            <v>2</v>
          </cell>
          <cell r="N73">
            <v>16</v>
          </cell>
          <cell r="O73">
            <v>17</v>
          </cell>
          <cell r="P73">
            <v>29</v>
          </cell>
          <cell r="Q73">
            <v>73</v>
          </cell>
          <cell r="R73">
            <v>10000000</v>
          </cell>
          <cell r="S73">
            <v>34</v>
          </cell>
          <cell r="T73">
            <v>10</v>
          </cell>
          <cell r="U73">
            <v>25</v>
          </cell>
          <cell r="V73">
            <v>2</v>
          </cell>
          <cell r="W73">
            <v>65</v>
          </cell>
          <cell r="X73">
            <v>65</v>
          </cell>
          <cell r="Y73">
            <v>34</v>
          </cell>
          <cell r="Z73">
            <v>9</v>
          </cell>
          <cell r="AA73">
            <v>20</v>
          </cell>
          <cell r="AB73">
            <v>50</v>
          </cell>
          <cell r="AC73">
            <v>2</v>
          </cell>
          <cell r="AD73">
            <v>26</v>
          </cell>
          <cell r="AE73">
            <v>10</v>
          </cell>
          <cell r="AF73">
            <v>53</v>
          </cell>
          <cell r="AG73">
            <v>17</v>
          </cell>
          <cell r="AH73">
            <v>65</v>
          </cell>
          <cell r="AI73">
            <v>4</v>
          </cell>
          <cell r="AJ73">
            <v>5</v>
          </cell>
          <cell r="AK73">
            <v>1</v>
          </cell>
          <cell r="AL73">
            <v>1</v>
          </cell>
          <cell r="AM73">
            <v>89</v>
          </cell>
        </row>
        <row r="74">
          <cell r="K74">
            <v>5</v>
          </cell>
          <cell r="L74">
            <v>50</v>
          </cell>
          <cell r="M74">
            <v>40</v>
          </cell>
          <cell r="N74">
            <v>10</v>
          </cell>
          <cell r="O74">
            <v>85</v>
          </cell>
          <cell r="P74">
            <v>1</v>
          </cell>
          <cell r="Q74">
            <v>45</v>
          </cell>
          <cell r="R74">
            <v>34</v>
          </cell>
          <cell r="S74">
            <v>10000000</v>
          </cell>
          <cell r="T74">
            <v>72</v>
          </cell>
          <cell r="U74">
            <v>37</v>
          </cell>
          <cell r="V74">
            <v>40</v>
          </cell>
          <cell r="W74">
            <v>13</v>
          </cell>
          <cell r="X74">
            <v>5</v>
          </cell>
          <cell r="Y74">
            <v>0</v>
          </cell>
          <cell r="Z74">
            <v>13</v>
          </cell>
          <cell r="AA74">
            <v>2</v>
          </cell>
          <cell r="AB74">
            <v>64</v>
          </cell>
          <cell r="AC74">
            <v>40</v>
          </cell>
          <cell r="AD74">
            <v>16</v>
          </cell>
          <cell r="AE74">
            <v>52</v>
          </cell>
          <cell r="AF74">
            <v>5</v>
          </cell>
          <cell r="AG74">
            <v>5</v>
          </cell>
          <cell r="AH74">
            <v>25</v>
          </cell>
          <cell r="AI74">
            <v>18</v>
          </cell>
          <cell r="AJ74">
            <v>13</v>
          </cell>
          <cell r="AK74">
            <v>45</v>
          </cell>
          <cell r="AL74">
            <v>41</v>
          </cell>
          <cell r="AM74">
            <v>73</v>
          </cell>
        </row>
        <row r="75">
          <cell r="K75">
            <v>41</v>
          </cell>
          <cell r="L75">
            <v>50</v>
          </cell>
          <cell r="M75">
            <v>16</v>
          </cell>
          <cell r="N75">
            <v>34</v>
          </cell>
          <cell r="O75">
            <v>1</v>
          </cell>
          <cell r="P75">
            <v>61</v>
          </cell>
          <cell r="Q75">
            <v>81</v>
          </cell>
          <cell r="R75">
            <v>10</v>
          </cell>
          <cell r="S75">
            <v>72</v>
          </cell>
          <cell r="T75">
            <v>10000000</v>
          </cell>
          <cell r="U75">
            <v>25</v>
          </cell>
          <cell r="V75">
            <v>16</v>
          </cell>
          <cell r="W75">
            <v>97</v>
          </cell>
          <cell r="X75">
            <v>113</v>
          </cell>
          <cell r="Y75">
            <v>72</v>
          </cell>
          <cell r="Z75">
            <v>25</v>
          </cell>
          <cell r="AA75">
            <v>50</v>
          </cell>
          <cell r="AB75">
            <v>40</v>
          </cell>
          <cell r="AC75">
            <v>16</v>
          </cell>
          <cell r="AD75">
            <v>40</v>
          </cell>
          <cell r="AE75">
            <v>4</v>
          </cell>
          <cell r="AF75">
            <v>89</v>
          </cell>
          <cell r="AG75">
            <v>41</v>
          </cell>
          <cell r="AH75">
            <v>85</v>
          </cell>
          <cell r="AI75">
            <v>18</v>
          </cell>
          <cell r="AJ75">
            <v>25</v>
          </cell>
          <cell r="AK75">
            <v>9</v>
          </cell>
          <cell r="AL75">
            <v>5</v>
          </cell>
          <cell r="AM75">
            <v>85</v>
          </cell>
        </row>
        <row r="76">
          <cell r="K76">
            <v>16</v>
          </cell>
          <cell r="L76">
            <v>5</v>
          </cell>
          <cell r="M76">
            <v>41</v>
          </cell>
          <cell r="N76">
            <v>9</v>
          </cell>
          <cell r="O76">
            <v>26</v>
          </cell>
          <cell r="P76">
            <v>26</v>
          </cell>
          <cell r="Q76">
            <v>16</v>
          </cell>
          <cell r="R76">
            <v>25</v>
          </cell>
          <cell r="S76">
            <v>37</v>
          </cell>
          <cell r="T76">
            <v>25</v>
          </cell>
          <cell r="U76">
            <v>10000000</v>
          </cell>
          <cell r="V76">
            <v>41</v>
          </cell>
          <cell r="W76">
            <v>32</v>
          </cell>
          <cell r="X76">
            <v>58</v>
          </cell>
          <cell r="Y76">
            <v>37</v>
          </cell>
          <cell r="Z76">
            <v>10</v>
          </cell>
          <cell r="AA76">
            <v>25</v>
          </cell>
          <cell r="AB76">
            <v>5</v>
          </cell>
          <cell r="AC76">
            <v>41</v>
          </cell>
          <cell r="AD76">
            <v>5</v>
          </cell>
          <cell r="AE76">
            <v>9</v>
          </cell>
          <cell r="AF76">
            <v>34</v>
          </cell>
          <cell r="AG76">
            <v>16</v>
          </cell>
          <cell r="AH76">
            <v>20</v>
          </cell>
          <cell r="AI76">
            <v>13</v>
          </cell>
          <cell r="AJ76">
            <v>20</v>
          </cell>
          <cell r="AK76">
            <v>34</v>
          </cell>
          <cell r="AL76">
            <v>20</v>
          </cell>
          <cell r="AM76">
            <v>20</v>
          </cell>
        </row>
        <row r="77">
          <cell r="K77">
            <v>25</v>
          </cell>
          <cell r="L77">
            <v>74</v>
          </cell>
          <cell r="M77">
            <v>0</v>
          </cell>
          <cell r="N77">
            <v>26</v>
          </cell>
          <cell r="O77">
            <v>25</v>
          </cell>
          <cell r="P77">
            <v>37</v>
          </cell>
          <cell r="Q77">
            <v>97</v>
          </cell>
          <cell r="R77">
            <v>2</v>
          </cell>
          <cell r="S77">
            <v>40</v>
          </cell>
          <cell r="T77">
            <v>16</v>
          </cell>
          <cell r="U77">
            <v>41</v>
          </cell>
          <cell r="V77">
            <v>10000000</v>
          </cell>
          <cell r="W77">
            <v>81</v>
          </cell>
          <cell r="X77">
            <v>73</v>
          </cell>
          <cell r="Y77">
            <v>40</v>
          </cell>
          <cell r="Z77">
            <v>17</v>
          </cell>
          <cell r="AA77">
            <v>26</v>
          </cell>
          <cell r="AB77">
            <v>72</v>
          </cell>
          <cell r="AC77">
            <v>0</v>
          </cell>
          <cell r="AD77">
            <v>40</v>
          </cell>
          <cell r="AE77">
            <v>20</v>
          </cell>
          <cell r="AF77">
            <v>65</v>
          </cell>
          <cell r="AG77">
            <v>25</v>
          </cell>
          <cell r="AH77">
            <v>85</v>
          </cell>
          <cell r="AI77">
            <v>10</v>
          </cell>
          <cell r="AJ77">
            <v>9</v>
          </cell>
          <cell r="AK77">
            <v>1</v>
          </cell>
          <cell r="AL77">
            <v>5</v>
          </cell>
          <cell r="AM77">
            <v>117</v>
          </cell>
        </row>
        <row r="78">
          <cell r="K78">
            <v>16</v>
          </cell>
          <cell r="L78">
            <v>29</v>
          </cell>
          <cell r="M78">
            <v>81</v>
          </cell>
          <cell r="N78">
            <v>17</v>
          </cell>
          <cell r="O78">
            <v>106</v>
          </cell>
          <cell r="P78">
            <v>10</v>
          </cell>
          <cell r="Q78">
            <v>16</v>
          </cell>
          <cell r="R78">
            <v>65</v>
          </cell>
          <cell r="S78">
            <v>13</v>
          </cell>
          <cell r="T78">
            <v>97</v>
          </cell>
          <cell r="U78">
            <v>32</v>
          </cell>
          <cell r="V78">
            <v>81</v>
          </cell>
          <cell r="W78">
            <v>10000000</v>
          </cell>
          <cell r="X78">
            <v>10</v>
          </cell>
          <cell r="Y78">
            <v>13</v>
          </cell>
          <cell r="Z78">
            <v>26</v>
          </cell>
          <cell r="AA78">
            <v>17</v>
          </cell>
          <cell r="AB78">
            <v>45</v>
          </cell>
          <cell r="AC78">
            <v>81</v>
          </cell>
          <cell r="AD78">
            <v>13</v>
          </cell>
          <cell r="AE78">
            <v>65</v>
          </cell>
          <cell r="AF78">
            <v>2</v>
          </cell>
          <cell r="AG78">
            <v>16</v>
          </cell>
          <cell r="AH78">
            <v>4</v>
          </cell>
          <cell r="AI78">
            <v>37</v>
          </cell>
          <cell r="AJ78">
            <v>36</v>
          </cell>
          <cell r="AK78">
            <v>82</v>
          </cell>
          <cell r="AL78">
            <v>68</v>
          </cell>
          <cell r="AM78">
            <v>36</v>
          </cell>
        </row>
        <row r="79">
          <cell r="K79">
            <v>18</v>
          </cell>
          <cell r="L79">
            <v>65</v>
          </cell>
          <cell r="M79">
            <v>73</v>
          </cell>
          <cell r="N79">
            <v>25</v>
          </cell>
          <cell r="O79">
            <v>128</v>
          </cell>
          <cell r="P79">
            <v>8</v>
          </cell>
          <cell r="Q79">
            <v>50</v>
          </cell>
          <cell r="R79">
            <v>65</v>
          </cell>
          <cell r="S79">
            <v>5</v>
          </cell>
          <cell r="T79">
            <v>113</v>
          </cell>
          <cell r="U79">
            <v>58</v>
          </cell>
          <cell r="V79">
            <v>73</v>
          </cell>
          <cell r="W79">
            <v>10</v>
          </cell>
          <cell r="X79">
            <v>10000000</v>
          </cell>
          <cell r="Y79">
            <v>5</v>
          </cell>
          <cell r="Z79">
            <v>32</v>
          </cell>
          <cell r="AA79">
            <v>13</v>
          </cell>
          <cell r="AB79">
            <v>85</v>
          </cell>
          <cell r="AC79">
            <v>73</v>
          </cell>
          <cell r="AD79">
            <v>29</v>
          </cell>
          <cell r="AE79">
            <v>85</v>
          </cell>
          <cell r="AF79">
            <v>4</v>
          </cell>
          <cell r="AG79">
            <v>18</v>
          </cell>
          <cell r="AH79">
            <v>26</v>
          </cell>
          <cell r="AI79">
            <v>41</v>
          </cell>
          <cell r="AJ79">
            <v>34</v>
          </cell>
          <cell r="AK79">
            <v>80</v>
          </cell>
          <cell r="AL79">
            <v>74</v>
          </cell>
          <cell r="AM79">
            <v>82</v>
          </cell>
        </row>
        <row r="80">
          <cell r="K80">
            <v>5</v>
          </cell>
          <cell r="L80">
            <v>50</v>
          </cell>
          <cell r="M80">
            <v>40</v>
          </cell>
          <cell r="N80">
            <v>10</v>
          </cell>
          <cell r="O80">
            <v>85</v>
          </cell>
          <cell r="P80">
            <v>1</v>
          </cell>
          <cell r="Q80">
            <v>45</v>
          </cell>
          <cell r="R80">
            <v>34</v>
          </cell>
          <cell r="S80">
            <v>0</v>
          </cell>
          <cell r="T80">
            <v>72</v>
          </cell>
          <cell r="U80">
            <v>37</v>
          </cell>
          <cell r="V80">
            <v>40</v>
          </cell>
          <cell r="W80">
            <v>13</v>
          </cell>
          <cell r="X80">
            <v>5</v>
          </cell>
          <cell r="Y80">
            <v>10000000</v>
          </cell>
          <cell r="Z80">
            <v>13</v>
          </cell>
          <cell r="AA80">
            <v>2</v>
          </cell>
          <cell r="AB80">
            <v>64</v>
          </cell>
          <cell r="AC80">
            <v>40</v>
          </cell>
          <cell r="AD80">
            <v>16</v>
          </cell>
          <cell r="AE80">
            <v>52</v>
          </cell>
          <cell r="AF80">
            <v>5</v>
          </cell>
          <cell r="AG80">
            <v>5</v>
          </cell>
          <cell r="AH80">
            <v>25</v>
          </cell>
          <cell r="AI80">
            <v>18</v>
          </cell>
          <cell r="AJ80">
            <v>13</v>
          </cell>
          <cell r="AK80">
            <v>45</v>
          </cell>
          <cell r="AL80">
            <v>41</v>
          </cell>
          <cell r="AM80">
            <v>73</v>
          </cell>
        </row>
        <row r="81">
          <cell r="K81">
            <v>2</v>
          </cell>
          <cell r="L81">
            <v>25</v>
          </cell>
          <cell r="M81">
            <v>17</v>
          </cell>
          <cell r="N81">
            <v>1</v>
          </cell>
          <cell r="O81">
            <v>32</v>
          </cell>
          <cell r="P81">
            <v>8</v>
          </cell>
          <cell r="Q81">
            <v>34</v>
          </cell>
          <cell r="R81">
            <v>9</v>
          </cell>
          <cell r="S81">
            <v>13</v>
          </cell>
          <cell r="T81">
            <v>25</v>
          </cell>
          <cell r="U81">
            <v>10</v>
          </cell>
          <cell r="V81">
            <v>17</v>
          </cell>
          <cell r="W81">
            <v>26</v>
          </cell>
          <cell r="X81">
            <v>32</v>
          </cell>
          <cell r="Y81">
            <v>13</v>
          </cell>
          <cell r="Z81">
            <v>10000000</v>
          </cell>
          <cell r="AA81">
            <v>5</v>
          </cell>
          <cell r="AB81">
            <v>29</v>
          </cell>
          <cell r="AC81">
            <v>17</v>
          </cell>
          <cell r="AD81">
            <v>5</v>
          </cell>
          <cell r="AE81">
            <v>13</v>
          </cell>
          <cell r="AF81">
            <v>20</v>
          </cell>
          <cell r="AG81">
            <v>2</v>
          </cell>
          <cell r="AH81">
            <v>26</v>
          </cell>
          <cell r="AI81">
            <v>1</v>
          </cell>
          <cell r="AJ81">
            <v>2</v>
          </cell>
          <cell r="AK81">
            <v>16</v>
          </cell>
          <cell r="AL81">
            <v>10</v>
          </cell>
          <cell r="AM81">
            <v>50</v>
          </cell>
        </row>
        <row r="82">
          <cell r="K82">
            <v>1</v>
          </cell>
          <cell r="L82">
            <v>40</v>
          </cell>
          <cell r="M82">
            <v>26</v>
          </cell>
          <cell r="N82">
            <v>4</v>
          </cell>
          <cell r="O82">
            <v>61</v>
          </cell>
          <cell r="P82">
            <v>1</v>
          </cell>
          <cell r="Q82">
            <v>41</v>
          </cell>
          <cell r="R82">
            <v>20</v>
          </cell>
          <cell r="S82">
            <v>2</v>
          </cell>
          <cell r="T82">
            <v>50</v>
          </cell>
          <cell r="U82">
            <v>25</v>
          </cell>
          <cell r="V82">
            <v>26</v>
          </cell>
          <cell r="W82">
            <v>17</v>
          </cell>
          <cell r="X82">
            <v>13</v>
          </cell>
          <cell r="Y82">
            <v>2</v>
          </cell>
          <cell r="Z82">
            <v>5</v>
          </cell>
          <cell r="AA82">
            <v>10000000</v>
          </cell>
          <cell r="AB82">
            <v>50</v>
          </cell>
          <cell r="AC82">
            <v>26</v>
          </cell>
          <cell r="AD82">
            <v>10</v>
          </cell>
          <cell r="AE82">
            <v>34</v>
          </cell>
          <cell r="AF82">
            <v>9</v>
          </cell>
          <cell r="AG82">
            <v>1</v>
          </cell>
          <cell r="AH82">
            <v>25</v>
          </cell>
          <cell r="AI82">
            <v>8</v>
          </cell>
          <cell r="AJ82">
            <v>5</v>
          </cell>
          <cell r="AK82">
            <v>29</v>
          </cell>
          <cell r="AL82">
            <v>25</v>
          </cell>
          <cell r="AM82">
            <v>65</v>
          </cell>
        </row>
        <row r="83">
          <cell r="K83">
            <v>37</v>
          </cell>
          <cell r="L83">
            <v>2</v>
          </cell>
          <cell r="M83">
            <v>72</v>
          </cell>
          <cell r="N83">
            <v>26</v>
          </cell>
          <cell r="O83">
            <v>37</v>
          </cell>
          <cell r="P83">
            <v>49</v>
          </cell>
          <cell r="Q83">
            <v>13</v>
          </cell>
          <cell r="R83">
            <v>50</v>
          </cell>
          <cell r="S83">
            <v>64</v>
          </cell>
          <cell r="T83">
            <v>40</v>
          </cell>
          <cell r="U83">
            <v>5</v>
          </cell>
          <cell r="V83">
            <v>72</v>
          </cell>
          <cell r="W83">
            <v>45</v>
          </cell>
          <cell r="X83">
            <v>85</v>
          </cell>
          <cell r="Y83">
            <v>64</v>
          </cell>
          <cell r="Z83">
            <v>29</v>
          </cell>
          <cell r="AA83">
            <v>50</v>
          </cell>
          <cell r="AB83">
            <v>10000000</v>
          </cell>
          <cell r="AC83">
            <v>72</v>
          </cell>
          <cell r="AD83">
            <v>16</v>
          </cell>
          <cell r="AE83">
            <v>20</v>
          </cell>
          <cell r="AF83">
            <v>53</v>
          </cell>
          <cell r="AG83">
            <v>37</v>
          </cell>
          <cell r="AH83">
            <v>25</v>
          </cell>
          <cell r="AI83">
            <v>34</v>
          </cell>
          <cell r="AJ83">
            <v>45</v>
          </cell>
          <cell r="AK83">
            <v>61</v>
          </cell>
          <cell r="AL83">
            <v>41</v>
          </cell>
          <cell r="AM83">
            <v>9</v>
          </cell>
        </row>
        <row r="84">
          <cell r="K84">
            <v>25</v>
          </cell>
          <cell r="L84">
            <v>74</v>
          </cell>
          <cell r="M84">
            <v>0</v>
          </cell>
          <cell r="N84">
            <v>26</v>
          </cell>
          <cell r="O84">
            <v>25</v>
          </cell>
          <cell r="P84">
            <v>37</v>
          </cell>
          <cell r="Q84">
            <v>97</v>
          </cell>
          <cell r="R84">
            <v>2</v>
          </cell>
          <cell r="S84">
            <v>40</v>
          </cell>
          <cell r="T84">
            <v>16</v>
          </cell>
          <cell r="U84">
            <v>41</v>
          </cell>
          <cell r="V84">
            <v>0</v>
          </cell>
          <cell r="W84">
            <v>81</v>
          </cell>
          <cell r="X84">
            <v>73</v>
          </cell>
          <cell r="Y84">
            <v>40</v>
          </cell>
          <cell r="Z84">
            <v>17</v>
          </cell>
          <cell r="AA84">
            <v>26</v>
          </cell>
          <cell r="AB84">
            <v>72</v>
          </cell>
          <cell r="AC84">
            <v>10000000</v>
          </cell>
          <cell r="AD84">
            <v>40</v>
          </cell>
          <cell r="AE84">
            <v>20</v>
          </cell>
          <cell r="AF84">
            <v>65</v>
          </cell>
          <cell r="AG84">
            <v>25</v>
          </cell>
          <cell r="AH84">
            <v>85</v>
          </cell>
          <cell r="AI84">
            <v>10</v>
          </cell>
          <cell r="AJ84">
            <v>9</v>
          </cell>
          <cell r="AK84">
            <v>1</v>
          </cell>
          <cell r="AL84">
            <v>5</v>
          </cell>
          <cell r="AM84">
            <v>117</v>
          </cell>
        </row>
        <row r="85">
          <cell r="K85">
            <v>5</v>
          </cell>
          <cell r="L85">
            <v>10</v>
          </cell>
          <cell r="M85">
            <v>40</v>
          </cell>
          <cell r="N85">
            <v>2</v>
          </cell>
          <cell r="O85">
            <v>45</v>
          </cell>
          <cell r="P85">
            <v>9</v>
          </cell>
          <cell r="Q85">
            <v>13</v>
          </cell>
          <cell r="R85">
            <v>26</v>
          </cell>
          <cell r="S85">
            <v>16</v>
          </cell>
          <cell r="T85">
            <v>40</v>
          </cell>
          <cell r="U85">
            <v>5</v>
          </cell>
          <cell r="V85">
            <v>40</v>
          </cell>
          <cell r="W85">
            <v>13</v>
          </cell>
          <cell r="X85">
            <v>29</v>
          </cell>
          <cell r="Y85">
            <v>16</v>
          </cell>
          <cell r="Z85">
            <v>5</v>
          </cell>
          <cell r="AA85">
            <v>10</v>
          </cell>
          <cell r="AB85">
            <v>16</v>
          </cell>
          <cell r="AC85">
            <v>40</v>
          </cell>
          <cell r="AD85">
            <v>10000000</v>
          </cell>
          <cell r="AE85">
            <v>20</v>
          </cell>
          <cell r="AF85">
            <v>13</v>
          </cell>
          <cell r="AG85">
            <v>5</v>
          </cell>
          <cell r="AH85">
            <v>9</v>
          </cell>
          <cell r="AI85">
            <v>10</v>
          </cell>
          <cell r="AJ85">
            <v>13</v>
          </cell>
          <cell r="AK85">
            <v>37</v>
          </cell>
          <cell r="AL85">
            <v>25</v>
          </cell>
          <cell r="AM85">
            <v>25</v>
          </cell>
        </row>
        <row r="86">
          <cell r="K86">
            <v>25</v>
          </cell>
          <cell r="L86">
            <v>26</v>
          </cell>
          <cell r="M86">
            <v>20</v>
          </cell>
          <cell r="N86">
            <v>18</v>
          </cell>
          <cell r="O86">
            <v>5</v>
          </cell>
          <cell r="P86">
            <v>41</v>
          </cell>
          <cell r="Q86">
            <v>49</v>
          </cell>
          <cell r="R86">
            <v>10</v>
          </cell>
          <cell r="S86">
            <v>52</v>
          </cell>
          <cell r="T86">
            <v>4</v>
          </cell>
          <cell r="U86">
            <v>9</v>
          </cell>
          <cell r="V86">
            <v>20</v>
          </cell>
          <cell r="W86">
            <v>65</v>
          </cell>
          <cell r="X86">
            <v>85</v>
          </cell>
          <cell r="Y86">
            <v>52</v>
          </cell>
          <cell r="Z86">
            <v>13</v>
          </cell>
          <cell r="AA86">
            <v>34</v>
          </cell>
          <cell r="AB86">
            <v>20</v>
          </cell>
          <cell r="AC86">
            <v>20</v>
          </cell>
          <cell r="AD86">
            <v>20</v>
          </cell>
          <cell r="AE86">
            <v>10000000</v>
          </cell>
          <cell r="AF86">
            <v>61</v>
          </cell>
          <cell r="AG86">
            <v>25</v>
          </cell>
          <cell r="AH86">
            <v>53</v>
          </cell>
          <cell r="AI86">
            <v>10</v>
          </cell>
          <cell r="AJ86">
            <v>17</v>
          </cell>
          <cell r="AK86">
            <v>13</v>
          </cell>
          <cell r="AL86">
            <v>5</v>
          </cell>
          <cell r="AM86">
            <v>53</v>
          </cell>
        </row>
        <row r="87">
          <cell r="K87">
            <v>10</v>
          </cell>
          <cell r="L87">
            <v>37</v>
          </cell>
          <cell r="M87">
            <v>65</v>
          </cell>
          <cell r="N87">
            <v>13</v>
          </cell>
          <cell r="O87">
            <v>100</v>
          </cell>
          <cell r="P87">
            <v>4</v>
          </cell>
          <cell r="Q87">
            <v>26</v>
          </cell>
          <cell r="R87">
            <v>53</v>
          </cell>
          <cell r="S87">
            <v>5</v>
          </cell>
          <cell r="T87">
            <v>89</v>
          </cell>
          <cell r="U87">
            <v>34</v>
          </cell>
          <cell r="V87">
            <v>65</v>
          </cell>
          <cell r="W87">
            <v>2</v>
          </cell>
          <cell r="X87">
            <v>4</v>
          </cell>
          <cell r="Y87">
            <v>5</v>
          </cell>
          <cell r="Z87">
            <v>20</v>
          </cell>
          <cell r="AA87">
            <v>9</v>
          </cell>
          <cell r="AB87">
            <v>53</v>
          </cell>
          <cell r="AC87">
            <v>65</v>
          </cell>
          <cell r="AD87">
            <v>13</v>
          </cell>
          <cell r="AE87">
            <v>61</v>
          </cell>
          <cell r="AF87">
            <v>10000000</v>
          </cell>
          <cell r="AG87">
            <v>10</v>
          </cell>
          <cell r="AH87">
            <v>10</v>
          </cell>
          <cell r="AI87">
            <v>29</v>
          </cell>
          <cell r="AJ87">
            <v>26</v>
          </cell>
          <cell r="AK87">
            <v>68</v>
          </cell>
          <cell r="AL87">
            <v>58</v>
          </cell>
          <cell r="AM87">
            <v>50</v>
          </cell>
        </row>
        <row r="88">
          <cell r="K88">
            <v>0</v>
          </cell>
          <cell r="L88">
            <v>29</v>
          </cell>
          <cell r="M88">
            <v>25</v>
          </cell>
          <cell r="N88">
            <v>1</v>
          </cell>
          <cell r="O88">
            <v>50</v>
          </cell>
          <cell r="P88">
            <v>2</v>
          </cell>
          <cell r="Q88">
            <v>32</v>
          </cell>
          <cell r="R88">
            <v>17</v>
          </cell>
          <cell r="S88">
            <v>5</v>
          </cell>
          <cell r="T88">
            <v>41</v>
          </cell>
          <cell r="U88">
            <v>16</v>
          </cell>
          <cell r="V88">
            <v>25</v>
          </cell>
          <cell r="W88">
            <v>16</v>
          </cell>
          <cell r="X88">
            <v>18</v>
          </cell>
          <cell r="Y88">
            <v>5</v>
          </cell>
          <cell r="Z88">
            <v>2</v>
          </cell>
          <cell r="AA88">
            <v>1</v>
          </cell>
          <cell r="AB88">
            <v>37</v>
          </cell>
          <cell r="AC88">
            <v>25</v>
          </cell>
          <cell r="AD88">
            <v>5</v>
          </cell>
          <cell r="AE88">
            <v>25</v>
          </cell>
          <cell r="AF88">
            <v>10</v>
          </cell>
          <cell r="AG88">
            <v>10000000</v>
          </cell>
          <cell r="AH88">
            <v>20</v>
          </cell>
          <cell r="AI88">
            <v>5</v>
          </cell>
          <cell r="AJ88">
            <v>4</v>
          </cell>
          <cell r="AK88">
            <v>26</v>
          </cell>
          <cell r="AL88">
            <v>20</v>
          </cell>
          <cell r="AM88">
            <v>52</v>
          </cell>
        </row>
        <row r="89">
          <cell r="K89">
            <v>20</v>
          </cell>
          <cell r="L89">
            <v>13</v>
          </cell>
          <cell r="M89">
            <v>85</v>
          </cell>
          <cell r="N89">
            <v>17</v>
          </cell>
          <cell r="O89">
            <v>90</v>
          </cell>
          <cell r="P89">
            <v>18</v>
          </cell>
          <cell r="Q89">
            <v>4</v>
          </cell>
          <cell r="R89">
            <v>65</v>
          </cell>
          <cell r="S89">
            <v>25</v>
          </cell>
          <cell r="T89">
            <v>85</v>
          </cell>
          <cell r="U89">
            <v>20</v>
          </cell>
          <cell r="V89">
            <v>85</v>
          </cell>
          <cell r="W89">
            <v>4</v>
          </cell>
          <cell r="X89">
            <v>26</v>
          </cell>
          <cell r="Y89">
            <v>25</v>
          </cell>
          <cell r="Z89">
            <v>26</v>
          </cell>
          <cell r="AA89">
            <v>25</v>
          </cell>
          <cell r="AB89">
            <v>25</v>
          </cell>
          <cell r="AC89">
            <v>85</v>
          </cell>
          <cell r="AD89">
            <v>9</v>
          </cell>
          <cell r="AE89">
            <v>53</v>
          </cell>
          <cell r="AF89">
            <v>10</v>
          </cell>
          <cell r="AG89">
            <v>20</v>
          </cell>
          <cell r="AH89">
            <v>10000000</v>
          </cell>
          <cell r="AI89">
            <v>37</v>
          </cell>
          <cell r="AJ89">
            <v>40</v>
          </cell>
          <cell r="AK89">
            <v>82</v>
          </cell>
          <cell r="AL89">
            <v>64</v>
          </cell>
          <cell r="AM89">
            <v>16</v>
          </cell>
        </row>
        <row r="90">
          <cell r="K90">
            <v>5</v>
          </cell>
          <cell r="L90">
            <v>32</v>
          </cell>
          <cell r="M90">
            <v>10</v>
          </cell>
          <cell r="N90">
            <v>4</v>
          </cell>
          <cell r="O90">
            <v>25</v>
          </cell>
          <cell r="P90">
            <v>13</v>
          </cell>
          <cell r="Q90">
            <v>45</v>
          </cell>
          <cell r="R90">
            <v>4</v>
          </cell>
          <cell r="S90">
            <v>18</v>
          </cell>
          <cell r="T90">
            <v>18</v>
          </cell>
          <cell r="U90">
            <v>13</v>
          </cell>
          <cell r="V90">
            <v>10</v>
          </cell>
          <cell r="W90">
            <v>37</v>
          </cell>
          <cell r="X90">
            <v>41</v>
          </cell>
          <cell r="Y90">
            <v>18</v>
          </cell>
          <cell r="Z90">
            <v>1</v>
          </cell>
          <cell r="AA90">
            <v>8</v>
          </cell>
          <cell r="AB90">
            <v>34</v>
          </cell>
          <cell r="AC90">
            <v>10</v>
          </cell>
          <cell r="AD90">
            <v>10</v>
          </cell>
          <cell r="AE90">
            <v>10</v>
          </cell>
          <cell r="AF90">
            <v>29</v>
          </cell>
          <cell r="AG90">
            <v>5</v>
          </cell>
          <cell r="AH90">
            <v>37</v>
          </cell>
          <cell r="AI90">
            <v>10000000</v>
          </cell>
          <cell r="AJ90">
            <v>1</v>
          </cell>
          <cell r="AK90">
            <v>9</v>
          </cell>
          <cell r="AL90">
            <v>5</v>
          </cell>
          <cell r="AM90">
            <v>61</v>
          </cell>
        </row>
        <row r="91">
          <cell r="K91">
            <v>4</v>
          </cell>
          <cell r="L91">
            <v>41</v>
          </cell>
          <cell r="M91">
            <v>9</v>
          </cell>
          <cell r="N91">
            <v>5</v>
          </cell>
          <cell r="O91">
            <v>34</v>
          </cell>
          <cell r="P91">
            <v>10</v>
          </cell>
          <cell r="Q91">
            <v>52</v>
          </cell>
          <cell r="R91">
            <v>5</v>
          </cell>
          <cell r="S91">
            <v>13</v>
          </cell>
          <cell r="T91">
            <v>25</v>
          </cell>
          <cell r="U91">
            <v>20</v>
          </cell>
          <cell r="V91">
            <v>9</v>
          </cell>
          <cell r="W91">
            <v>36</v>
          </cell>
          <cell r="X91">
            <v>34</v>
          </cell>
          <cell r="Y91">
            <v>13</v>
          </cell>
          <cell r="Z91">
            <v>2</v>
          </cell>
          <cell r="AA91">
            <v>5</v>
          </cell>
          <cell r="AB91">
            <v>45</v>
          </cell>
          <cell r="AC91">
            <v>9</v>
          </cell>
          <cell r="AD91">
            <v>13</v>
          </cell>
          <cell r="AE91">
            <v>17</v>
          </cell>
          <cell r="AF91">
            <v>26</v>
          </cell>
          <cell r="AG91">
            <v>4</v>
          </cell>
          <cell r="AH91">
            <v>40</v>
          </cell>
          <cell r="AI91">
            <v>1</v>
          </cell>
          <cell r="AJ91">
            <v>10000000</v>
          </cell>
          <cell r="AK91">
            <v>10</v>
          </cell>
          <cell r="AL91">
            <v>8</v>
          </cell>
          <cell r="AM91">
            <v>72</v>
          </cell>
        </row>
        <row r="92">
          <cell r="K92">
            <v>26</v>
          </cell>
          <cell r="L92">
            <v>65</v>
          </cell>
          <cell r="M92">
            <v>1</v>
          </cell>
          <cell r="N92">
            <v>25</v>
          </cell>
          <cell r="O92">
            <v>16</v>
          </cell>
          <cell r="P92">
            <v>40</v>
          </cell>
          <cell r="Q92">
            <v>90</v>
          </cell>
          <cell r="R92">
            <v>1</v>
          </cell>
          <cell r="S92">
            <v>45</v>
          </cell>
          <cell r="T92">
            <v>9</v>
          </cell>
          <cell r="U92">
            <v>34</v>
          </cell>
          <cell r="V92">
            <v>1</v>
          </cell>
          <cell r="W92">
            <v>82</v>
          </cell>
          <cell r="X92">
            <v>80</v>
          </cell>
          <cell r="Y92">
            <v>45</v>
          </cell>
          <cell r="Z92">
            <v>16</v>
          </cell>
          <cell r="AA92">
            <v>29</v>
          </cell>
          <cell r="AB92">
            <v>61</v>
          </cell>
          <cell r="AC92">
            <v>1</v>
          </cell>
          <cell r="AD92">
            <v>37</v>
          </cell>
          <cell r="AE92">
            <v>13</v>
          </cell>
          <cell r="AF92">
            <v>68</v>
          </cell>
          <cell r="AG92">
            <v>26</v>
          </cell>
          <cell r="AH92">
            <v>82</v>
          </cell>
          <cell r="AI92">
            <v>9</v>
          </cell>
          <cell r="AJ92">
            <v>10</v>
          </cell>
          <cell r="AK92">
            <v>10000000</v>
          </cell>
          <cell r="AL92">
            <v>2</v>
          </cell>
          <cell r="AM92">
            <v>106</v>
          </cell>
        </row>
        <row r="93">
          <cell r="K93">
            <v>20</v>
          </cell>
          <cell r="L93">
            <v>45</v>
          </cell>
          <cell r="M93">
            <v>5</v>
          </cell>
          <cell r="N93">
            <v>17</v>
          </cell>
          <cell r="O93">
            <v>10</v>
          </cell>
          <cell r="P93">
            <v>34</v>
          </cell>
          <cell r="Q93">
            <v>68</v>
          </cell>
          <cell r="R93">
            <v>1</v>
          </cell>
          <cell r="S93">
            <v>41</v>
          </cell>
          <cell r="T93">
            <v>5</v>
          </cell>
          <cell r="U93">
            <v>20</v>
          </cell>
          <cell r="V93">
            <v>5</v>
          </cell>
          <cell r="W93">
            <v>68</v>
          </cell>
          <cell r="X93">
            <v>74</v>
          </cell>
          <cell r="Y93">
            <v>41</v>
          </cell>
          <cell r="Z93">
            <v>10</v>
          </cell>
          <cell r="AA93">
            <v>25</v>
          </cell>
          <cell r="AB93">
            <v>41</v>
          </cell>
          <cell r="AC93">
            <v>5</v>
          </cell>
          <cell r="AD93">
            <v>25</v>
          </cell>
          <cell r="AE93">
            <v>5</v>
          </cell>
          <cell r="AF93">
            <v>58</v>
          </cell>
          <cell r="AG93">
            <v>20</v>
          </cell>
          <cell r="AH93">
            <v>64</v>
          </cell>
          <cell r="AI93">
            <v>5</v>
          </cell>
          <cell r="AJ93">
            <v>8</v>
          </cell>
          <cell r="AK93">
            <v>2</v>
          </cell>
          <cell r="AL93">
            <v>10000000</v>
          </cell>
          <cell r="AM93">
            <v>80</v>
          </cell>
        </row>
        <row r="94">
          <cell r="K94">
            <v>52</v>
          </cell>
          <cell r="L94">
            <v>5</v>
          </cell>
          <cell r="M94">
            <v>117</v>
          </cell>
          <cell r="N94">
            <v>41</v>
          </cell>
          <cell r="O94">
            <v>82</v>
          </cell>
          <cell r="P94">
            <v>58</v>
          </cell>
          <cell r="Q94">
            <v>4</v>
          </cell>
          <cell r="R94">
            <v>89</v>
          </cell>
          <cell r="S94">
            <v>73</v>
          </cell>
          <cell r="T94">
            <v>85</v>
          </cell>
          <cell r="U94">
            <v>20</v>
          </cell>
          <cell r="V94">
            <v>117</v>
          </cell>
          <cell r="W94">
            <v>36</v>
          </cell>
          <cell r="X94">
            <v>82</v>
          </cell>
          <cell r="Y94">
            <v>73</v>
          </cell>
          <cell r="Z94">
            <v>50</v>
          </cell>
          <cell r="AA94">
            <v>65</v>
          </cell>
          <cell r="AB94">
            <v>9</v>
          </cell>
          <cell r="AC94">
            <v>117</v>
          </cell>
          <cell r="AD94">
            <v>25</v>
          </cell>
          <cell r="AE94">
            <v>53</v>
          </cell>
          <cell r="AF94">
            <v>50</v>
          </cell>
          <cell r="AG94">
            <v>52</v>
          </cell>
          <cell r="AH94">
            <v>16</v>
          </cell>
          <cell r="AI94">
            <v>61</v>
          </cell>
          <cell r="AJ94">
            <v>72</v>
          </cell>
          <cell r="AK94">
            <v>106</v>
          </cell>
          <cell r="AL94">
            <v>80</v>
          </cell>
          <cell r="AM94">
            <v>10000000</v>
          </cell>
        </row>
      </sheetData>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ap A &amp; B"/>
      <sheetName val="soap cluster 3"/>
      <sheetName val="soap cluster 4"/>
      <sheetName val="soap cluster 5"/>
      <sheetName val="Product A &amp; B"/>
      <sheetName val="Multiple Products"/>
      <sheetName val="Conjoint"/>
      <sheetName val="Trend &amp; Seasonality"/>
      <sheetName val="Single &amp; Multiple Pricing"/>
      <sheetName val="S-curve"/>
      <sheetName val="RFM"/>
      <sheetName val="Cluster"/>
      <sheetName val="MDS"/>
      <sheetName val="CLV"/>
      <sheetName val="Forecast"/>
      <sheetName val="Point Sheet"/>
    </sheetNames>
    <sheetDataSet>
      <sheetData sheetId="0"/>
      <sheetData sheetId="1"/>
      <sheetData sheetId="2"/>
      <sheetData sheetId="3"/>
      <sheetData sheetId="4"/>
      <sheetData sheetId="5"/>
      <sheetData sheetId="6"/>
      <sheetData sheetId="7"/>
      <sheetData sheetId="8"/>
      <sheetData sheetId="9">
        <row r="14">
          <cell r="F14">
            <v>170.98956688731698</v>
          </cell>
          <cell r="H14">
            <v>50.008073436424908</v>
          </cell>
        </row>
      </sheetData>
      <sheetData sheetId="10"/>
      <sheetData sheetId="11"/>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ap A &amp; B"/>
      <sheetName val="Product A &amp; B"/>
      <sheetName val="Multiple Products"/>
      <sheetName val="Conjoint"/>
      <sheetName val="Trend &amp; Seasonality"/>
      <sheetName val="Single &amp; Multiple Pricing"/>
      <sheetName val="S-curve"/>
      <sheetName val="RFM"/>
      <sheetName val="Cluster"/>
      <sheetName val="MDS"/>
      <sheetName val="CLV"/>
      <sheetName val="Forecast"/>
      <sheetName val="Point Sheet"/>
    </sheetNames>
    <sheetDataSet>
      <sheetData sheetId="0"/>
      <sheetData sheetId="1"/>
      <sheetData sheetId="2"/>
      <sheetData sheetId="3"/>
      <sheetData sheetId="4"/>
      <sheetData sheetId="5"/>
      <sheetData sheetId="6"/>
      <sheetData sheetId="7">
        <row r="3">
          <cell r="N3">
            <v>1</v>
          </cell>
          <cell r="O3">
            <v>1</v>
          </cell>
        </row>
        <row r="4">
          <cell r="N4">
            <v>2</v>
          </cell>
          <cell r="O4">
            <v>6</v>
          </cell>
        </row>
        <row r="5">
          <cell r="N5">
            <v>3</v>
          </cell>
          <cell r="O5">
            <v>11</v>
          </cell>
        </row>
        <row r="6">
          <cell r="N6">
            <v>4</v>
          </cell>
          <cell r="O6">
            <v>16</v>
          </cell>
        </row>
        <row r="11">
          <cell r="C11">
            <v>43073</v>
          </cell>
          <cell r="D11">
            <v>10</v>
          </cell>
          <cell r="E11">
            <v>37600</v>
          </cell>
        </row>
        <row r="12">
          <cell r="C12">
            <v>43086</v>
          </cell>
          <cell r="D12">
            <v>41</v>
          </cell>
          <cell r="E12">
            <v>37517</v>
          </cell>
        </row>
        <row r="13">
          <cell r="C13">
            <v>42996</v>
          </cell>
          <cell r="D13">
            <v>5</v>
          </cell>
          <cell r="E13">
            <v>37553</v>
          </cell>
        </row>
        <row r="14">
          <cell r="C14">
            <v>43085</v>
          </cell>
          <cell r="D14">
            <v>11</v>
          </cell>
          <cell r="E14">
            <v>37587</v>
          </cell>
        </row>
        <row r="15">
          <cell r="C15">
            <v>43053</v>
          </cell>
          <cell r="D15">
            <v>7</v>
          </cell>
          <cell r="E15">
            <v>37590</v>
          </cell>
        </row>
        <row r="16">
          <cell r="C16">
            <v>43076</v>
          </cell>
          <cell r="D16">
            <v>24</v>
          </cell>
          <cell r="E16">
            <v>37581</v>
          </cell>
        </row>
        <row r="17">
          <cell r="C17">
            <v>43032</v>
          </cell>
          <cell r="D17">
            <v>3</v>
          </cell>
          <cell r="E17">
            <v>3172</v>
          </cell>
        </row>
        <row r="18">
          <cell r="C18">
            <v>43069</v>
          </cell>
          <cell r="D18">
            <v>7</v>
          </cell>
          <cell r="E18">
            <v>1832</v>
          </cell>
        </row>
        <row r="19">
          <cell r="C19">
            <v>43060</v>
          </cell>
          <cell r="D19">
            <v>20</v>
          </cell>
          <cell r="E19">
            <v>37613</v>
          </cell>
        </row>
        <row r="20">
          <cell r="C20">
            <v>43013</v>
          </cell>
          <cell r="D20">
            <v>7</v>
          </cell>
          <cell r="E20">
            <v>1941</v>
          </cell>
        </row>
        <row r="21">
          <cell r="C21">
            <v>43092</v>
          </cell>
          <cell r="D21">
            <v>12</v>
          </cell>
          <cell r="E21">
            <v>14220</v>
          </cell>
        </row>
        <row r="22">
          <cell r="C22">
            <v>43063</v>
          </cell>
          <cell r="D22">
            <v>10</v>
          </cell>
          <cell r="E22">
            <v>10036</v>
          </cell>
        </row>
        <row r="23">
          <cell r="C23">
            <v>43070</v>
          </cell>
          <cell r="D23">
            <v>11</v>
          </cell>
          <cell r="E23">
            <v>30350</v>
          </cell>
        </row>
        <row r="24">
          <cell r="C24">
            <v>42936</v>
          </cell>
          <cell r="D24">
            <v>3</v>
          </cell>
          <cell r="E24">
            <v>3155</v>
          </cell>
        </row>
        <row r="25">
          <cell r="C25">
            <v>43093</v>
          </cell>
          <cell r="D25">
            <v>25</v>
          </cell>
          <cell r="E25">
            <v>37614</v>
          </cell>
        </row>
        <row r="26">
          <cell r="C26">
            <v>42989</v>
          </cell>
          <cell r="D26">
            <v>8</v>
          </cell>
          <cell r="E26">
            <v>5050</v>
          </cell>
        </row>
        <row r="27">
          <cell r="C27">
            <v>43046</v>
          </cell>
          <cell r="D27">
            <v>14</v>
          </cell>
          <cell r="E27">
            <v>8276</v>
          </cell>
        </row>
        <row r="28">
          <cell r="C28">
            <v>43084</v>
          </cell>
          <cell r="D28">
            <v>20</v>
          </cell>
          <cell r="E28">
            <v>37571</v>
          </cell>
        </row>
        <row r="29">
          <cell r="C29">
            <v>43032</v>
          </cell>
          <cell r="D29">
            <v>4</v>
          </cell>
          <cell r="E29">
            <v>1993</v>
          </cell>
        </row>
        <row r="30">
          <cell r="C30">
            <v>43083</v>
          </cell>
          <cell r="D30">
            <v>16</v>
          </cell>
          <cell r="E30">
            <v>37607</v>
          </cell>
        </row>
      </sheetData>
      <sheetData sheetId="8">
        <row r="7">
          <cell r="B7">
            <v>1</v>
          </cell>
        </row>
        <row r="27">
          <cell r="R27">
            <v>43030.222222222219</v>
          </cell>
          <cell r="S27">
            <v>7.5555555555555554</v>
          </cell>
          <cell r="T27">
            <v>5519.4444444444443</v>
          </cell>
          <cell r="U27">
            <v>6.6046891428687466</v>
          </cell>
          <cell r="V27">
            <v>7.0091256443505552</v>
          </cell>
          <cell r="W27">
            <v>7.116639155723238</v>
          </cell>
          <cell r="X27">
            <v>7.2442522450630662</v>
          </cell>
          <cell r="Z27">
            <v>43069</v>
          </cell>
          <cell r="AA27">
            <v>17.272727272727273</v>
          </cell>
          <cell r="AB27">
            <v>36925.727272727272</v>
          </cell>
          <cell r="AC27">
            <v>6.4201938136160921</v>
          </cell>
          <cell r="AD27">
            <v>6.8481716872421536</v>
          </cell>
          <cell r="AE27">
            <v>7.7987010708209024</v>
          </cell>
          <cell r="AF27">
            <v>6.4756557199007068</v>
          </cell>
          <cell r="AH27" t="e">
            <v>#DIV/0!</v>
          </cell>
          <cell r="AI27" t="e">
            <v>#DIV/0!</v>
          </cell>
          <cell r="AJ27" t="e">
            <v>#DIV/0!</v>
          </cell>
          <cell r="AK27" t="e">
            <v>#DIV/0!</v>
          </cell>
          <cell r="AL27" t="e">
            <v>#DIV/0!</v>
          </cell>
          <cell r="AM27" t="e">
            <v>#DIV/0!</v>
          </cell>
          <cell r="AN27" t="e">
            <v>#DIV/0!</v>
          </cell>
        </row>
        <row r="29">
          <cell r="B29">
            <v>1</v>
          </cell>
          <cell r="C29" t="str">
            <v>Fraser Distributors</v>
          </cell>
          <cell r="D29">
            <v>43069</v>
          </cell>
          <cell r="E29">
            <v>7</v>
          </cell>
          <cell r="F29">
            <v>1832</v>
          </cell>
          <cell r="G29">
            <v>4.7388254081855097</v>
          </cell>
          <cell r="H29">
            <v>4.6733421826995363</v>
          </cell>
          <cell r="I29">
            <v>7.0256381986670799</v>
          </cell>
          <cell r="J29">
            <v>4.1910765018189471</v>
          </cell>
        </row>
        <row r="30">
          <cell r="B30">
            <v>16</v>
          </cell>
          <cell r="C30" t="str">
            <v>Dollarwise Corp</v>
          </cell>
          <cell r="D30">
            <v>43053</v>
          </cell>
          <cell r="E30">
            <v>7</v>
          </cell>
          <cell r="F30">
            <v>37590</v>
          </cell>
          <cell r="G30">
            <v>4.5964874397234921</v>
          </cell>
          <cell r="H30">
            <v>4.5268592636652016</v>
          </cell>
          <cell r="I30">
            <v>5.52203981805566</v>
          </cell>
          <cell r="J30">
            <v>9.6267552801836231</v>
          </cell>
        </row>
        <row r="31">
          <cell r="B31">
            <v>1</v>
          </cell>
          <cell r="C31" t="str">
            <v>Fraser Distributors</v>
          </cell>
          <cell r="D31">
            <v>43069</v>
          </cell>
          <cell r="E31">
            <v>7</v>
          </cell>
          <cell r="F31">
            <v>1832</v>
          </cell>
          <cell r="G31">
            <v>4.7388254081855097</v>
          </cell>
          <cell r="H31">
            <v>4.6733421826995363</v>
          </cell>
          <cell r="I31">
            <v>7.0256381986670799</v>
          </cell>
          <cell r="J31">
            <v>4.1910765018189471</v>
          </cell>
        </row>
      </sheetData>
      <sheetData sheetId="9"/>
      <sheetData sheetId="10"/>
      <sheetData sheetId="11"/>
      <sheetData sheetId="1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binations"/>
      <sheetName val="Secondary Axis"/>
      <sheetName val="Sales Tracker"/>
      <sheetName val="Labels and Tables"/>
      <sheetName val="Picture"/>
      <sheetName val="Dynamic Labels"/>
      <sheetName val="Sparklines"/>
      <sheetName val="Survey PivotChart"/>
      <sheetName val="Survey Data"/>
      <sheetName val="End of Month Dashboard"/>
      <sheetName val="Checkboxes"/>
      <sheetName val="Housing starts"/>
      <sheetName val="New data"/>
    </sheetNames>
    <sheetDataSet>
      <sheetData sheetId="0" refreshError="1"/>
      <sheetData sheetId="1" refreshError="1"/>
      <sheetData sheetId="2" refreshError="1"/>
      <sheetData sheetId="3" refreshError="1"/>
      <sheetData sheetId="4" refreshError="1"/>
      <sheetData sheetId="5">
        <row r="1">
          <cell r="D1">
            <v>2000</v>
          </cell>
        </row>
        <row r="2">
          <cell r="D2">
            <v>1000</v>
          </cell>
        </row>
        <row r="3">
          <cell r="D3">
            <v>0.2</v>
          </cell>
        </row>
      </sheetData>
      <sheetData sheetId="6" refreshError="1"/>
      <sheetData sheetId="7" refreshError="1"/>
      <sheetData sheetId="8" refreshError="1"/>
      <sheetData sheetId="9" refreshError="1"/>
      <sheetData sheetId="10">
        <row r="5">
          <cell r="O5" t="str">
            <v>Chocolate</v>
          </cell>
        </row>
      </sheetData>
      <sheetData sheetId="11" refreshError="1"/>
      <sheetData sheetId="1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ear"/>
      <sheetName val="gomp"/>
      <sheetName val="Sheet2"/>
      <sheetName val="Sheet3"/>
    </sheetNames>
    <sheetDataSet>
      <sheetData sheetId="0"/>
      <sheetData sheetId="1" refreshError="1">
        <row r="3">
          <cell r="H3">
            <v>1.1629672421955843</v>
          </cell>
          <cell r="I3">
            <v>0.17121084148475277</v>
          </cell>
          <cell r="J3">
            <v>2.8234669886546802</v>
          </cell>
        </row>
      </sheetData>
      <sheetData sheetId="2"/>
      <sheetData sheetId="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ap A &amp; B"/>
      <sheetName val="Answer - Soap A &amp; B"/>
      <sheetName val="Regression Answer A"/>
      <sheetName val="Regression Answer Both"/>
      <sheetName val="Regression Answer - Soap A &amp; B"/>
      <sheetName val="soap cluster 3"/>
      <sheetName val="soap cluster 4"/>
      <sheetName val="soap cluster 5"/>
      <sheetName val="Multiple Products"/>
      <sheetName val="Product A &amp; B"/>
      <sheetName val="Conjoint"/>
      <sheetName val="Conjoint (answer)"/>
      <sheetName val="Trend &amp; Seasonality"/>
      <sheetName val="Trend &amp; Seasonality (Additive4)"/>
      <sheetName val="Trend &amp; Seasonality (Additive8)"/>
      <sheetName val="Trend &amp; Seasonality (Multipl4)"/>
      <sheetName val="Trend &amp; Seasonality (Multipl8)"/>
      <sheetName val="Single (Ans) &amp; Multiple Pricing"/>
      <sheetName val="Single &amp; Multiple Pricing (Ans)"/>
      <sheetName val="S-curve"/>
      <sheetName val="S-curve Gompertz"/>
      <sheetName val="S-curve Pearl"/>
      <sheetName val="RFM"/>
      <sheetName val="RFM (2)"/>
      <sheetName val="Cluster"/>
      <sheetName val="Cluster (Answer)"/>
      <sheetName val="MDS"/>
      <sheetName val="MDS (VSRank)"/>
      <sheetName val="MDS (VRank)"/>
      <sheetName val="MDS (zscore)"/>
      <sheetName val="MDS (Sum)"/>
      <sheetName val="CLV"/>
      <sheetName val="CLV Answer"/>
      <sheetName val="Forecast"/>
      <sheetName val="Point Sheet"/>
      <sheetName val="Single &amp; Multiple Pricing (New)"/>
    </sheetNames>
    <sheetDataSet>
      <sheetData sheetId="0" refreshError="1"/>
      <sheetData sheetId="1" refreshError="1">
        <row r="2">
          <cell r="B2" t="str">
            <v>Soap A</v>
          </cell>
          <cell r="C2">
            <v>2</v>
          </cell>
          <cell r="D2">
            <v>9</v>
          </cell>
        </row>
        <row r="3">
          <cell r="B3" t="str">
            <v>Soap A</v>
          </cell>
          <cell r="C3">
            <v>2</v>
          </cell>
          <cell r="D3">
            <v>10</v>
          </cell>
        </row>
        <row r="4">
          <cell r="B4" t="str">
            <v>Soap A</v>
          </cell>
          <cell r="C4">
            <v>2</v>
          </cell>
          <cell r="D4">
            <v>3</v>
          </cell>
        </row>
        <row r="5">
          <cell r="B5" t="str">
            <v>Soap A</v>
          </cell>
          <cell r="C5">
            <v>2</v>
          </cell>
          <cell r="D5">
            <v>0</v>
          </cell>
        </row>
        <row r="6">
          <cell r="B6" t="str">
            <v>Soap A</v>
          </cell>
          <cell r="C6">
            <v>2</v>
          </cell>
          <cell r="D6">
            <v>10</v>
          </cell>
        </row>
        <row r="7">
          <cell r="B7" t="str">
            <v>Soap A</v>
          </cell>
          <cell r="C7">
            <v>2</v>
          </cell>
          <cell r="D7">
            <v>2</v>
          </cell>
        </row>
        <row r="8">
          <cell r="B8" t="str">
            <v>Soap A</v>
          </cell>
          <cell r="C8">
            <v>2</v>
          </cell>
          <cell r="D8">
            <v>2</v>
          </cell>
        </row>
        <row r="9">
          <cell r="B9" t="str">
            <v>Soap A</v>
          </cell>
          <cell r="C9">
            <v>2</v>
          </cell>
          <cell r="D9">
            <v>2</v>
          </cell>
        </row>
        <row r="10">
          <cell r="B10" t="str">
            <v>Soap A</v>
          </cell>
          <cell r="C10">
            <v>2</v>
          </cell>
          <cell r="D10">
            <v>2</v>
          </cell>
        </row>
        <row r="11">
          <cell r="B11" t="str">
            <v>Soap A</v>
          </cell>
          <cell r="C11">
            <v>2</v>
          </cell>
          <cell r="D11">
            <v>4</v>
          </cell>
        </row>
        <row r="12">
          <cell r="B12" t="str">
            <v>Soap A</v>
          </cell>
          <cell r="C12">
            <v>2</v>
          </cell>
          <cell r="D12">
            <v>6</v>
          </cell>
        </row>
        <row r="13">
          <cell r="B13" t="str">
            <v>Soap A</v>
          </cell>
          <cell r="C13">
            <v>2</v>
          </cell>
          <cell r="D13">
            <v>5</v>
          </cell>
        </row>
        <row r="14">
          <cell r="B14" t="str">
            <v>Soap A</v>
          </cell>
          <cell r="C14">
            <v>2</v>
          </cell>
          <cell r="D14">
            <v>2</v>
          </cell>
        </row>
        <row r="15">
          <cell r="B15" t="str">
            <v>Soap A</v>
          </cell>
          <cell r="C15">
            <v>2</v>
          </cell>
          <cell r="D15">
            <v>5</v>
          </cell>
        </row>
        <row r="16">
          <cell r="B16" t="str">
            <v>Soap A</v>
          </cell>
          <cell r="C16">
            <v>2</v>
          </cell>
          <cell r="D16">
            <v>9</v>
          </cell>
        </row>
        <row r="17">
          <cell r="B17" t="str">
            <v>Soap A</v>
          </cell>
          <cell r="C17">
            <v>2</v>
          </cell>
          <cell r="D17">
            <v>5</v>
          </cell>
        </row>
        <row r="18">
          <cell r="B18" t="str">
            <v>Soap A</v>
          </cell>
          <cell r="C18">
            <v>2</v>
          </cell>
          <cell r="D18">
            <v>10</v>
          </cell>
        </row>
        <row r="19">
          <cell r="B19" t="str">
            <v>Soap A</v>
          </cell>
          <cell r="C19">
            <v>2</v>
          </cell>
          <cell r="D19">
            <v>6</v>
          </cell>
        </row>
        <row r="20">
          <cell r="B20" t="str">
            <v>Soap A</v>
          </cell>
          <cell r="C20">
            <v>2</v>
          </cell>
          <cell r="D20">
            <v>10</v>
          </cell>
        </row>
        <row r="21">
          <cell r="B21" t="str">
            <v>Soap A</v>
          </cell>
          <cell r="C21">
            <v>2</v>
          </cell>
          <cell r="D21">
            <v>2</v>
          </cell>
        </row>
        <row r="22">
          <cell r="B22" t="str">
            <v>Soap A</v>
          </cell>
          <cell r="C22">
            <v>2</v>
          </cell>
          <cell r="D22">
            <v>9</v>
          </cell>
        </row>
        <row r="23">
          <cell r="B23" t="str">
            <v>Soap A</v>
          </cell>
          <cell r="C23">
            <v>2</v>
          </cell>
          <cell r="D23">
            <v>9</v>
          </cell>
        </row>
        <row r="24">
          <cell r="B24" t="str">
            <v>Soap A</v>
          </cell>
          <cell r="C24">
            <v>2</v>
          </cell>
          <cell r="D24">
            <v>0</v>
          </cell>
        </row>
        <row r="25">
          <cell r="B25" t="str">
            <v>Soap A</v>
          </cell>
          <cell r="C25">
            <v>2</v>
          </cell>
          <cell r="D25">
            <v>2</v>
          </cell>
        </row>
        <row r="26">
          <cell r="B26" t="str">
            <v>Soap A</v>
          </cell>
          <cell r="C26">
            <v>2</v>
          </cell>
          <cell r="D26">
            <v>2</v>
          </cell>
        </row>
        <row r="27">
          <cell r="B27" t="str">
            <v>Soap A</v>
          </cell>
          <cell r="C27">
            <v>2</v>
          </cell>
          <cell r="D27">
            <v>10</v>
          </cell>
        </row>
        <row r="28">
          <cell r="B28" t="str">
            <v>Soap A</v>
          </cell>
          <cell r="C28">
            <v>2</v>
          </cell>
          <cell r="D28">
            <v>4</v>
          </cell>
        </row>
        <row r="29">
          <cell r="B29" t="str">
            <v>Soap A</v>
          </cell>
          <cell r="C29">
            <v>2</v>
          </cell>
          <cell r="D29">
            <v>9</v>
          </cell>
        </row>
        <row r="30">
          <cell r="B30" t="str">
            <v>Soap A</v>
          </cell>
          <cell r="C30">
            <v>2</v>
          </cell>
          <cell r="D30">
            <v>8</v>
          </cell>
        </row>
        <row r="31">
          <cell r="B31" t="str">
            <v>Soap A</v>
          </cell>
          <cell r="C31">
            <v>2.2999999999999998</v>
          </cell>
          <cell r="D31">
            <v>4</v>
          </cell>
        </row>
        <row r="32">
          <cell r="B32" t="str">
            <v>Soap A</v>
          </cell>
          <cell r="C32">
            <v>2.2999999999999998</v>
          </cell>
          <cell r="D32">
            <v>7</v>
          </cell>
        </row>
        <row r="33">
          <cell r="B33" t="str">
            <v>Soap A</v>
          </cell>
          <cell r="C33">
            <v>2.2999999999999998</v>
          </cell>
          <cell r="D33">
            <v>3</v>
          </cell>
        </row>
        <row r="34">
          <cell r="B34" t="str">
            <v>Soap A</v>
          </cell>
          <cell r="C34">
            <v>2.2999999999999998</v>
          </cell>
          <cell r="D34">
            <v>7</v>
          </cell>
        </row>
        <row r="35">
          <cell r="B35" t="str">
            <v>Soap A</v>
          </cell>
          <cell r="C35">
            <v>2.2999999999999998</v>
          </cell>
          <cell r="D35">
            <v>1</v>
          </cell>
        </row>
        <row r="36">
          <cell r="B36" t="str">
            <v>Soap A</v>
          </cell>
          <cell r="C36">
            <v>2.2999999999999998</v>
          </cell>
          <cell r="D36">
            <v>4</v>
          </cell>
        </row>
        <row r="37">
          <cell r="B37" t="str">
            <v>Soap A</v>
          </cell>
          <cell r="C37">
            <v>2.2999999999999998</v>
          </cell>
          <cell r="D37">
            <v>6</v>
          </cell>
        </row>
        <row r="38">
          <cell r="B38" t="str">
            <v>Soap A</v>
          </cell>
          <cell r="C38">
            <v>2.2999999999999998</v>
          </cell>
          <cell r="D38">
            <v>6</v>
          </cell>
        </row>
        <row r="39">
          <cell r="B39" t="str">
            <v>Soap A</v>
          </cell>
          <cell r="C39">
            <v>2.2999999999999998</v>
          </cell>
          <cell r="D39">
            <v>0</v>
          </cell>
        </row>
        <row r="40">
          <cell r="B40" t="str">
            <v>Soap A</v>
          </cell>
          <cell r="C40">
            <v>2.2999999999999998</v>
          </cell>
          <cell r="D40">
            <v>6</v>
          </cell>
        </row>
        <row r="41">
          <cell r="B41" t="str">
            <v>Soap A</v>
          </cell>
          <cell r="C41">
            <v>2.2999999999999998</v>
          </cell>
          <cell r="D41">
            <v>1</v>
          </cell>
        </row>
        <row r="42">
          <cell r="B42" t="str">
            <v>Soap A</v>
          </cell>
          <cell r="C42">
            <v>2.2999999999999998</v>
          </cell>
          <cell r="D42">
            <v>2</v>
          </cell>
        </row>
        <row r="43">
          <cell r="B43" t="str">
            <v>Soap A</v>
          </cell>
          <cell r="C43">
            <v>2.2999999999999998</v>
          </cell>
          <cell r="D43">
            <v>7</v>
          </cell>
        </row>
        <row r="44">
          <cell r="B44" t="str">
            <v>Soap A</v>
          </cell>
          <cell r="C44">
            <v>2.2999999999999998</v>
          </cell>
          <cell r="D44">
            <v>0</v>
          </cell>
        </row>
        <row r="45">
          <cell r="B45" t="str">
            <v>Soap A</v>
          </cell>
          <cell r="C45">
            <v>2.2999999999999998</v>
          </cell>
          <cell r="D45">
            <v>6</v>
          </cell>
        </row>
        <row r="46">
          <cell r="B46" t="str">
            <v>Soap A</v>
          </cell>
          <cell r="C46">
            <v>2.2999999999999998</v>
          </cell>
          <cell r="D46">
            <v>0</v>
          </cell>
        </row>
        <row r="47">
          <cell r="B47" t="str">
            <v>Soap A</v>
          </cell>
          <cell r="C47">
            <v>2.2999999999999998</v>
          </cell>
          <cell r="D47">
            <v>6</v>
          </cell>
        </row>
        <row r="48">
          <cell r="B48" t="str">
            <v>Soap A</v>
          </cell>
          <cell r="C48">
            <v>2.2999999999999998</v>
          </cell>
          <cell r="D48">
            <v>2</v>
          </cell>
        </row>
        <row r="49">
          <cell r="B49" t="str">
            <v>Soap A</v>
          </cell>
          <cell r="C49">
            <v>2.2999999999999998</v>
          </cell>
          <cell r="D49">
            <v>1</v>
          </cell>
        </row>
        <row r="50">
          <cell r="B50" t="str">
            <v>Soap A</v>
          </cell>
          <cell r="C50">
            <v>2.2999999999999998</v>
          </cell>
          <cell r="D50">
            <v>7</v>
          </cell>
        </row>
        <row r="51">
          <cell r="B51" t="str">
            <v>Soap A</v>
          </cell>
          <cell r="C51">
            <v>2.2999999999999998</v>
          </cell>
          <cell r="D51">
            <v>2</v>
          </cell>
        </row>
        <row r="52">
          <cell r="B52" t="str">
            <v>Soap A</v>
          </cell>
          <cell r="C52">
            <v>2.2999999999999998</v>
          </cell>
          <cell r="D52">
            <v>1</v>
          </cell>
        </row>
        <row r="53">
          <cell r="B53" t="str">
            <v>Soap A</v>
          </cell>
          <cell r="C53">
            <v>2.2999999999999998</v>
          </cell>
          <cell r="D53">
            <v>3</v>
          </cell>
        </row>
        <row r="54">
          <cell r="B54" t="str">
            <v>Soap A</v>
          </cell>
          <cell r="C54">
            <v>2.2999999999999998</v>
          </cell>
          <cell r="D54">
            <v>7</v>
          </cell>
        </row>
        <row r="55">
          <cell r="B55" t="str">
            <v>Soap A</v>
          </cell>
          <cell r="C55">
            <v>2.2999999999999998</v>
          </cell>
          <cell r="D55">
            <v>5</v>
          </cell>
        </row>
        <row r="56">
          <cell r="B56" t="str">
            <v>Soap A</v>
          </cell>
          <cell r="C56">
            <v>2.2999999999999998</v>
          </cell>
          <cell r="D56">
            <v>7</v>
          </cell>
        </row>
        <row r="57">
          <cell r="B57" t="str">
            <v>Soap A</v>
          </cell>
          <cell r="C57">
            <v>2.2999999999999998</v>
          </cell>
          <cell r="D57">
            <v>1</v>
          </cell>
        </row>
        <row r="58">
          <cell r="B58" t="str">
            <v>Soap A</v>
          </cell>
          <cell r="C58">
            <v>2.2999999999999998</v>
          </cell>
          <cell r="D58">
            <v>2</v>
          </cell>
        </row>
        <row r="59">
          <cell r="B59" t="str">
            <v>Soap A</v>
          </cell>
          <cell r="C59">
            <v>2.2999999999999998</v>
          </cell>
          <cell r="D59">
            <v>4</v>
          </cell>
        </row>
        <row r="60">
          <cell r="B60" t="str">
            <v>Soap A</v>
          </cell>
          <cell r="C60">
            <v>2.2999999999999998</v>
          </cell>
          <cell r="D60">
            <v>6</v>
          </cell>
        </row>
        <row r="61">
          <cell r="B61" t="str">
            <v>Soap B</v>
          </cell>
          <cell r="C61">
            <v>2.5</v>
          </cell>
          <cell r="D61">
            <v>8</v>
          </cell>
        </row>
        <row r="62">
          <cell r="B62" t="str">
            <v>Soap B</v>
          </cell>
          <cell r="C62">
            <v>2.5</v>
          </cell>
          <cell r="D62">
            <v>9</v>
          </cell>
        </row>
        <row r="63">
          <cell r="B63" t="str">
            <v>Soap B</v>
          </cell>
          <cell r="C63">
            <v>2.5</v>
          </cell>
          <cell r="D63">
            <v>6</v>
          </cell>
        </row>
        <row r="64">
          <cell r="B64" t="str">
            <v>Soap B</v>
          </cell>
          <cell r="C64">
            <v>2.5</v>
          </cell>
          <cell r="D64">
            <v>6</v>
          </cell>
        </row>
        <row r="65">
          <cell r="B65" t="str">
            <v>Soap B</v>
          </cell>
          <cell r="C65">
            <v>2.5</v>
          </cell>
          <cell r="D65">
            <v>9</v>
          </cell>
        </row>
        <row r="66">
          <cell r="B66" t="str">
            <v>Soap B</v>
          </cell>
          <cell r="C66">
            <v>2.5</v>
          </cell>
          <cell r="D66">
            <v>6</v>
          </cell>
        </row>
        <row r="67">
          <cell r="B67" t="str">
            <v>Soap B</v>
          </cell>
          <cell r="C67">
            <v>2.5</v>
          </cell>
          <cell r="D67">
            <v>9</v>
          </cell>
        </row>
        <row r="68">
          <cell r="B68" t="str">
            <v>Soap B</v>
          </cell>
          <cell r="C68">
            <v>2.5</v>
          </cell>
          <cell r="D68">
            <v>6</v>
          </cell>
        </row>
        <row r="69">
          <cell r="B69" t="str">
            <v>Soap B</v>
          </cell>
          <cell r="C69">
            <v>2.5</v>
          </cell>
          <cell r="D69">
            <v>6</v>
          </cell>
        </row>
        <row r="70">
          <cell r="B70" t="str">
            <v>Soap B</v>
          </cell>
          <cell r="C70">
            <v>2.5</v>
          </cell>
          <cell r="D70">
            <v>9</v>
          </cell>
        </row>
        <row r="71">
          <cell r="B71" t="str">
            <v>Soap B</v>
          </cell>
          <cell r="C71">
            <v>2.5</v>
          </cell>
          <cell r="D71">
            <v>7</v>
          </cell>
        </row>
        <row r="72">
          <cell r="B72" t="str">
            <v>Soap B</v>
          </cell>
          <cell r="C72">
            <v>2.5</v>
          </cell>
          <cell r="D72">
            <v>9</v>
          </cell>
        </row>
        <row r="73">
          <cell r="B73" t="str">
            <v>Soap B</v>
          </cell>
          <cell r="C73">
            <v>2.5</v>
          </cell>
          <cell r="D73">
            <v>7</v>
          </cell>
        </row>
        <row r="74">
          <cell r="B74" t="str">
            <v>Soap B</v>
          </cell>
          <cell r="C74">
            <v>2.5</v>
          </cell>
          <cell r="D74">
            <v>6</v>
          </cell>
        </row>
        <row r="75">
          <cell r="B75" t="str">
            <v>Soap B</v>
          </cell>
          <cell r="C75">
            <v>2.5</v>
          </cell>
          <cell r="D75">
            <v>9</v>
          </cell>
        </row>
        <row r="76">
          <cell r="B76" t="str">
            <v>Soap B</v>
          </cell>
          <cell r="C76">
            <v>2.5</v>
          </cell>
          <cell r="D76">
            <v>9</v>
          </cell>
        </row>
        <row r="77">
          <cell r="B77" t="str">
            <v>Soap B</v>
          </cell>
          <cell r="C77">
            <v>2.5</v>
          </cell>
          <cell r="D77">
            <v>7</v>
          </cell>
        </row>
        <row r="78">
          <cell r="B78" t="str">
            <v>Soap B</v>
          </cell>
          <cell r="C78">
            <v>2.5</v>
          </cell>
          <cell r="D78">
            <v>8</v>
          </cell>
        </row>
        <row r="79">
          <cell r="B79" t="str">
            <v>Soap B</v>
          </cell>
          <cell r="C79">
            <v>2.5</v>
          </cell>
          <cell r="D79">
            <v>9</v>
          </cell>
        </row>
        <row r="80">
          <cell r="B80" t="str">
            <v>Soap B</v>
          </cell>
          <cell r="C80">
            <v>3</v>
          </cell>
          <cell r="D80">
            <v>6</v>
          </cell>
        </row>
        <row r="81">
          <cell r="B81" t="str">
            <v>Soap B</v>
          </cell>
          <cell r="C81">
            <v>3</v>
          </cell>
          <cell r="D81">
            <v>4</v>
          </cell>
        </row>
        <row r="82">
          <cell r="B82" t="str">
            <v>Soap B</v>
          </cell>
          <cell r="C82">
            <v>3</v>
          </cell>
          <cell r="D82">
            <v>6</v>
          </cell>
        </row>
        <row r="83">
          <cell r="B83" t="str">
            <v>Soap B</v>
          </cell>
          <cell r="C83">
            <v>3</v>
          </cell>
          <cell r="D83">
            <v>4</v>
          </cell>
        </row>
        <row r="84">
          <cell r="B84" t="str">
            <v>Soap B</v>
          </cell>
          <cell r="C84">
            <v>3</v>
          </cell>
          <cell r="D84">
            <v>7</v>
          </cell>
        </row>
        <row r="85">
          <cell r="B85" t="str">
            <v>Soap B</v>
          </cell>
          <cell r="C85">
            <v>3</v>
          </cell>
          <cell r="D85">
            <v>4</v>
          </cell>
        </row>
        <row r="86">
          <cell r="B86" t="str">
            <v>Soap B</v>
          </cell>
          <cell r="C86">
            <v>3</v>
          </cell>
          <cell r="D86">
            <v>4</v>
          </cell>
        </row>
        <row r="87">
          <cell r="B87" t="str">
            <v>Soap B</v>
          </cell>
          <cell r="C87">
            <v>3</v>
          </cell>
          <cell r="D87">
            <v>6</v>
          </cell>
        </row>
        <row r="88">
          <cell r="B88" t="str">
            <v>Soap B</v>
          </cell>
          <cell r="C88">
            <v>3</v>
          </cell>
          <cell r="D88">
            <v>6</v>
          </cell>
        </row>
        <row r="89">
          <cell r="B89" t="str">
            <v>Soap B</v>
          </cell>
          <cell r="C89">
            <v>3</v>
          </cell>
          <cell r="D89">
            <v>6</v>
          </cell>
        </row>
        <row r="90">
          <cell r="B90" t="str">
            <v>Soap B</v>
          </cell>
          <cell r="C90">
            <v>3</v>
          </cell>
          <cell r="D90">
            <v>5</v>
          </cell>
        </row>
        <row r="91">
          <cell r="B91" t="str">
            <v>Soap B</v>
          </cell>
          <cell r="C91">
            <v>3</v>
          </cell>
          <cell r="D91">
            <v>5</v>
          </cell>
        </row>
        <row r="92">
          <cell r="B92" t="str">
            <v>Soap B</v>
          </cell>
          <cell r="C92">
            <v>3</v>
          </cell>
          <cell r="D92">
            <v>6</v>
          </cell>
        </row>
        <row r="93">
          <cell r="B93" t="str">
            <v>Soap B</v>
          </cell>
          <cell r="C93">
            <v>3</v>
          </cell>
          <cell r="D93">
            <v>7</v>
          </cell>
        </row>
        <row r="94">
          <cell r="B94" t="str">
            <v>Soap B</v>
          </cell>
          <cell r="C94">
            <v>3</v>
          </cell>
          <cell r="D94">
            <v>7</v>
          </cell>
        </row>
        <row r="95">
          <cell r="B95" t="str">
            <v>Soap B</v>
          </cell>
          <cell r="C95">
            <v>3</v>
          </cell>
          <cell r="D95">
            <v>5</v>
          </cell>
        </row>
        <row r="96">
          <cell r="B96" t="str">
            <v>Soap B</v>
          </cell>
          <cell r="C96">
            <v>3</v>
          </cell>
          <cell r="D96">
            <v>6</v>
          </cell>
        </row>
        <row r="97">
          <cell r="B97" t="str">
            <v>Soap B</v>
          </cell>
          <cell r="C97">
            <v>3</v>
          </cell>
          <cell r="D97">
            <v>7</v>
          </cell>
        </row>
        <row r="98">
          <cell r="B98" t="str">
            <v>Soap B</v>
          </cell>
          <cell r="C98">
            <v>3</v>
          </cell>
          <cell r="D98">
            <v>7</v>
          </cell>
        </row>
        <row r="99">
          <cell r="B99" t="str">
            <v>Soap B</v>
          </cell>
          <cell r="C99">
            <v>3</v>
          </cell>
          <cell r="D99">
            <v>7</v>
          </cell>
        </row>
        <row r="100">
          <cell r="B100" t="str">
            <v>Soap B</v>
          </cell>
          <cell r="C100">
            <v>3.5</v>
          </cell>
          <cell r="D100">
            <v>1</v>
          </cell>
        </row>
        <row r="101">
          <cell r="B101" t="str">
            <v>Soap B</v>
          </cell>
          <cell r="C101">
            <v>3.5</v>
          </cell>
          <cell r="D101">
            <v>1</v>
          </cell>
        </row>
        <row r="102">
          <cell r="B102" t="str">
            <v>Soap B</v>
          </cell>
          <cell r="C102">
            <v>3.5</v>
          </cell>
          <cell r="D102">
            <v>2</v>
          </cell>
        </row>
        <row r="103">
          <cell r="B103" t="str">
            <v>Soap B</v>
          </cell>
          <cell r="C103">
            <v>3.5</v>
          </cell>
          <cell r="D103">
            <v>1</v>
          </cell>
        </row>
        <row r="104">
          <cell r="B104" t="str">
            <v>Soap B</v>
          </cell>
          <cell r="C104">
            <v>3.5</v>
          </cell>
          <cell r="D104">
            <v>2</v>
          </cell>
        </row>
        <row r="105">
          <cell r="B105" t="str">
            <v>Soap B</v>
          </cell>
          <cell r="C105">
            <v>3.5</v>
          </cell>
          <cell r="D105">
            <v>1</v>
          </cell>
        </row>
        <row r="106">
          <cell r="B106" t="str">
            <v>Soap B</v>
          </cell>
          <cell r="C106">
            <v>3.5</v>
          </cell>
          <cell r="D106">
            <v>2</v>
          </cell>
        </row>
        <row r="107">
          <cell r="B107" t="str">
            <v>Soap B</v>
          </cell>
          <cell r="C107">
            <v>3.5</v>
          </cell>
          <cell r="D107">
            <v>1</v>
          </cell>
        </row>
        <row r="108">
          <cell r="B108" t="str">
            <v>Soap B</v>
          </cell>
          <cell r="C108">
            <v>3.5</v>
          </cell>
          <cell r="D108">
            <v>2</v>
          </cell>
        </row>
        <row r="109">
          <cell r="B109" t="str">
            <v>Soap B</v>
          </cell>
          <cell r="C109">
            <v>3.5</v>
          </cell>
          <cell r="D109">
            <v>1</v>
          </cell>
        </row>
        <row r="110">
          <cell r="B110" t="str">
            <v>Soap B</v>
          </cell>
          <cell r="C110">
            <v>3.5</v>
          </cell>
          <cell r="D110">
            <v>1</v>
          </cell>
        </row>
        <row r="111">
          <cell r="B111" t="str">
            <v>Soap B</v>
          </cell>
          <cell r="C111">
            <v>3.5</v>
          </cell>
          <cell r="D111">
            <v>2</v>
          </cell>
        </row>
        <row r="112">
          <cell r="B112" t="str">
            <v>Soap B</v>
          </cell>
          <cell r="C112">
            <v>3.5</v>
          </cell>
          <cell r="D112">
            <v>1</v>
          </cell>
        </row>
        <row r="113">
          <cell r="B113" t="str">
            <v>Soap B</v>
          </cell>
          <cell r="C113">
            <v>3.5</v>
          </cell>
          <cell r="D113">
            <v>2</v>
          </cell>
        </row>
        <row r="114">
          <cell r="B114" t="str">
            <v>Soap B</v>
          </cell>
          <cell r="C114">
            <v>3.5</v>
          </cell>
          <cell r="D114">
            <v>1</v>
          </cell>
        </row>
        <row r="115">
          <cell r="B115" t="str">
            <v>Soap B</v>
          </cell>
          <cell r="C115">
            <v>3.5</v>
          </cell>
          <cell r="D115">
            <v>1</v>
          </cell>
        </row>
        <row r="116">
          <cell r="B116" t="str">
            <v>Soap B</v>
          </cell>
          <cell r="C116">
            <v>3.5</v>
          </cell>
          <cell r="D116">
            <v>1</v>
          </cell>
        </row>
        <row r="117">
          <cell r="B117" t="str">
            <v>Soap B</v>
          </cell>
          <cell r="C117">
            <v>3.5</v>
          </cell>
          <cell r="D117">
            <v>2</v>
          </cell>
        </row>
        <row r="118">
          <cell r="B118" t="str">
            <v>Soap B</v>
          </cell>
          <cell r="C118">
            <v>3.5</v>
          </cell>
          <cell r="D118">
            <v>1</v>
          </cell>
        </row>
        <row r="119">
          <cell r="B119" t="str">
            <v>Soap B</v>
          </cell>
          <cell r="C119">
            <v>3.5</v>
          </cell>
          <cell r="D119">
            <v>2</v>
          </cell>
        </row>
      </sheetData>
      <sheetData sheetId="2" refreshError="1"/>
      <sheetData sheetId="3" refreshError="1"/>
      <sheetData sheetId="4" refreshError="1"/>
      <sheetData sheetId="5" refreshError="1">
        <row r="15">
          <cell r="A15">
            <v>1</v>
          </cell>
          <cell r="B15" t="str">
            <v>Soap A</v>
          </cell>
          <cell r="C15">
            <v>2</v>
          </cell>
          <cell r="D15">
            <v>9</v>
          </cell>
          <cell r="E15">
            <v>1</v>
          </cell>
          <cell r="F15">
            <v>5</v>
          </cell>
          <cell r="G15">
            <v>5</v>
          </cell>
          <cell r="H15">
            <v>2</v>
          </cell>
          <cell r="I15">
            <v>0.49614331465336126</v>
          </cell>
          <cell r="J15">
            <v>0.59271310737004301</v>
          </cell>
          <cell r="K15">
            <v>-1.0614362781511688</v>
          </cell>
          <cell r="P15">
            <v>1</v>
          </cell>
          <cell r="Q15">
            <v>9</v>
          </cell>
        </row>
        <row r="16">
          <cell r="A16">
            <v>2</v>
          </cell>
          <cell r="B16" t="str">
            <v>Soap A</v>
          </cell>
          <cell r="C16">
            <v>2</v>
          </cell>
          <cell r="D16">
            <v>10</v>
          </cell>
          <cell r="E16">
            <v>1</v>
          </cell>
          <cell r="F16">
            <v>7</v>
          </cell>
          <cell r="G16">
            <v>5</v>
          </cell>
          <cell r="H16">
            <v>1</v>
          </cell>
          <cell r="I16">
            <v>1.5510065782406881</v>
          </cell>
          <cell r="J16">
            <v>0.59271310737004301</v>
          </cell>
          <cell r="K16">
            <v>-1.6131961055601465</v>
          </cell>
          <cell r="P16">
            <v>1</v>
          </cell>
          <cell r="Q16">
            <v>10</v>
          </cell>
        </row>
        <row r="17">
          <cell r="A17">
            <v>3</v>
          </cell>
          <cell r="B17" t="str">
            <v>Soap A</v>
          </cell>
          <cell r="C17">
            <v>2.2999999999999998</v>
          </cell>
          <cell r="D17">
            <v>4</v>
          </cell>
          <cell r="E17">
            <v>1</v>
          </cell>
          <cell r="F17">
            <v>3</v>
          </cell>
          <cell r="G17">
            <v>5</v>
          </cell>
          <cell r="H17">
            <v>4</v>
          </cell>
          <cell r="I17">
            <v>-0.5587199489339657</v>
          </cell>
          <cell r="J17">
            <v>0.59271310737004301</v>
          </cell>
          <cell r="K17">
            <v>4.2083376666786312E-2</v>
          </cell>
          <cell r="P17">
            <v>2</v>
          </cell>
          <cell r="Q17">
            <v>5.1999999999999993</v>
          </cell>
        </row>
        <row r="18">
          <cell r="A18">
            <v>4</v>
          </cell>
          <cell r="B18" t="str">
            <v>Soap A</v>
          </cell>
          <cell r="C18">
            <v>2</v>
          </cell>
          <cell r="D18">
            <v>3</v>
          </cell>
          <cell r="E18">
            <v>1</v>
          </cell>
          <cell r="F18">
            <v>4</v>
          </cell>
          <cell r="G18">
            <v>5</v>
          </cell>
          <cell r="H18">
            <v>4</v>
          </cell>
          <cell r="I18">
            <v>-3.1288317140302224E-2</v>
          </cell>
          <cell r="J18">
            <v>0.59271310737004301</v>
          </cell>
          <cell r="K18">
            <v>4.2083376666786312E-2</v>
          </cell>
          <cell r="P18">
            <v>2</v>
          </cell>
          <cell r="Q18">
            <v>3</v>
          </cell>
        </row>
        <row r="19">
          <cell r="A19">
            <v>5</v>
          </cell>
          <cell r="B19" t="str">
            <v>Soap A</v>
          </cell>
          <cell r="C19">
            <v>2.2999999999999998</v>
          </cell>
          <cell r="D19">
            <v>7</v>
          </cell>
          <cell r="E19">
            <v>1</v>
          </cell>
          <cell r="F19">
            <v>6</v>
          </cell>
          <cell r="G19">
            <v>5</v>
          </cell>
          <cell r="H19">
            <v>2</v>
          </cell>
          <cell r="I19">
            <v>1.0235749464470247</v>
          </cell>
          <cell r="J19">
            <v>0.59271310737004301</v>
          </cell>
          <cell r="K19">
            <v>-1.0614362781511688</v>
          </cell>
          <cell r="P19">
            <v>1</v>
          </cell>
          <cell r="Q19">
            <v>9.0999999999999979</v>
          </cell>
        </row>
        <row r="20">
          <cell r="A20">
            <v>6</v>
          </cell>
          <cell r="B20" t="str">
            <v>Soap A</v>
          </cell>
          <cell r="C20">
            <v>2.2999999999999998</v>
          </cell>
          <cell r="D20">
            <v>3</v>
          </cell>
          <cell r="E20">
            <v>1</v>
          </cell>
          <cell r="F20">
            <v>5</v>
          </cell>
          <cell r="G20">
            <v>6</v>
          </cell>
          <cell r="H20">
            <v>5</v>
          </cell>
          <cell r="I20">
            <v>0.49614331465336126</v>
          </cell>
          <cell r="J20">
            <v>1.1185788718036149</v>
          </cell>
          <cell r="K20">
            <v>0.59384320407576385</v>
          </cell>
          <cell r="P20">
            <v>2</v>
          </cell>
          <cell r="Q20">
            <v>3.8999999999999995</v>
          </cell>
        </row>
        <row r="21">
          <cell r="A21">
            <v>7</v>
          </cell>
          <cell r="B21" t="str">
            <v>Soap A</v>
          </cell>
          <cell r="C21">
            <v>2</v>
          </cell>
          <cell r="D21">
            <v>0</v>
          </cell>
          <cell r="E21">
            <v>1</v>
          </cell>
          <cell r="F21">
            <v>3</v>
          </cell>
          <cell r="G21">
            <v>1</v>
          </cell>
          <cell r="H21">
            <v>7</v>
          </cell>
          <cell r="I21">
            <v>-0.5587199489339657</v>
          </cell>
          <cell r="J21">
            <v>-1.5107499503642448</v>
          </cell>
          <cell r="K21">
            <v>1.6973628588937191</v>
          </cell>
          <cell r="P21">
            <v>3</v>
          </cell>
          <cell r="Q21">
            <v>0</v>
          </cell>
        </row>
        <row r="22">
          <cell r="A22">
            <v>8</v>
          </cell>
          <cell r="B22" t="str">
            <v>Soap B</v>
          </cell>
          <cell r="C22">
            <v>2.5</v>
          </cell>
          <cell r="D22">
            <v>8</v>
          </cell>
          <cell r="E22">
            <v>1.5</v>
          </cell>
          <cell r="F22">
            <v>6</v>
          </cell>
          <cell r="G22">
            <v>3</v>
          </cell>
          <cell r="H22">
            <v>2</v>
          </cell>
          <cell r="I22">
            <v>1.0235749464470247</v>
          </cell>
          <cell r="J22">
            <v>-0.45901842149710087</v>
          </cell>
          <cell r="K22">
            <v>-1.0614362781511688</v>
          </cell>
          <cell r="P22">
            <v>1</v>
          </cell>
          <cell r="Q22">
            <v>8</v>
          </cell>
        </row>
        <row r="23">
          <cell r="A23">
            <v>9</v>
          </cell>
          <cell r="B23" t="str">
            <v>Soap A</v>
          </cell>
          <cell r="C23">
            <v>2.2999999999999998</v>
          </cell>
          <cell r="D23">
            <v>7</v>
          </cell>
          <cell r="E23">
            <v>1</v>
          </cell>
          <cell r="F23">
            <v>7</v>
          </cell>
          <cell r="G23">
            <v>5</v>
          </cell>
          <cell r="H23">
            <v>3</v>
          </cell>
          <cell r="I23">
            <v>1.5510065782406881</v>
          </cell>
          <cell r="J23">
            <v>0.59271310737004301</v>
          </cell>
          <cell r="K23">
            <v>-0.50967645074219126</v>
          </cell>
          <cell r="P23">
            <v>1</v>
          </cell>
          <cell r="Q23">
            <v>9.0999999999999979</v>
          </cell>
        </row>
        <row r="24">
          <cell r="A24">
            <v>10</v>
          </cell>
          <cell r="B24" t="str">
            <v>Soap B</v>
          </cell>
          <cell r="C24">
            <v>2.5</v>
          </cell>
          <cell r="D24">
            <v>9</v>
          </cell>
          <cell r="E24">
            <v>1.5</v>
          </cell>
          <cell r="F24">
            <v>5</v>
          </cell>
          <cell r="G24">
            <v>3</v>
          </cell>
          <cell r="H24">
            <v>2</v>
          </cell>
          <cell r="I24">
            <v>0.49614331465336126</v>
          </cell>
          <cell r="J24">
            <v>-0.45901842149710087</v>
          </cell>
          <cell r="K24">
            <v>-1.0614362781511688</v>
          </cell>
          <cell r="P24">
            <v>1</v>
          </cell>
          <cell r="Q24">
            <v>9</v>
          </cell>
        </row>
        <row r="25">
          <cell r="A25">
            <v>11</v>
          </cell>
          <cell r="B25" t="str">
            <v>Soap B</v>
          </cell>
          <cell r="C25">
            <v>3</v>
          </cell>
          <cell r="D25">
            <v>6</v>
          </cell>
          <cell r="E25">
            <v>1.5</v>
          </cell>
          <cell r="F25">
            <v>5</v>
          </cell>
          <cell r="G25">
            <v>6</v>
          </cell>
          <cell r="H25">
            <v>4</v>
          </cell>
          <cell r="I25">
            <v>0.49614331465336126</v>
          </cell>
          <cell r="J25">
            <v>1.1185788718036149</v>
          </cell>
          <cell r="K25">
            <v>4.2083376666786312E-2</v>
          </cell>
          <cell r="P25">
            <v>2</v>
          </cell>
          <cell r="Q25">
            <v>9</v>
          </cell>
        </row>
        <row r="26">
          <cell r="A26">
            <v>12</v>
          </cell>
          <cell r="B26" t="str">
            <v>Soap B</v>
          </cell>
          <cell r="C26">
            <v>2.5</v>
          </cell>
          <cell r="D26">
            <v>6</v>
          </cell>
          <cell r="E26">
            <v>1.5</v>
          </cell>
          <cell r="F26">
            <v>3</v>
          </cell>
          <cell r="G26">
            <v>7</v>
          </cell>
          <cell r="H26">
            <v>5</v>
          </cell>
          <cell r="I26">
            <v>-0.5587199489339657</v>
          </cell>
          <cell r="J26">
            <v>1.644444636237187</v>
          </cell>
          <cell r="K26">
            <v>0.59384320407576385</v>
          </cell>
          <cell r="P26">
            <v>2</v>
          </cell>
          <cell r="Q26">
            <v>6</v>
          </cell>
        </row>
        <row r="27">
          <cell r="A27">
            <v>13</v>
          </cell>
          <cell r="B27" t="str">
            <v>Soap A</v>
          </cell>
          <cell r="C27">
            <v>2.2999999999999998</v>
          </cell>
          <cell r="D27">
            <v>1</v>
          </cell>
          <cell r="E27">
            <v>1</v>
          </cell>
          <cell r="F27">
            <v>2</v>
          </cell>
          <cell r="G27">
            <v>3</v>
          </cell>
          <cell r="H27">
            <v>7</v>
          </cell>
          <cell r="I27">
            <v>-1.0861515807276292</v>
          </cell>
          <cell r="J27">
            <v>-0.45901842149710087</v>
          </cell>
          <cell r="K27">
            <v>1.6973628588937191</v>
          </cell>
          <cell r="P27">
            <v>3</v>
          </cell>
          <cell r="Q27">
            <v>1.2999999999999998</v>
          </cell>
        </row>
        <row r="28">
          <cell r="A28">
            <v>14</v>
          </cell>
          <cell r="B28" t="str">
            <v>Soap B</v>
          </cell>
          <cell r="C28">
            <v>3</v>
          </cell>
          <cell r="D28">
            <v>4</v>
          </cell>
          <cell r="E28">
            <v>1.5</v>
          </cell>
          <cell r="F28">
            <v>3</v>
          </cell>
          <cell r="G28">
            <v>7</v>
          </cell>
          <cell r="H28">
            <v>5</v>
          </cell>
          <cell r="I28">
            <v>-0.5587199489339657</v>
          </cell>
          <cell r="J28">
            <v>1.644444636237187</v>
          </cell>
          <cell r="K28">
            <v>0.59384320407576385</v>
          </cell>
          <cell r="P28">
            <v>2</v>
          </cell>
          <cell r="Q28">
            <v>6</v>
          </cell>
        </row>
        <row r="29">
          <cell r="A29">
            <v>15</v>
          </cell>
          <cell r="B29" t="str">
            <v>Soap B</v>
          </cell>
          <cell r="C29">
            <v>2.5</v>
          </cell>
          <cell r="D29">
            <v>6</v>
          </cell>
          <cell r="E29">
            <v>1.5</v>
          </cell>
          <cell r="F29">
            <v>5</v>
          </cell>
          <cell r="G29">
            <v>6</v>
          </cell>
          <cell r="H29">
            <v>5</v>
          </cell>
          <cell r="I29">
            <v>0.49614331465336126</v>
          </cell>
          <cell r="J29">
            <v>1.1185788718036149</v>
          </cell>
          <cell r="K29">
            <v>0.59384320407576385</v>
          </cell>
          <cell r="P29">
            <v>2</v>
          </cell>
          <cell r="Q29">
            <v>6</v>
          </cell>
        </row>
        <row r="30">
          <cell r="A30">
            <v>16</v>
          </cell>
          <cell r="B30" t="str">
            <v>Soap A</v>
          </cell>
          <cell r="C30">
            <v>2</v>
          </cell>
          <cell r="D30">
            <v>10</v>
          </cell>
          <cell r="E30">
            <v>1</v>
          </cell>
          <cell r="F30">
            <v>5</v>
          </cell>
          <cell r="G30">
            <v>5</v>
          </cell>
          <cell r="H30">
            <v>1</v>
          </cell>
          <cell r="I30">
            <v>0.49614331465336126</v>
          </cell>
          <cell r="J30">
            <v>0.59271310737004301</v>
          </cell>
          <cell r="K30">
            <v>-1.6131961055601465</v>
          </cell>
          <cell r="P30">
            <v>1</v>
          </cell>
          <cell r="Q30">
            <v>10</v>
          </cell>
        </row>
        <row r="31">
          <cell r="A31">
            <v>17</v>
          </cell>
          <cell r="B31" t="str">
            <v>Soap A</v>
          </cell>
          <cell r="C31">
            <v>2.2999999999999998</v>
          </cell>
          <cell r="D31">
            <v>4</v>
          </cell>
          <cell r="E31">
            <v>1</v>
          </cell>
          <cell r="F31">
            <v>4</v>
          </cell>
          <cell r="G31">
            <v>7</v>
          </cell>
          <cell r="H31">
            <v>5</v>
          </cell>
          <cell r="I31">
            <v>-3.1288317140302224E-2</v>
          </cell>
          <cell r="J31">
            <v>1.644444636237187</v>
          </cell>
          <cell r="K31">
            <v>0.59384320407576385</v>
          </cell>
          <cell r="P31">
            <v>2</v>
          </cell>
          <cell r="Q31">
            <v>5.1999999999999993</v>
          </cell>
        </row>
        <row r="32">
          <cell r="A32">
            <v>18</v>
          </cell>
          <cell r="B32" t="str">
            <v>Soap A</v>
          </cell>
          <cell r="C32">
            <v>2.2999999999999998</v>
          </cell>
          <cell r="D32">
            <v>6</v>
          </cell>
          <cell r="E32">
            <v>1</v>
          </cell>
          <cell r="F32">
            <v>4</v>
          </cell>
          <cell r="G32">
            <v>6</v>
          </cell>
          <cell r="H32">
            <v>5</v>
          </cell>
          <cell r="I32">
            <v>-3.1288317140302224E-2</v>
          </cell>
          <cell r="J32">
            <v>1.1185788718036149</v>
          </cell>
          <cell r="K32">
            <v>0.59384320407576385</v>
          </cell>
          <cell r="P32">
            <v>2</v>
          </cell>
          <cell r="Q32">
            <v>7.7999999999999989</v>
          </cell>
        </row>
        <row r="33">
          <cell r="A33">
            <v>19</v>
          </cell>
          <cell r="B33" t="str">
            <v>Soap A</v>
          </cell>
          <cell r="C33">
            <v>2.2999999999999998</v>
          </cell>
          <cell r="D33">
            <v>6</v>
          </cell>
          <cell r="E33">
            <v>1</v>
          </cell>
          <cell r="F33">
            <v>3</v>
          </cell>
          <cell r="G33">
            <v>5</v>
          </cell>
          <cell r="H33">
            <v>3</v>
          </cell>
          <cell r="I33">
            <v>-0.5587199489339657</v>
          </cell>
          <cell r="J33">
            <v>0.59271310737004301</v>
          </cell>
          <cell r="K33">
            <v>-0.50967645074219126</v>
          </cell>
          <cell r="P33">
            <v>2</v>
          </cell>
          <cell r="Q33">
            <v>7.7999999999999989</v>
          </cell>
        </row>
        <row r="34">
          <cell r="A34">
            <v>20</v>
          </cell>
          <cell r="B34" t="str">
            <v>Soap B</v>
          </cell>
          <cell r="C34">
            <v>3.5</v>
          </cell>
          <cell r="D34">
            <v>1</v>
          </cell>
          <cell r="E34">
            <v>1.5</v>
          </cell>
          <cell r="F34">
            <v>1</v>
          </cell>
          <cell r="G34">
            <v>1</v>
          </cell>
          <cell r="H34">
            <v>7</v>
          </cell>
          <cell r="I34">
            <v>-1.6135832125212926</v>
          </cell>
          <cell r="J34">
            <v>-1.5107499503642448</v>
          </cell>
          <cell r="K34">
            <v>1.6973628588937191</v>
          </cell>
          <cell r="P34">
            <v>3</v>
          </cell>
          <cell r="Q34">
            <v>2</v>
          </cell>
        </row>
        <row r="35">
          <cell r="A35">
            <v>21</v>
          </cell>
          <cell r="B35" t="str">
            <v>Soap A</v>
          </cell>
          <cell r="C35">
            <v>2.2999999999999998</v>
          </cell>
          <cell r="D35">
            <v>0</v>
          </cell>
          <cell r="E35">
            <v>1</v>
          </cell>
          <cell r="F35">
            <v>3</v>
          </cell>
          <cell r="G35">
            <v>1</v>
          </cell>
          <cell r="H35">
            <v>5</v>
          </cell>
          <cell r="I35">
            <v>-0.5587199489339657</v>
          </cell>
          <cell r="J35">
            <v>-1.5107499503642448</v>
          </cell>
          <cell r="K35">
            <v>0.59384320407576385</v>
          </cell>
          <cell r="P35">
            <v>3</v>
          </cell>
          <cell r="Q35">
            <v>0</v>
          </cell>
        </row>
        <row r="36">
          <cell r="A36">
            <v>22</v>
          </cell>
          <cell r="B36" t="str">
            <v>Soap B</v>
          </cell>
          <cell r="C36">
            <v>3</v>
          </cell>
          <cell r="D36">
            <v>6</v>
          </cell>
          <cell r="E36">
            <v>1.5</v>
          </cell>
          <cell r="F36">
            <v>4</v>
          </cell>
          <cell r="G36">
            <v>7</v>
          </cell>
          <cell r="H36">
            <v>3</v>
          </cell>
          <cell r="I36">
            <v>-3.1288317140302224E-2</v>
          </cell>
          <cell r="J36">
            <v>1.644444636237187</v>
          </cell>
          <cell r="K36">
            <v>-0.50967645074219126</v>
          </cell>
          <cell r="P36">
            <v>2</v>
          </cell>
          <cell r="Q36">
            <v>9</v>
          </cell>
        </row>
        <row r="37">
          <cell r="A37">
            <v>23</v>
          </cell>
          <cell r="B37" t="str">
            <v>Soap B</v>
          </cell>
          <cell r="C37">
            <v>3</v>
          </cell>
          <cell r="D37">
            <v>4</v>
          </cell>
          <cell r="E37">
            <v>1.5</v>
          </cell>
          <cell r="F37">
            <v>5</v>
          </cell>
          <cell r="G37">
            <v>5</v>
          </cell>
          <cell r="H37">
            <v>4</v>
          </cell>
          <cell r="I37">
            <v>0.49614331465336126</v>
          </cell>
          <cell r="J37">
            <v>0.59271310737004301</v>
          </cell>
          <cell r="K37">
            <v>4.2083376666786312E-2</v>
          </cell>
          <cell r="P37">
            <v>2</v>
          </cell>
          <cell r="Q37">
            <v>6</v>
          </cell>
        </row>
        <row r="38">
          <cell r="A38">
            <v>24</v>
          </cell>
          <cell r="B38" t="str">
            <v>Soap A</v>
          </cell>
          <cell r="C38">
            <v>2.2999999999999998</v>
          </cell>
          <cell r="D38">
            <v>6</v>
          </cell>
          <cell r="E38">
            <v>1</v>
          </cell>
          <cell r="F38">
            <v>6</v>
          </cell>
          <cell r="G38">
            <v>3</v>
          </cell>
          <cell r="H38">
            <v>3</v>
          </cell>
          <cell r="I38">
            <v>1.0235749464470247</v>
          </cell>
          <cell r="J38">
            <v>-0.45901842149710087</v>
          </cell>
          <cell r="K38">
            <v>-0.50967645074219126</v>
          </cell>
          <cell r="P38">
            <v>1</v>
          </cell>
          <cell r="Q38">
            <v>7.7999999999999989</v>
          </cell>
        </row>
        <row r="39">
          <cell r="A39">
            <v>25</v>
          </cell>
          <cell r="B39" t="str">
            <v>Soap A</v>
          </cell>
          <cell r="C39">
            <v>2</v>
          </cell>
          <cell r="D39">
            <v>2</v>
          </cell>
          <cell r="E39">
            <v>1</v>
          </cell>
          <cell r="F39">
            <v>3</v>
          </cell>
          <cell r="G39">
            <v>2</v>
          </cell>
          <cell r="H39">
            <v>5</v>
          </cell>
          <cell r="I39">
            <v>-0.5587199489339657</v>
          </cell>
          <cell r="J39">
            <v>-0.98488418593067284</v>
          </cell>
          <cell r="K39">
            <v>0.59384320407576385</v>
          </cell>
          <cell r="P39">
            <v>3</v>
          </cell>
          <cell r="Q39">
            <v>2</v>
          </cell>
        </row>
        <row r="40">
          <cell r="A40">
            <v>26</v>
          </cell>
          <cell r="B40" t="str">
            <v>Soap A</v>
          </cell>
          <cell r="C40">
            <v>2</v>
          </cell>
          <cell r="D40">
            <v>2</v>
          </cell>
          <cell r="E40">
            <v>1</v>
          </cell>
          <cell r="F40">
            <v>3</v>
          </cell>
          <cell r="G40">
            <v>2</v>
          </cell>
          <cell r="H40">
            <v>5</v>
          </cell>
          <cell r="I40">
            <v>-0.5587199489339657</v>
          </cell>
          <cell r="J40">
            <v>-0.98488418593067284</v>
          </cell>
          <cell r="K40">
            <v>0.59384320407576385</v>
          </cell>
          <cell r="P40">
            <v>3</v>
          </cell>
          <cell r="Q40">
            <v>2</v>
          </cell>
        </row>
        <row r="41">
          <cell r="A41">
            <v>27</v>
          </cell>
          <cell r="B41" t="str">
            <v>Soap B</v>
          </cell>
          <cell r="C41">
            <v>3.5</v>
          </cell>
          <cell r="D41">
            <v>1</v>
          </cell>
          <cell r="E41">
            <v>1.5</v>
          </cell>
          <cell r="F41">
            <v>2</v>
          </cell>
          <cell r="G41">
            <v>2</v>
          </cell>
          <cell r="H41">
            <v>7</v>
          </cell>
          <cell r="I41">
            <v>-1.0861515807276292</v>
          </cell>
          <cell r="J41">
            <v>-0.98488418593067284</v>
          </cell>
          <cell r="K41">
            <v>1.6973628588937191</v>
          </cell>
          <cell r="P41">
            <v>3</v>
          </cell>
          <cell r="Q41">
            <v>2</v>
          </cell>
        </row>
        <row r="42">
          <cell r="A42">
            <v>28</v>
          </cell>
          <cell r="B42" t="str">
            <v>Soap A</v>
          </cell>
          <cell r="C42">
            <v>2</v>
          </cell>
          <cell r="D42">
            <v>2</v>
          </cell>
          <cell r="E42">
            <v>1</v>
          </cell>
          <cell r="F42">
            <v>5</v>
          </cell>
          <cell r="G42">
            <v>5</v>
          </cell>
          <cell r="H42">
            <v>3</v>
          </cell>
          <cell r="I42">
            <v>0.49614331465336126</v>
          </cell>
          <cell r="J42">
            <v>0.59271310737004301</v>
          </cell>
          <cell r="K42">
            <v>-0.50967645074219126</v>
          </cell>
          <cell r="P42">
            <v>1</v>
          </cell>
          <cell r="Q42">
            <v>2</v>
          </cell>
        </row>
        <row r="43">
          <cell r="A43">
            <v>29</v>
          </cell>
          <cell r="B43" t="str">
            <v>Soap A</v>
          </cell>
          <cell r="C43">
            <v>2.2999999999999998</v>
          </cell>
          <cell r="D43">
            <v>1</v>
          </cell>
          <cell r="E43">
            <v>1</v>
          </cell>
          <cell r="F43">
            <v>3</v>
          </cell>
          <cell r="G43">
            <v>2</v>
          </cell>
          <cell r="H43">
            <v>7</v>
          </cell>
          <cell r="I43">
            <v>-0.5587199489339657</v>
          </cell>
          <cell r="J43">
            <v>-0.98488418593067284</v>
          </cell>
          <cell r="K43">
            <v>1.6973628588937191</v>
          </cell>
          <cell r="P43">
            <v>3</v>
          </cell>
          <cell r="Q43">
            <v>1.2999999999999998</v>
          </cell>
        </row>
        <row r="44">
          <cell r="A44">
            <v>30</v>
          </cell>
          <cell r="B44" t="str">
            <v>Soap A</v>
          </cell>
          <cell r="C44">
            <v>2</v>
          </cell>
          <cell r="D44">
            <v>2</v>
          </cell>
          <cell r="E44">
            <v>1</v>
          </cell>
          <cell r="F44">
            <v>2</v>
          </cell>
          <cell r="G44">
            <v>1</v>
          </cell>
          <cell r="H44">
            <v>5</v>
          </cell>
          <cell r="I44">
            <v>-1.0861515807276292</v>
          </cell>
          <cell r="J44">
            <v>-1.5107499503642448</v>
          </cell>
          <cell r="K44">
            <v>0.59384320407576385</v>
          </cell>
          <cell r="P44">
            <v>3</v>
          </cell>
          <cell r="Q44">
            <v>2</v>
          </cell>
        </row>
        <row r="45">
          <cell r="A45">
            <v>31</v>
          </cell>
          <cell r="B45" t="str">
            <v>Soap A</v>
          </cell>
          <cell r="C45">
            <v>2</v>
          </cell>
          <cell r="D45">
            <v>4</v>
          </cell>
          <cell r="E45">
            <v>1</v>
          </cell>
          <cell r="F45">
            <v>5</v>
          </cell>
          <cell r="G45">
            <v>5</v>
          </cell>
          <cell r="H45">
            <v>4</v>
          </cell>
          <cell r="I45">
            <v>0.49614331465336126</v>
          </cell>
          <cell r="J45">
            <v>0.59271310737004301</v>
          </cell>
          <cell r="K45">
            <v>4.2083376666786312E-2</v>
          </cell>
          <cell r="P45">
            <v>2</v>
          </cell>
          <cell r="Q45">
            <v>4</v>
          </cell>
        </row>
        <row r="46">
          <cell r="A46">
            <v>32</v>
          </cell>
          <cell r="B46" t="str">
            <v>Soap B</v>
          </cell>
          <cell r="C46">
            <v>3</v>
          </cell>
          <cell r="D46">
            <v>7</v>
          </cell>
          <cell r="E46">
            <v>1.5</v>
          </cell>
          <cell r="F46">
            <v>6</v>
          </cell>
          <cell r="G46">
            <v>3</v>
          </cell>
          <cell r="H46">
            <v>2</v>
          </cell>
          <cell r="I46">
            <v>1.0235749464470247</v>
          </cell>
          <cell r="J46">
            <v>-0.45901842149710087</v>
          </cell>
          <cell r="K46">
            <v>-1.0614362781511688</v>
          </cell>
          <cell r="P46">
            <v>1</v>
          </cell>
          <cell r="Q46">
            <v>10.5</v>
          </cell>
        </row>
        <row r="47">
          <cell r="A47">
            <v>33</v>
          </cell>
          <cell r="B47" t="str">
            <v>Soap B</v>
          </cell>
          <cell r="C47">
            <v>3</v>
          </cell>
          <cell r="D47">
            <v>4</v>
          </cell>
          <cell r="E47">
            <v>1.5</v>
          </cell>
          <cell r="F47">
            <v>5</v>
          </cell>
          <cell r="G47">
            <v>7</v>
          </cell>
          <cell r="H47">
            <v>5</v>
          </cell>
          <cell r="I47">
            <v>0.49614331465336126</v>
          </cell>
          <cell r="J47">
            <v>1.644444636237187</v>
          </cell>
          <cell r="K47">
            <v>0.59384320407576385</v>
          </cell>
          <cell r="P47">
            <v>2</v>
          </cell>
          <cell r="Q47">
            <v>6</v>
          </cell>
        </row>
        <row r="48">
          <cell r="A48">
            <v>34</v>
          </cell>
          <cell r="B48" t="str">
            <v>Soap A</v>
          </cell>
          <cell r="C48">
            <v>2</v>
          </cell>
          <cell r="D48">
            <v>6</v>
          </cell>
          <cell r="E48">
            <v>1</v>
          </cell>
          <cell r="F48">
            <v>5</v>
          </cell>
          <cell r="G48">
            <v>4</v>
          </cell>
          <cell r="H48">
            <v>1</v>
          </cell>
          <cell r="I48">
            <v>0.49614331465336126</v>
          </cell>
          <cell r="J48">
            <v>6.6847342936471071E-2</v>
          </cell>
          <cell r="K48">
            <v>-1.6131961055601465</v>
          </cell>
          <cell r="P48">
            <v>1</v>
          </cell>
          <cell r="Q48">
            <v>6</v>
          </cell>
        </row>
        <row r="49">
          <cell r="A49">
            <v>35</v>
          </cell>
          <cell r="B49" t="str">
            <v>Soap B</v>
          </cell>
          <cell r="C49">
            <v>3.5</v>
          </cell>
          <cell r="D49">
            <v>2</v>
          </cell>
          <cell r="E49">
            <v>1.5</v>
          </cell>
          <cell r="F49">
            <v>2</v>
          </cell>
          <cell r="G49">
            <v>2</v>
          </cell>
          <cell r="H49">
            <v>7</v>
          </cell>
          <cell r="I49">
            <v>-1.0861515807276292</v>
          </cell>
          <cell r="J49">
            <v>-0.98488418593067284</v>
          </cell>
          <cell r="K49">
            <v>1.6973628588937191</v>
          </cell>
          <cell r="P49">
            <v>3</v>
          </cell>
          <cell r="Q49">
            <v>4</v>
          </cell>
        </row>
        <row r="50">
          <cell r="A50">
            <v>36</v>
          </cell>
          <cell r="B50" t="str">
            <v>Soap B</v>
          </cell>
          <cell r="C50">
            <v>3.5</v>
          </cell>
          <cell r="D50">
            <v>1</v>
          </cell>
          <cell r="E50">
            <v>1.5</v>
          </cell>
          <cell r="F50">
            <v>1</v>
          </cell>
          <cell r="G50">
            <v>1</v>
          </cell>
          <cell r="H50">
            <v>6</v>
          </cell>
          <cell r="I50">
            <v>-1.6135832125212926</v>
          </cell>
          <cell r="J50">
            <v>-1.5107499503642448</v>
          </cell>
          <cell r="K50">
            <v>1.1456030314847414</v>
          </cell>
          <cell r="P50">
            <v>3</v>
          </cell>
          <cell r="Q50">
            <v>2</v>
          </cell>
        </row>
        <row r="51">
          <cell r="A51">
            <v>37</v>
          </cell>
          <cell r="B51" t="str">
            <v>Soap B</v>
          </cell>
          <cell r="C51">
            <v>3.5</v>
          </cell>
          <cell r="D51">
            <v>2</v>
          </cell>
          <cell r="E51">
            <v>1.5</v>
          </cell>
          <cell r="F51">
            <v>3</v>
          </cell>
          <cell r="G51">
            <v>1</v>
          </cell>
          <cell r="H51">
            <v>5</v>
          </cell>
          <cell r="I51">
            <v>-0.5587199489339657</v>
          </cell>
          <cell r="J51">
            <v>-1.5107499503642448</v>
          </cell>
          <cell r="K51">
            <v>0.59384320407576385</v>
          </cell>
          <cell r="P51">
            <v>3</v>
          </cell>
          <cell r="Q51">
            <v>4</v>
          </cell>
        </row>
        <row r="52">
          <cell r="A52">
            <v>38</v>
          </cell>
          <cell r="B52" t="str">
            <v>Soap A</v>
          </cell>
          <cell r="C52">
            <v>2</v>
          </cell>
          <cell r="D52">
            <v>5</v>
          </cell>
          <cell r="E52">
            <v>1</v>
          </cell>
          <cell r="F52">
            <v>3</v>
          </cell>
          <cell r="G52">
            <v>6</v>
          </cell>
          <cell r="H52">
            <v>3</v>
          </cell>
          <cell r="I52">
            <v>-0.5587199489339657</v>
          </cell>
          <cell r="J52">
            <v>1.1185788718036149</v>
          </cell>
          <cell r="K52">
            <v>-0.50967645074219126</v>
          </cell>
          <cell r="P52">
            <v>2</v>
          </cell>
          <cell r="Q52">
            <v>5</v>
          </cell>
        </row>
        <row r="53">
          <cell r="A53">
            <v>39</v>
          </cell>
          <cell r="B53" t="str">
            <v>Soap A</v>
          </cell>
          <cell r="C53">
            <v>2</v>
          </cell>
          <cell r="D53">
            <v>2</v>
          </cell>
          <cell r="E53">
            <v>1</v>
          </cell>
          <cell r="F53">
            <v>5</v>
          </cell>
          <cell r="G53">
            <v>7</v>
          </cell>
          <cell r="H53">
            <v>5</v>
          </cell>
          <cell r="I53">
            <v>0.49614331465336126</v>
          </cell>
          <cell r="J53">
            <v>1.644444636237187</v>
          </cell>
          <cell r="K53">
            <v>0.59384320407576385</v>
          </cell>
          <cell r="P53">
            <v>2</v>
          </cell>
          <cell r="Q53">
            <v>2</v>
          </cell>
        </row>
        <row r="54">
          <cell r="A54">
            <v>40</v>
          </cell>
          <cell r="B54" t="str">
            <v>Soap A</v>
          </cell>
          <cell r="C54">
            <v>2.2999999999999998</v>
          </cell>
          <cell r="D54">
            <v>2</v>
          </cell>
          <cell r="E54">
            <v>1</v>
          </cell>
          <cell r="F54">
            <v>3</v>
          </cell>
          <cell r="G54">
            <v>2</v>
          </cell>
          <cell r="H54">
            <v>6</v>
          </cell>
          <cell r="I54">
            <v>-0.5587199489339657</v>
          </cell>
          <cell r="J54">
            <v>-0.98488418593067284</v>
          </cell>
          <cell r="K54">
            <v>1.1456030314847414</v>
          </cell>
          <cell r="P54">
            <v>3</v>
          </cell>
          <cell r="Q54">
            <v>2.5999999999999996</v>
          </cell>
        </row>
        <row r="55">
          <cell r="A55">
            <v>41</v>
          </cell>
          <cell r="B55" t="str">
            <v>Soap A</v>
          </cell>
          <cell r="C55">
            <v>2.2999999999999998</v>
          </cell>
          <cell r="D55">
            <v>7</v>
          </cell>
          <cell r="E55">
            <v>1</v>
          </cell>
          <cell r="F55">
            <v>5</v>
          </cell>
          <cell r="G55">
            <v>3</v>
          </cell>
          <cell r="H55">
            <v>3</v>
          </cell>
          <cell r="I55">
            <v>0.49614331465336126</v>
          </cell>
          <cell r="J55">
            <v>-0.45901842149710087</v>
          </cell>
          <cell r="K55">
            <v>-0.50967645074219126</v>
          </cell>
          <cell r="P55">
            <v>1</v>
          </cell>
          <cell r="Q55">
            <v>9.0999999999999979</v>
          </cell>
        </row>
        <row r="56">
          <cell r="A56">
            <v>42</v>
          </cell>
          <cell r="B56" t="str">
            <v>Soap A</v>
          </cell>
          <cell r="C56">
            <v>2</v>
          </cell>
          <cell r="D56">
            <v>5</v>
          </cell>
          <cell r="E56">
            <v>1</v>
          </cell>
          <cell r="F56">
            <v>3</v>
          </cell>
          <cell r="G56">
            <v>6</v>
          </cell>
          <cell r="H56">
            <v>3</v>
          </cell>
          <cell r="I56">
            <v>-0.5587199489339657</v>
          </cell>
          <cell r="J56">
            <v>1.1185788718036149</v>
          </cell>
          <cell r="K56">
            <v>-0.50967645074219126</v>
          </cell>
          <cell r="P56">
            <v>2</v>
          </cell>
          <cell r="Q56">
            <v>5</v>
          </cell>
        </row>
        <row r="57">
          <cell r="A57">
            <v>43</v>
          </cell>
          <cell r="B57" t="str">
            <v>Soap B</v>
          </cell>
          <cell r="C57">
            <v>3</v>
          </cell>
          <cell r="D57">
            <v>4</v>
          </cell>
          <cell r="E57">
            <v>1.5</v>
          </cell>
          <cell r="F57">
            <v>4</v>
          </cell>
          <cell r="G57">
            <v>6</v>
          </cell>
          <cell r="H57">
            <v>5</v>
          </cell>
          <cell r="I57">
            <v>-3.1288317140302224E-2</v>
          </cell>
          <cell r="J57">
            <v>1.1185788718036149</v>
          </cell>
          <cell r="K57">
            <v>0.59384320407576385</v>
          </cell>
          <cell r="P57">
            <v>2</v>
          </cell>
          <cell r="Q57">
            <v>6</v>
          </cell>
        </row>
        <row r="58">
          <cell r="A58">
            <v>44</v>
          </cell>
          <cell r="B58" t="str">
            <v>Soap A</v>
          </cell>
          <cell r="C58">
            <v>2</v>
          </cell>
          <cell r="D58">
            <v>9</v>
          </cell>
          <cell r="E58">
            <v>1</v>
          </cell>
          <cell r="F58">
            <v>7</v>
          </cell>
          <cell r="G58">
            <v>4</v>
          </cell>
          <cell r="H58">
            <v>2</v>
          </cell>
          <cell r="I58">
            <v>1.5510065782406881</v>
          </cell>
          <cell r="J58">
            <v>6.6847342936471071E-2</v>
          </cell>
          <cell r="K58">
            <v>-1.0614362781511688</v>
          </cell>
          <cell r="P58">
            <v>1</v>
          </cell>
          <cell r="Q58">
            <v>9</v>
          </cell>
        </row>
        <row r="59">
          <cell r="A59">
            <v>45</v>
          </cell>
          <cell r="B59" t="str">
            <v>Soap B</v>
          </cell>
          <cell r="C59">
            <v>3</v>
          </cell>
          <cell r="D59">
            <v>6</v>
          </cell>
          <cell r="E59">
            <v>1.5</v>
          </cell>
          <cell r="F59">
            <v>4</v>
          </cell>
          <cell r="G59">
            <v>6</v>
          </cell>
          <cell r="H59">
            <v>3</v>
          </cell>
          <cell r="I59">
            <v>-3.1288317140302224E-2</v>
          </cell>
          <cell r="J59">
            <v>1.1185788718036149</v>
          </cell>
          <cell r="K59">
            <v>-0.50967645074219126</v>
          </cell>
          <cell r="P59">
            <v>2</v>
          </cell>
          <cell r="Q59">
            <v>9</v>
          </cell>
        </row>
        <row r="60">
          <cell r="A60">
            <v>46</v>
          </cell>
          <cell r="B60" t="str">
            <v>Soap A</v>
          </cell>
          <cell r="C60">
            <v>2</v>
          </cell>
          <cell r="D60">
            <v>5</v>
          </cell>
          <cell r="E60">
            <v>1</v>
          </cell>
          <cell r="F60">
            <v>4</v>
          </cell>
          <cell r="G60">
            <v>7</v>
          </cell>
          <cell r="H60">
            <v>4</v>
          </cell>
          <cell r="I60">
            <v>-3.1288317140302224E-2</v>
          </cell>
          <cell r="J60">
            <v>1.644444636237187</v>
          </cell>
          <cell r="K60">
            <v>4.2083376666786312E-2</v>
          </cell>
          <cell r="P60">
            <v>2</v>
          </cell>
          <cell r="Q60">
            <v>5</v>
          </cell>
        </row>
        <row r="61">
          <cell r="A61">
            <v>47</v>
          </cell>
          <cell r="B61" t="str">
            <v>Soap B</v>
          </cell>
          <cell r="C61">
            <v>3.5</v>
          </cell>
          <cell r="D61">
            <v>1</v>
          </cell>
          <cell r="E61">
            <v>1.5</v>
          </cell>
          <cell r="F61">
            <v>2</v>
          </cell>
          <cell r="G61">
            <v>3</v>
          </cell>
          <cell r="H61">
            <v>5</v>
          </cell>
          <cell r="I61">
            <v>-1.0861515807276292</v>
          </cell>
          <cell r="J61">
            <v>-0.45901842149710087</v>
          </cell>
          <cell r="K61">
            <v>0.59384320407576385</v>
          </cell>
          <cell r="P61">
            <v>3</v>
          </cell>
          <cell r="Q61">
            <v>2</v>
          </cell>
        </row>
        <row r="62">
          <cell r="A62">
            <v>48</v>
          </cell>
          <cell r="B62" t="str">
            <v>Soap A</v>
          </cell>
          <cell r="C62">
            <v>2</v>
          </cell>
          <cell r="D62">
            <v>10</v>
          </cell>
          <cell r="E62">
            <v>1</v>
          </cell>
          <cell r="F62">
            <v>7</v>
          </cell>
          <cell r="G62">
            <v>3</v>
          </cell>
          <cell r="H62">
            <v>1</v>
          </cell>
          <cell r="I62">
            <v>1.5510065782406881</v>
          </cell>
          <cell r="J62">
            <v>-0.45901842149710087</v>
          </cell>
          <cell r="K62">
            <v>-1.6131961055601465</v>
          </cell>
          <cell r="P62">
            <v>1</v>
          </cell>
          <cell r="Q62">
            <v>10</v>
          </cell>
        </row>
        <row r="63">
          <cell r="A63">
            <v>49</v>
          </cell>
          <cell r="B63" t="str">
            <v>Soap B</v>
          </cell>
          <cell r="C63">
            <v>3.5</v>
          </cell>
          <cell r="D63">
            <v>2</v>
          </cell>
          <cell r="E63">
            <v>1.5</v>
          </cell>
          <cell r="F63">
            <v>2</v>
          </cell>
          <cell r="G63">
            <v>2</v>
          </cell>
          <cell r="H63">
            <v>5</v>
          </cell>
          <cell r="I63">
            <v>-1.0861515807276292</v>
          </cell>
          <cell r="J63">
            <v>-0.98488418593067284</v>
          </cell>
          <cell r="K63">
            <v>0.59384320407576385</v>
          </cell>
          <cell r="P63">
            <v>3</v>
          </cell>
          <cell r="Q63">
            <v>4</v>
          </cell>
        </row>
        <row r="64">
          <cell r="A64">
            <v>50</v>
          </cell>
          <cell r="B64" t="str">
            <v>Soap B</v>
          </cell>
          <cell r="C64">
            <v>2.5</v>
          </cell>
          <cell r="D64">
            <v>9</v>
          </cell>
          <cell r="E64">
            <v>1.5</v>
          </cell>
          <cell r="F64">
            <v>5</v>
          </cell>
          <cell r="G64">
            <v>3</v>
          </cell>
          <cell r="H64">
            <v>3</v>
          </cell>
          <cell r="I64">
            <v>0.49614331465336126</v>
          </cell>
          <cell r="J64">
            <v>-0.45901842149710087</v>
          </cell>
          <cell r="K64">
            <v>-0.50967645074219126</v>
          </cell>
          <cell r="P64">
            <v>1</v>
          </cell>
          <cell r="Q64">
            <v>9</v>
          </cell>
        </row>
        <row r="65">
          <cell r="A65">
            <v>51</v>
          </cell>
          <cell r="B65" t="str">
            <v>Soap A</v>
          </cell>
          <cell r="C65">
            <v>2.2999999999999998</v>
          </cell>
          <cell r="D65">
            <v>0</v>
          </cell>
          <cell r="E65">
            <v>1</v>
          </cell>
          <cell r="F65">
            <v>3</v>
          </cell>
          <cell r="G65">
            <v>3</v>
          </cell>
          <cell r="H65">
            <v>7</v>
          </cell>
          <cell r="I65">
            <v>-0.5587199489339657</v>
          </cell>
          <cell r="J65">
            <v>-0.45901842149710087</v>
          </cell>
          <cell r="K65">
            <v>1.6973628588937191</v>
          </cell>
          <cell r="P65">
            <v>3</v>
          </cell>
          <cell r="Q65">
            <v>0</v>
          </cell>
        </row>
        <row r="66">
          <cell r="A66">
            <v>52</v>
          </cell>
          <cell r="B66" t="str">
            <v>Soap A</v>
          </cell>
          <cell r="C66">
            <v>2.2999999999999998</v>
          </cell>
          <cell r="D66">
            <v>6</v>
          </cell>
          <cell r="E66">
            <v>1</v>
          </cell>
          <cell r="F66">
            <v>4</v>
          </cell>
          <cell r="G66">
            <v>6</v>
          </cell>
          <cell r="H66">
            <v>5</v>
          </cell>
          <cell r="I66">
            <v>-3.1288317140302224E-2</v>
          </cell>
          <cell r="J66">
            <v>1.1185788718036149</v>
          </cell>
          <cell r="K66">
            <v>0.59384320407576385</v>
          </cell>
          <cell r="P66">
            <v>2</v>
          </cell>
          <cell r="Q66">
            <v>7.7999999999999989</v>
          </cell>
        </row>
        <row r="67">
          <cell r="A67">
            <v>53</v>
          </cell>
          <cell r="B67" t="str">
            <v>Soap A</v>
          </cell>
          <cell r="C67">
            <v>2</v>
          </cell>
          <cell r="D67">
            <v>6</v>
          </cell>
          <cell r="E67">
            <v>1</v>
          </cell>
          <cell r="F67">
            <v>6</v>
          </cell>
          <cell r="G67">
            <v>3</v>
          </cell>
          <cell r="H67">
            <v>2</v>
          </cell>
          <cell r="I67">
            <v>1.0235749464470247</v>
          </cell>
          <cell r="J67">
            <v>-0.45901842149710087</v>
          </cell>
          <cell r="K67">
            <v>-1.0614362781511688</v>
          </cell>
          <cell r="P67">
            <v>1</v>
          </cell>
          <cell r="Q67">
            <v>6</v>
          </cell>
        </row>
        <row r="68">
          <cell r="A68">
            <v>54</v>
          </cell>
          <cell r="B68" t="str">
            <v>Soap B</v>
          </cell>
          <cell r="C68">
            <v>3</v>
          </cell>
          <cell r="D68">
            <v>6</v>
          </cell>
          <cell r="E68">
            <v>1.5</v>
          </cell>
          <cell r="F68">
            <v>4</v>
          </cell>
          <cell r="G68">
            <v>7</v>
          </cell>
          <cell r="H68">
            <v>4</v>
          </cell>
          <cell r="I68">
            <v>-3.1288317140302224E-2</v>
          </cell>
          <cell r="J68">
            <v>1.644444636237187</v>
          </cell>
          <cell r="K68">
            <v>4.2083376666786312E-2</v>
          </cell>
          <cell r="P68">
            <v>2</v>
          </cell>
          <cell r="Q68">
            <v>9</v>
          </cell>
        </row>
        <row r="69">
          <cell r="A69">
            <v>55</v>
          </cell>
          <cell r="B69" t="str">
            <v>Soap A</v>
          </cell>
          <cell r="C69">
            <v>2.2999999999999998</v>
          </cell>
          <cell r="D69">
            <v>0</v>
          </cell>
          <cell r="E69">
            <v>1</v>
          </cell>
          <cell r="F69">
            <v>2</v>
          </cell>
          <cell r="G69">
            <v>1</v>
          </cell>
          <cell r="H69">
            <v>5</v>
          </cell>
          <cell r="I69">
            <v>-1.0861515807276292</v>
          </cell>
          <cell r="J69">
            <v>-1.5107499503642448</v>
          </cell>
          <cell r="K69">
            <v>0.59384320407576385</v>
          </cell>
          <cell r="P69">
            <v>3</v>
          </cell>
          <cell r="Q69">
            <v>0</v>
          </cell>
        </row>
        <row r="70">
          <cell r="A70">
            <v>56</v>
          </cell>
          <cell r="B70" t="str">
            <v>Soap A</v>
          </cell>
          <cell r="C70">
            <v>2.2999999999999998</v>
          </cell>
          <cell r="D70">
            <v>6</v>
          </cell>
          <cell r="E70">
            <v>1</v>
          </cell>
          <cell r="F70">
            <v>5</v>
          </cell>
          <cell r="G70">
            <v>6</v>
          </cell>
          <cell r="H70">
            <v>5</v>
          </cell>
          <cell r="I70">
            <v>0.49614331465336126</v>
          </cell>
          <cell r="J70">
            <v>1.1185788718036149</v>
          </cell>
          <cell r="K70">
            <v>0.59384320407576385</v>
          </cell>
          <cell r="P70">
            <v>2</v>
          </cell>
          <cell r="Q70">
            <v>7.7999999999999989</v>
          </cell>
        </row>
        <row r="71">
          <cell r="A71">
            <v>57</v>
          </cell>
          <cell r="B71" t="str">
            <v>Soap A</v>
          </cell>
          <cell r="C71">
            <v>2</v>
          </cell>
          <cell r="D71">
            <v>10</v>
          </cell>
          <cell r="E71">
            <v>1</v>
          </cell>
          <cell r="F71">
            <v>5</v>
          </cell>
          <cell r="G71">
            <v>4</v>
          </cell>
          <cell r="H71">
            <v>1</v>
          </cell>
          <cell r="I71">
            <v>0.49614331465336126</v>
          </cell>
          <cell r="J71">
            <v>6.6847342936471071E-2</v>
          </cell>
          <cell r="K71">
            <v>-1.6131961055601465</v>
          </cell>
          <cell r="P71">
            <v>1</v>
          </cell>
          <cell r="Q71">
            <v>10</v>
          </cell>
        </row>
        <row r="72">
          <cell r="A72">
            <v>58</v>
          </cell>
          <cell r="B72" t="str">
            <v>Soap A</v>
          </cell>
          <cell r="C72">
            <v>2</v>
          </cell>
          <cell r="D72">
            <v>2</v>
          </cell>
          <cell r="E72">
            <v>1</v>
          </cell>
          <cell r="F72">
            <v>2</v>
          </cell>
          <cell r="G72">
            <v>2</v>
          </cell>
          <cell r="H72">
            <v>5</v>
          </cell>
          <cell r="I72">
            <v>-1.0861515807276292</v>
          </cell>
          <cell r="J72">
            <v>-0.98488418593067284</v>
          </cell>
          <cell r="K72">
            <v>0.59384320407576385</v>
          </cell>
          <cell r="P72">
            <v>3</v>
          </cell>
          <cell r="Q72">
            <v>2</v>
          </cell>
        </row>
        <row r="73">
          <cell r="A73">
            <v>59</v>
          </cell>
          <cell r="B73" t="str">
            <v>Soap B</v>
          </cell>
          <cell r="C73">
            <v>2.5</v>
          </cell>
          <cell r="D73">
            <v>6</v>
          </cell>
          <cell r="E73">
            <v>1.5</v>
          </cell>
          <cell r="F73">
            <v>3</v>
          </cell>
          <cell r="G73">
            <v>6</v>
          </cell>
          <cell r="H73">
            <v>3</v>
          </cell>
          <cell r="I73">
            <v>-0.5587199489339657</v>
          </cell>
          <cell r="J73">
            <v>1.1185788718036149</v>
          </cell>
          <cell r="K73">
            <v>-0.50967645074219126</v>
          </cell>
          <cell r="P73">
            <v>2</v>
          </cell>
          <cell r="Q73">
            <v>6</v>
          </cell>
        </row>
        <row r="74">
          <cell r="A74">
            <v>60</v>
          </cell>
          <cell r="B74" t="str">
            <v>Soap B</v>
          </cell>
          <cell r="C74">
            <v>3.5</v>
          </cell>
          <cell r="D74">
            <v>1</v>
          </cell>
          <cell r="E74">
            <v>1.5</v>
          </cell>
          <cell r="F74">
            <v>1</v>
          </cell>
          <cell r="G74">
            <v>2</v>
          </cell>
          <cell r="H74">
            <v>5</v>
          </cell>
          <cell r="I74">
            <v>-1.6135832125212926</v>
          </cell>
          <cell r="J74">
            <v>-0.98488418593067284</v>
          </cell>
          <cell r="K74">
            <v>0.59384320407576385</v>
          </cell>
          <cell r="P74">
            <v>3</v>
          </cell>
          <cell r="Q74">
            <v>2</v>
          </cell>
        </row>
        <row r="75">
          <cell r="A75">
            <v>61</v>
          </cell>
          <cell r="B75" t="str">
            <v>Soap B</v>
          </cell>
          <cell r="C75">
            <v>3</v>
          </cell>
          <cell r="D75">
            <v>6</v>
          </cell>
          <cell r="E75">
            <v>1.5</v>
          </cell>
          <cell r="F75">
            <v>3</v>
          </cell>
          <cell r="G75">
            <v>5</v>
          </cell>
          <cell r="H75">
            <v>3</v>
          </cell>
          <cell r="I75">
            <v>-0.5587199489339657</v>
          </cell>
          <cell r="J75">
            <v>0.59271310737004301</v>
          </cell>
          <cell r="K75">
            <v>-0.50967645074219126</v>
          </cell>
          <cell r="P75">
            <v>2</v>
          </cell>
          <cell r="Q75">
            <v>9</v>
          </cell>
        </row>
        <row r="76">
          <cell r="A76">
            <v>62</v>
          </cell>
          <cell r="B76" t="str">
            <v>Soap A</v>
          </cell>
          <cell r="C76">
            <v>2.2999999999999998</v>
          </cell>
          <cell r="D76">
            <v>2</v>
          </cell>
          <cell r="E76">
            <v>1</v>
          </cell>
          <cell r="F76">
            <v>2</v>
          </cell>
          <cell r="G76">
            <v>3</v>
          </cell>
          <cell r="H76">
            <v>7</v>
          </cell>
          <cell r="I76">
            <v>-1.0861515807276292</v>
          </cell>
          <cell r="J76">
            <v>-0.45901842149710087</v>
          </cell>
          <cell r="K76">
            <v>1.6973628588937191</v>
          </cell>
          <cell r="P76">
            <v>3</v>
          </cell>
          <cell r="Q76">
            <v>2.5999999999999996</v>
          </cell>
        </row>
        <row r="77">
          <cell r="A77">
            <v>63</v>
          </cell>
          <cell r="B77" t="str">
            <v>Soap A</v>
          </cell>
          <cell r="C77">
            <v>2.2999999999999998</v>
          </cell>
          <cell r="D77">
            <v>1</v>
          </cell>
          <cell r="E77">
            <v>1</v>
          </cell>
          <cell r="F77">
            <v>1</v>
          </cell>
          <cell r="G77">
            <v>2</v>
          </cell>
          <cell r="H77">
            <v>6</v>
          </cell>
          <cell r="I77">
            <v>-1.6135832125212926</v>
          </cell>
          <cell r="J77">
            <v>-0.98488418593067284</v>
          </cell>
          <cell r="K77">
            <v>1.1456030314847414</v>
          </cell>
          <cell r="P77">
            <v>3</v>
          </cell>
          <cell r="Q77">
            <v>1.2999999999999998</v>
          </cell>
        </row>
        <row r="78">
          <cell r="A78">
            <v>64</v>
          </cell>
          <cell r="B78" t="str">
            <v>Soap B</v>
          </cell>
          <cell r="C78">
            <v>3.5</v>
          </cell>
          <cell r="D78">
            <v>2</v>
          </cell>
          <cell r="E78">
            <v>1.5</v>
          </cell>
          <cell r="F78">
            <v>2</v>
          </cell>
          <cell r="G78">
            <v>1</v>
          </cell>
          <cell r="H78">
            <v>5</v>
          </cell>
          <cell r="I78">
            <v>-1.0861515807276292</v>
          </cell>
          <cell r="J78">
            <v>-1.5107499503642448</v>
          </cell>
          <cell r="K78">
            <v>0.59384320407576385</v>
          </cell>
          <cell r="P78">
            <v>3</v>
          </cell>
          <cell r="Q78">
            <v>4</v>
          </cell>
        </row>
        <row r="79">
          <cell r="A79">
            <v>65</v>
          </cell>
          <cell r="B79" t="str">
            <v>Soap B</v>
          </cell>
          <cell r="C79">
            <v>3.5</v>
          </cell>
          <cell r="D79">
            <v>1</v>
          </cell>
          <cell r="E79">
            <v>1.5</v>
          </cell>
          <cell r="F79">
            <v>1</v>
          </cell>
          <cell r="G79">
            <v>2</v>
          </cell>
          <cell r="H79">
            <v>7</v>
          </cell>
          <cell r="I79">
            <v>-1.6135832125212926</v>
          </cell>
          <cell r="J79">
            <v>-0.98488418593067284</v>
          </cell>
          <cell r="K79">
            <v>1.6973628588937191</v>
          </cell>
          <cell r="P79">
            <v>3</v>
          </cell>
          <cell r="Q79">
            <v>2</v>
          </cell>
        </row>
        <row r="80">
          <cell r="A80">
            <v>66</v>
          </cell>
          <cell r="B80" t="str">
            <v>Soap B</v>
          </cell>
          <cell r="C80">
            <v>2.5</v>
          </cell>
          <cell r="D80">
            <v>9</v>
          </cell>
          <cell r="E80">
            <v>1.5</v>
          </cell>
          <cell r="F80">
            <v>6</v>
          </cell>
          <cell r="G80">
            <v>4</v>
          </cell>
          <cell r="H80">
            <v>1</v>
          </cell>
          <cell r="I80">
            <v>1.0235749464470247</v>
          </cell>
          <cell r="J80">
            <v>6.6847342936471071E-2</v>
          </cell>
          <cell r="K80">
            <v>-1.6131961055601465</v>
          </cell>
          <cell r="P80">
            <v>1</v>
          </cell>
          <cell r="Q80">
            <v>9</v>
          </cell>
        </row>
        <row r="81">
          <cell r="A81">
            <v>67</v>
          </cell>
          <cell r="B81" t="str">
            <v>Soap A</v>
          </cell>
          <cell r="C81">
            <v>2</v>
          </cell>
          <cell r="D81">
            <v>9</v>
          </cell>
          <cell r="E81">
            <v>1</v>
          </cell>
          <cell r="F81">
            <v>7</v>
          </cell>
          <cell r="G81">
            <v>4</v>
          </cell>
          <cell r="H81">
            <v>2</v>
          </cell>
          <cell r="I81">
            <v>1.5510065782406881</v>
          </cell>
          <cell r="J81">
            <v>6.6847342936471071E-2</v>
          </cell>
          <cell r="K81">
            <v>-1.0614362781511688</v>
          </cell>
          <cell r="P81">
            <v>1</v>
          </cell>
          <cell r="Q81">
            <v>9</v>
          </cell>
        </row>
        <row r="82">
          <cell r="A82">
            <v>68</v>
          </cell>
          <cell r="B82" t="str">
            <v>Soap A</v>
          </cell>
          <cell r="C82">
            <v>2</v>
          </cell>
          <cell r="D82">
            <v>9</v>
          </cell>
          <cell r="E82">
            <v>1</v>
          </cell>
          <cell r="F82">
            <v>7</v>
          </cell>
          <cell r="G82">
            <v>4</v>
          </cell>
          <cell r="H82">
            <v>1</v>
          </cell>
          <cell r="I82">
            <v>1.5510065782406881</v>
          </cell>
          <cell r="J82">
            <v>6.6847342936471071E-2</v>
          </cell>
          <cell r="K82">
            <v>-1.6131961055601465</v>
          </cell>
          <cell r="P82">
            <v>1</v>
          </cell>
          <cell r="Q82">
            <v>9</v>
          </cell>
        </row>
        <row r="83">
          <cell r="A83">
            <v>69</v>
          </cell>
          <cell r="B83" t="str">
            <v>Soap B</v>
          </cell>
          <cell r="C83">
            <v>2.5</v>
          </cell>
          <cell r="D83">
            <v>6</v>
          </cell>
          <cell r="E83">
            <v>1.5</v>
          </cell>
          <cell r="F83">
            <v>3</v>
          </cell>
          <cell r="G83">
            <v>6</v>
          </cell>
          <cell r="H83">
            <v>3</v>
          </cell>
          <cell r="I83">
            <v>-0.5587199489339657</v>
          </cell>
          <cell r="J83">
            <v>1.1185788718036149</v>
          </cell>
          <cell r="K83">
            <v>-0.50967645074219126</v>
          </cell>
          <cell r="P83">
            <v>2</v>
          </cell>
          <cell r="Q83">
            <v>6</v>
          </cell>
        </row>
        <row r="84">
          <cell r="A84">
            <v>70</v>
          </cell>
          <cell r="B84" t="str">
            <v>Soap A</v>
          </cell>
          <cell r="C84">
            <v>2</v>
          </cell>
          <cell r="D84">
            <v>0</v>
          </cell>
          <cell r="E84">
            <v>1</v>
          </cell>
          <cell r="F84">
            <v>1</v>
          </cell>
          <cell r="G84">
            <v>1</v>
          </cell>
          <cell r="H84">
            <v>5</v>
          </cell>
          <cell r="I84">
            <v>-1.6135832125212926</v>
          </cell>
          <cell r="J84">
            <v>-1.5107499503642448</v>
          </cell>
          <cell r="K84">
            <v>0.59384320407576385</v>
          </cell>
          <cell r="P84">
            <v>3</v>
          </cell>
          <cell r="Q84">
            <v>0</v>
          </cell>
        </row>
        <row r="85">
          <cell r="A85">
            <v>71</v>
          </cell>
          <cell r="B85" t="str">
            <v>Soap B</v>
          </cell>
          <cell r="C85">
            <v>3</v>
          </cell>
          <cell r="D85">
            <v>5</v>
          </cell>
          <cell r="E85">
            <v>1.5</v>
          </cell>
          <cell r="F85">
            <v>4</v>
          </cell>
          <cell r="G85">
            <v>7</v>
          </cell>
          <cell r="H85">
            <v>3</v>
          </cell>
          <cell r="I85">
            <v>-3.1288317140302224E-2</v>
          </cell>
          <cell r="J85">
            <v>1.644444636237187</v>
          </cell>
          <cell r="K85">
            <v>-0.50967645074219126</v>
          </cell>
          <cell r="P85">
            <v>2</v>
          </cell>
          <cell r="Q85">
            <v>7.5</v>
          </cell>
        </row>
        <row r="86">
          <cell r="A86">
            <v>72</v>
          </cell>
          <cell r="B86" t="str">
            <v>Soap A</v>
          </cell>
          <cell r="C86">
            <v>2</v>
          </cell>
          <cell r="D86">
            <v>2</v>
          </cell>
          <cell r="E86">
            <v>1</v>
          </cell>
          <cell r="F86">
            <v>1</v>
          </cell>
          <cell r="G86">
            <v>3</v>
          </cell>
          <cell r="H86">
            <v>6</v>
          </cell>
          <cell r="I86">
            <v>-1.6135832125212926</v>
          </cell>
          <cell r="J86">
            <v>-0.45901842149710087</v>
          </cell>
          <cell r="K86">
            <v>1.1456030314847414</v>
          </cell>
          <cell r="P86">
            <v>3</v>
          </cell>
          <cell r="Q86">
            <v>2</v>
          </cell>
        </row>
        <row r="87">
          <cell r="A87">
            <v>73</v>
          </cell>
          <cell r="B87" t="str">
            <v>Soap B</v>
          </cell>
          <cell r="C87">
            <v>2.5</v>
          </cell>
          <cell r="D87">
            <v>6</v>
          </cell>
          <cell r="E87">
            <v>1.5</v>
          </cell>
          <cell r="F87">
            <v>7</v>
          </cell>
          <cell r="G87">
            <v>3</v>
          </cell>
          <cell r="H87">
            <v>1</v>
          </cell>
          <cell r="I87">
            <v>1.5510065782406881</v>
          </cell>
          <cell r="J87">
            <v>-0.45901842149710087</v>
          </cell>
          <cell r="K87">
            <v>-1.6131961055601465</v>
          </cell>
          <cell r="P87">
            <v>1</v>
          </cell>
          <cell r="Q87">
            <v>6</v>
          </cell>
        </row>
        <row r="88">
          <cell r="A88">
            <v>74</v>
          </cell>
          <cell r="B88" t="str">
            <v>Soap B</v>
          </cell>
          <cell r="C88">
            <v>2.5</v>
          </cell>
          <cell r="D88">
            <v>9</v>
          </cell>
          <cell r="E88">
            <v>1.5</v>
          </cell>
          <cell r="F88">
            <v>5</v>
          </cell>
          <cell r="G88">
            <v>4</v>
          </cell>
          <cell r="H88">
            <v>2</v>
          </cell>
          <cell r="I88">
            <v>0.49614331465336126</v>
          </cell>
          <cell r="J88">
            <v>6.6847342936471071E-2</v>
          </cell>
          <cell r="K88">
            <v>-1.0614362781511688</v>
          </cell>
          <cell r="P88">
            <v>1</v>
          </cell>
          <cell r="Q88">
            <v>9</v>
          </cell>
        </row>
        <row r="89">
          <cell r="A89">
            <v>75</v>
          </cell>
          <cell r="B89" t="str">
            <v>Soap B</v>
          </cell>
          <cell r="C89">
            <v>2.5</v>
          </cell>
          <cell r="D89">
            <v>7</v>
          </cell>
          <cell r="E89">
            <v>1.5</v>
          </cell>
          <cell r="F89">
            <v>6</v>
          </cell>
          <cell r="G89">
            <v>4</v>
          </cell>
          <cell r="H89">
            <v>2</v>
          </cell>
          <cell r="I89">
            <v>1.0235749464470247</v>
          </cell>
          <cell r="J89">
            <v>6.6847342936471071E-2</v>
          </cell>
          <cell r="K89">
            <v>-1.0614362781511688</v>
          </cell>
          <cell r="P89">
            <v>1</v>
          </cell>
          <cell r="Q89">
            <v>7</v>
          </cell>
        </row>
        <row r="90">
          <cell r="A90">
            <v>76</v>
          </cell>
          <cell r="B90" t="str">
            <v>Soap A</v>
          </cell>
          <cell r="C90">
            <v>2.2999999999999998</v>
          </cell>
          <cell r="D90">
            <v>7</v>
          </cell>
          <cell r="E90">
            <v>1</v>
          </cell>
          <cell r="F90">
            <v>6</v>
          </cell>
          <cell r="G90">
            <v>3</v>
          </cell>
          <cell r="H90">
            <v>1</v>
          </cell>
          <cell r="I90">
            <v>1.0235749464470247</v>
          </cell>
          <cell r="J90">
            <v>-0.45901842149710087</v>
          </cell>
          <cell r="K90">
            <v>-1.6131961055601465</v>
          </cell>
          <cell r="P90">
            <v>1</v>
          </cell>
          <cell r="Q90">
            <v>9.0999999999999979</v>
          </cell>
        </row>
        <row r="91">
          <cell r="A91">
            <v>77</v>
          </cell>
          <cell r="B91" t="str">
            <v>Soap B</v>
          </cell>
          <cell r="C91">
            <v>3.5</v>
          </cell>
          <cell r="D91">
            <v>1</v>
          </cell>
          <cell r="E91">
            <v>1.5</v>
          </cell>
          <cell r="F91">
            <v>2</v>
          </cell>
          <cell r="G91">
            <v>1</v>
          </cell>
          <cell r="H91">
            <v>7</v>
          </cell>
          <cell r="I91">
            <v>-1.0861515807276292</v>
          </cell>
          <cell r="J91">
            <v>-1.5107499503642448</v>
          </cell>
          <cell r="K91">
            <v>1.6973628588937191</v>
          </cell>
          <cell r="P91">
            <v>3</v>
          </cell>
          <cell r="Q91">
            <v>2</v>
          </cell>
        </row>
        <row r="92">
          <cell r="A92">
            <v>78</v>
          </cell>
          <cell r="B92" t="str">
            <v>Soap B</v>
          </cell>
          <cell r="C92">
            <v>3</v>
          </cell>
          <cell r="D92">
            <v>5</v>
          </cell>
          <cell r="E92">
            <v>1.5</v>
          </cell>
          <cell r="F92">
            <v>5</v>
          </cell>
          <cell r="G92">
            <v>6</v>
          </cell>
          <cell r="H92">
            <v>4</v>
          </cell>
          <cell r="I92">
            <v>0.49614331465336126</v>
          </cell>
          <cell r="J92">
            <v>1.1185788718036149</v>
          </cell>
          <cell r="K92">
            <v>4.2083376666786312E-2</v>
          </cell>
          <cell r="P92">
            <v>2</v>
          </cell>
          <cell r="Q92">
            <v>7.5</v>
          </cell>
        </row>
        <row r="93">
          <cell r="A93">
            <v>79</v>
          </cell>
          <cell r="B93" t="str">
            <v>Soap A</v>
          </cell>
          <cell r="C93">
            <v>2.2999999999999998</v>
          </cell>
          <cell r="D93">
            <v>2</v>
          </cell>
          <cell r="E93">
            <v>1</v>
          </cell>
          <cell r="F93">
            <v>3</v>
          </cell>
          <cell r="G93">
            <v>2</v>
          </cell>
          <cell r="H93">
            <v>6</v>
          </cell>
          <cell r="I93">
            <v>-0.5587199489339657</v>
          </cell>
          <cell r="J93">
            <v>-0.98488418593067284</v>
          </cell>
          <cell r="K93">
            <v>1.1456030314847414</v>
          </cell>
          <cell r="P93">
            <v>3</v>
          </cell>
          <cell r="Q93">
            <v>2.5999999999999996</v>
          </cell>
        </row>
        <row r="94">
          <cell r="A94">
            <v>80</v>
          </cell>
          <cell r="B94" t="str">
            <v>Soap A</v>
          </cell>
          <cell r="C94">
            <v>2.2999999999999998</v>
          </cell>
          <cell r="D94">
            <v>1</v>
          </cell>
          <cell r="E94">
            <v>1</v>
          </cell>
          <cell r="F94">
            <v>2</v>
          </cell>
          <cell r="G94">
            <v>1</v>
          </cell>
          <cell r="H94">
            <v>6</v>
          </cell>
          <cell r="I94">
            <v>-1.0861515807276292</v>
          </cell>
          <cell r="J94">
            <v>-1.5107499503642448</v>
          </cell>
          <cell r="K94">
            <v>1.1456030314847414</v>
          </cell>
          <cell r="P94">
            <v>3</v>
          </cell>
          <cell r="Q94">
            <v>1.2999999999999998</v>
          </cell>
        </row>
        <row r="95">
          <cell r="A95">
            <v>81</v>
          </cell>
          <cell r="B95" t="str">
            <v>Soap B</v>
          </cell>
          <cell r="C95">
            <v>3</v>
          </cell>
          <cell r="D95">
            <v>6</v>
          </cell>
          <cell r="E95">
            <v>1.5</v>
          </cell>
          <cell r="F95">
            <v>3</v>
          </cell>
          <cell r="G95">
            <v>5</v>
          </cell>
          <cell r="H95">
            <v>3</v>
          </cell>
          <cell r="I95">
            <v>-0.5587199489339657</v>
          </cell>
          <cell r="J95">
            <v>0.59271310737004301</v>
          </cell>
          <cell r="K95">
            <v>-0.50967645074219126</v>
          </cell>
          <cell r="P95">
            <v>2</v>
          </cell>
          <cell r="Q95">
            <v>9</v>
          </cell>
        </row>
        <row r="96">
          <cell r="A96">
            <v>82</v>
          </cell>
          <cell r="B96" t="str">
            <v>Soap B</v>
          </cell>
          <cell r="C96">
            <v>2.5</v>
          </cell>
          <cell r="D96">
            <v>9</v>
          </cell>
          <cell r="E96">
            <v>1.5</v>
          </cell>
          <cell r="F96">
            <v>7</v>
          </cell>
          <cell r="G96">
            <v>5</v>
          </cell>
          <cell r="H96">
            <v>3</v>
          </cell>
          <cell r="I96">
            <v>1.5510065782406881</v>
          </cell>
          <cell r="J96">
            <v>0.59271310737004301</v>
          </cell>
          <cell r="K96">
            <v>-0.50967645074219126</v>
          </cell>
          <cell r="P96">
            <v>1</v>
          </cell>
          <cell r="Q96">
            <v>9</v>
          </cell>
        </row>
        <row r="97">
          <cell r="A97">
            <v>83</v>
          </cell>
          <cell r="B97" t="str">
            <v>Soap B</v>
          </cell>
          <cell r="C97">
            <v>3.5</v>
          </cell>
          <cell r="D97">
            <v>2</v>
          </cell>
          <cell r="E97">
            <v>1.5</v>
          </cell>
          <cell r="F97">
            <v>3</v>
          </cell>
          <cell r="G97">
            <v>1</v>
          </cell>
          <cell r="H97">
            <v>6</v>
          </cell>
          <cell r="I97">
            <v>-0.5587199489339657</v>
          </cell>
          <cell r="J97">
            <v>-1.5107499503642448</v>
          </cell>
          <cell r="K97">
            <v>1.1456030314847414</v>
          </cell>
          <cell r="P97">
            <v>3</v>
          </cell>
          <cell r="Q97">
            <v>4</v>
          </cell>
        </row>
        <row r="98">
          <cell r="A98">
            <v>84</v>
          </cell>
          <cell r="B98" t="str">
            <v>Soap B</v>
          </cell>
          <cell r="C98">
            <v>3</v>
          </cell>
          <cell r="D98">
            <v>7</v>
          </cell>
          <cell r="E98">
            <v>1.5</v>
          </cell>
          <cell r="F98">
            <v>7</v>
          </cell>
          <cell r="G98">
            <v>5</v>
          </cell>
          <cell r="H98">
            <v>3</v>
          </cell>
          <cell r="I98">
            <v>1.5510065782406881</v>
          </cell>
          <cell r="J98">
            <v>0.59271310737004301</v>
          </cell>
          <cell r="K98">
            <v>-0.50967645074219126</v>
          </cell>
          <cell r="P98">
            <v>1</v>
          </cell>
          <cell r="Q98">
            <v>10.5</v>
          </cell>
        </row>
        <row r="99">
          <cell r="A99">
            <v>85</v>
          </cell>
          <cell r="B99" t="str">
            <v>Soap B</v>
          </cell>
          <cell r="C99">
            <v>3</v>
          </cell>
          <cell r="D99">
            <v>7</v>
          </cell>
          <cell r="E99">
            <v>1.5</v>
          </cell>
          <cell r="F99">
            <v>7</v>
          </cell>
          <cell r="G99">
            <v>3</v>
          </cell>
          <cell r="H99">
            <v>2</v>
          </cell>
          <cell r="I99">
            <v>1.5510065782406881</v>
          </cell>
          <cell r="J99">
            <v>-0.45901842149710087</v>
          </cell>
          <cell r="K99">
            <v>-1.0614362781511688</v>
          </cell>
          <cell r="P99">
            <v>1</v>
          </cell>
          <cell r="Q99">
            <v>10.5</v>
          </cell>
        </row>
        <row r="100">
          <cell r="A100">
            <v>86</v>
          </cell>
          <cell r="B100" t="str">
            <v>Soap A</v>
          </cell>
          <cell r="C100">
            <v>2</v>
          </cell>
          <cell r="D100">
            <v>2</v>
          </cell>
          <cell r="E100">
            <v>1</v>
          </cell>
          <cell r="F100">
            <v>3</v>
          </cell>
          <cell r="G100">
            <v>1</v>
          </cell>
          <cell r="H100">
            <v>5</v>
          </cell>
          <cell r="I100">
            <v>-0.5587199489339657</v>
          </cell>
          <cell r="J100">
            <v>-1.5107499503642448</v>
          </cell>
          <cell r="K100">
            <v>0.59384320407576385</v>
          </cell>
          <cell r="P100">
            <v>3</v>
          </cell>
          <cell r="Q100">
            <v>2</v>
          </cell>
        </row>
        <row r="101">
          <cell r="A101">
            <v>87</v>
          </cell>
          <cell r="B101" t="str">
            <v>Soap A</v>
          </cell>
          <cell r="C101">
            <v>2.2999999999999998</v>
          </cell>
          <cell r="D101">
            <v>3</v>
          </cell>
          <cell r="E101">
            <v>1</v>
          </cell>
          <cell r="F101">
            <v>5</v>
          </cell>
          <cell r="G101">
            <v>5</v>
          </cell>
          <cell r="H101">
            <v>4</v>
          </cell>
          <cell r="I101">
            <v>0.49614331465336126</v>
          </cell>
          <cell r="J101">
            <v>0.59271310737004301</v>
          </cell>
          <cell r="K101">
            <v>4.2083376666786312E-2</v>
          </cell>
          <cell r="P101">
            <v>2</v>
          </cell>
          <cell r="Q101">
            <v>3.8999999999999995</v>
          </cell>
        </row>
        <row r="102">
          <cell r="A102">
            <v>88</v>
          </cell>
          <cell r="B102" t="str">
            <v>Soap B</v>
          </cell>
          <cell r="C102">
            <v>3.5</v>
          </cell>
          <cell r="D102">
            <v>1</v>
          </cell>
          <cell r="E102">
            <v>1.5</v>
          </cell>
          <cell r="F102">
            <v>1</v>
          </cell>
          <cell r="G102">
            <v>1</v>
          </cell>
          <cell r="H102">
            <v>5</v>
          </cell>
          <cell r="I102">
            <v>-1.6135832125212926</v>
          </cell>
          <cell r="J102">
            <v>-1.5107499503642448</v>
          </cell>
          <cell r="K102">
            <v>0.59384320407576385</v>
          </cell>
          <cell r="P102">
            <v>3</v>
          </cell>
          <cell r="Q102">
            <v>2</v>
          </cell>
        </row>
        <row r="103">
          <cell r="A103">
            <v>89</v>
          </cell>
          <cell r="B103" t="str">
            <v>Soap B</v>
          </cell>
          <cell r="C103">
            <v>2.5</v>
          </cell>
          <cell r="D103">
            <v>7</v>
          </cell>
          <cell r="E103">
            <v>1.5</v>
          </cell>
          <cell r="F103">
            <v>7</v>
          </cell>
          <cell r="G103">
            <v>4</v>
          </cell>
          <cell r="H103">
            <v>2</v>
          </cell>
          <cell r="I103">
            <v>1.5510065782406881</v>
          </cell>
          <cell r="J103">
            <v>6.6847342936471071E-2</v>
          </cell>
          <cell r="K103">
            <v>-1.0614362781511688</v>
          </cell>
          <cell r="P103">
            <v>1</v>
          </cell>
          <cell r="Q103">
            <v>7</v>
          </cell>
        </row>
        <row r="104">
          <cell r="A104">
            <v>90</v>
          </cell>
          <cell r="B104" t="str">
            <v>Soap A</v>
          </cell>
          <cell r="C104">
            <v>2.2999999999999998</v>
          </cell>
          <cell r="D104">
            <v>7</v>
          </cell>
          <cell r="E104">
            <v>1</v>
          </cell>
          <cell r="F104">
            <v>7</v>
          </cell>
          <cell r="G104">
            <v>3</v>
          </cell>
          <cell r="H104">
            <v>3</v>
          </cell>
          <cell r="I104">
            <v>1.5510065782406881</v>
          </cell>
          <cell r="J104">
            <v>-0.45901842149710087</v>
          </cell>
          <cell r="K104">
            <v>-0.50967645074219126</v>
          </cell>
          <cell r="P104">
            <v>1</v>
          </cell>
          <cell r="Q104">
            <v>9.0999999999999979</v>
          </cell>
        </row>
        <row r="105">
          <cell r="A105">
            <v>91</v>
          </cell>
          <cell r="B105" t="str">
            <v>Soap A</v>
          </cell>
          <cell r="C105">
            <v>2</v>
          </cell>
          <cell r="D105">
            <v>10</v>
          </cell>
          <cell r="E105">
            <v>1</v>
          </cell>
          <cell r="F105">
            <v>7</v>
          </cell>
          <cell r="G105">
            <v>5</v>
          </cell>
          <cell r="H105">
            <v>1</v>
          </cell>
          <cell r="I105">
            <v>1.5510065782406881</v>
          </cell>
          <cell r="J105">
            <v>0.59271310737004301</v>
          </cell>
          <cell r="K105">
            <v>-1.6131961055601465</v>
          </cell>
          <cell r="P105">
            <v>1</v>
          </cell>
          <cell r="Q105">
            <v>10</v>
          </cell>
        </row>
        <row r="106">
          <cell r="A106">
            <v>92</v>
          </cell>
          <cell r="B106" t="str">
            <v>Soap B</v>
          </cell>
          <cell r="C106">
            <v>2.5</v>
          </cell>
          <cell r="D106">
            <v>6</v>
          </cell>
          <cell r="E106">
            <v>1.5</v>
          </cell>
          <cell r="F106">
            <v>3</v>
          </cell>
          <cell r="G106">
            <v>6</v>
          </cell>
          <cell r="H106">
            <v>5</v>
          </cell>
          <cell r="I106">
            <v>-0.5587199489339657</v>
          </cell>
          <cell r="J106">
            <v>1.1185788718036149</v>
          </cell>
          <cell r="K106">
            <v>0.59384320407576385</v>
          </cell>
          <cell r="P106">
            <v>2</v>
          </cell>
          <cell r="Q106">
            <v>6</v>
          </cell>
        </row>
        <row r="107">
          <cell r="A107">
            <v>93</v>
          </cell>
          <cell r="B107" t="str">
            <v>Soap B</v>
          </cell>
          <cell r="C107">
            <v>3.5</v>
          </cell>
          <cell r="D107">
            <v>2</v>
          </cell>
          <cell r="E107">
            <v>1.5</v>
          </cell>
          <cell r="F107">
            <v>3</v>
          </cell>
          <cell r="G107">
            <v>2</v>
          </cell>
          <cell r="H107">
            <v>5</v>
          </cell>
          <cell r="I107">
            <v>-0.5587199489339657</v>
          </cell>
          <cell r="J107">
            <v>-0.98488418593067284</v>
          </cell>
          <cell r="K107">
            <v>0.59384320407576385</v>
          </cell>
          <cell r="P107">
            <v>3</v>
          </cell>
          <cell r="Q107">
            <v>4</v>
          </cell>
        </row>
        <row r="108">
          <cell r="A108">
            <v>94</v>
          </cell>
          <cell r="B108" t="str">
            <v>Soap A</v>
          </cell>
          <cell r="C108">
            <v>2.2999999999999998</v>
          </cell>
          <cell r="D108">
            <v>5</v>
          </cell>
          <cell r="E108">
            <v>1</v>
          </cell>
          <cell r="F108">
            <v>4</v>
          </cell>
          <cell r="G108">
            <v>7</v>
          </cell>
          <cell r="H108">
            <v>5</v>
          </cell>
          <cell r="I108">
            <v>-3.1288317140302224E-2</v>
          </cell>
          <cell r="J108">
            <v>1.644444636237187</v>
          </cell>
          <cell r="K108">
            <v>0.59384320407576385</v>
          </cell>
          <cell r="P108">
            <v>2</v>
          </cell>
          <cell r="Q108">
            <v>6.4999999999999991</v>
          </cell>
        </row>
        <row r="109">
          <cell r="A109">
            <v>95</v>
          </cell>
          <cell r="B109" t="str">
            <v>Soap B</v>
          </cell>
          <cell r="C109">
            <v>3.5</v>
          </cell>
          <cell r="D109">
            <v>1</v>
          </cell>
          <cell r="E109">
            <v>1.5</v>
          </cell>
          <cell r="F109">
            <v>1</v>
          </cell>
          <cell r="G109">
            <v>1</v>
          </cell>
          <cell r="H109">
            <v>6</v>
          </cell>
          <cell r="I109">
            <v>-1.6135832125212926</v>
          </cell>
          <cell r="J109">
            <v>-1.5107499503642448</v>
          </cell>
          <cell r="K109">
            <v>1.1456030314847414</v>
          </cell>
          <cell r="P109">
            <v>3</v>
          </cell>
          <cell r="Q109">
            <v>2</v>
          </cell>
        </row>
        <row r="110">
          <cell r="A110">
            <v>96</v>
          </cell>
          <cell r="B110" t="str">
            <v>Soap B</v>
          </cell>
          <cell r="C110">
            <v>3</v>
          </cell>
          <cell r="D110">
            <v>5</v>
          </cell>
          <cell r="E110">
            <v>1.5</v>
          </cell>
          <cell r="F110">
            <v>4</v>
          </cell>
          <cell r="G110">
            <v>5</v>
          </cell>
          <cell r="H110">
            <v>3</v>
          </cell>
          <cell r="I110">
            <v>-3.1288317140302224E-2</v>
          </cell>
          <cell r="J110">
            <v>0.59271310737004301</v>
          </cell>
          <cell r="K110">
            <v>-0.50967645074219126</v>
          </cell>
          <cell r="P110">
            <v>2</v>
          </cell>
          <cell r="Q110">
            <v>7.5</v>
          </cell>
        </row>
        <row r="111">
          <cell r="A111">
            <v>97</v>
          </cell>
          <cell r="B111" t="str">
            <v>Soap A</v>
          </cell>
          <cell r="C111">
            <v>2.2999999999999998</v>
          </cell>
          <cell r="D111">
            <v>7</v>
          </cell>
          <cell r="E111">
            <v>1</v>
          </cell>
          <cell r="F111">
            <v>7</v>
          </cell>
          <cell r="G111">
            <v>5</v>
          </cell>
          <cell r="H111">
            <v>1</v>
          </cell>
          <cell r="I111">
            <v>1.5510065782406881</v>
          </cell>
          <cell r="J111">
            <v>0.59271310737004301</v>
          </cell>
          <cell r="K111">
            <v>-1.6131961055601465</v>
          </cell>
          <cell r="P111">
            <v>1</v>
          </cell>
          <cell r="Q111">
            <v>9.0999999999999979</v>
          </cell>
        </row>
        <row r="112">
          <cell r="A112">
            <v>98</v>
          </cell>
          <cell r="B112" t="str">
            <v>Soap B</v>
          </cell>
          <cell r="C112">
            <v>3</v>
          </cell>
          <cell r="D112">
            <v>6</v>
          </cell>
          <cell r="E112">
            <v>1.5</v>
          </cell>
          <cell r="F112">
            <v>5</v>
          </cell>
          <cell r="G112">
            <v>5</v>
          </cell>
          <cell r="H112">
            <v>5</v>
          </cell>
          <cell r="I112">
            <v>0.49614331465336126</v>
          </cell>
          <cell r="J112">
            <v>0.59271310737004301</v>
          </cell>
          <cell r="K112">
            <v>0.59384320407576385</v>
          </cell>
          <cell r="P112">
            <v>2</v>
          </cell>
          <cell r="Q112">
            <v>9</v>
          </cell>
        </row>
        <row r="113">
          <cell r="A113">
            <v>99</v>
          </cell>
          <cell r="B113" t="str">
            <v>Soap A</v>
          </cell>
          <cell r="C113">
            <v>2</v>
          </cell>
          <cell r="D113">
            <v>4</v>
          </cell>
          <cell r="E113">
            <v>1</v>
          </cell>
          <cell r="F113">
            <v>5</v>
          </cell>
          <cell r="G113">
            <v>7</v>
          </cell>
          <cell r="H113">
            <v>5</v>
          </cell>
          <cell r="I113">
            <v>0.49614331465336126</v>
          </cell>
          <cell r="J113">
            <v>1.644444636237187</v>
          </cell>
          <cell r="K113">
            <v>0.59384320407576385</v>
          </cell>
          <cell r="P113">
            <v>2</v>
          </cell>
          <cell r="Q113">
            <v>4</v>
          </cell>
        </row>
        <row r="114">
          <cell r="A114">
            <v>100</v>
          </cell>
          <cell r="B114" t="str">
            <v>Soap B</v>
          </cell>
          <cell r="C114">
            <v>2.5</v>
          </cell>
          <cell r="D114">
            <v>9</v>
          </cell>
          <cell r="E114">
            <v>1.5</v>
          </cell>
          <cell r="F114">
            <v>6</v>
          </cell>
          <cell r="G114">
            <v>3</v>
          </cell>
          <cell r="H114">
            <v>1</v>
          </cell>
          <cell r="I114">
            <v>1.0235749464470247</v>
          </cell>
          <cell r="J114">
            <v>-0.45901842149710087</v>
          </cell>
          <cell r="K114">
            <v>-1.6131961055601465</v>
          </cell>
          <cell r="P114">
            <v>1</v>
          </cell>
          <cell r="Q114">
            <v>9</v>
          </cell>
        </row>
        <row r="115">
          <cell r="A115">
            <v>101</v>
          </cell>
          <cell r="B115" t="str">
            <v>Soap A</v>
          </cell>
          <cell r="C115">
            <v>2.2999999999999998</v>
          </cell>
          <cell r="D115">
            <v>1</v>
          </cell>
          <cell r="E115">
            <v>1</v>
          </cell>
          <cell r="F115">
            <v>1</v>
          </cell>
          <cell r="G115">
            <v>3</v>
          </cell>
          <cell r="H115">
            <v>5</v>
          </cell>
          <cell r="I115">
            <v>-1.6135832125212926</v>
          </cell>
          <cell r="J115">
            <v>-0.45901842149710087</v>
          </cell>
          <cell r="K115">
            <v>0.59384320407576385</v>
          </cell>
          <cell r="P115">
            <v>3</v>
          </cell>
          <cell r="Q115">
            <v>1.2999999999999998</v>
          </cell>
        </row>
        <row r="116">
          <cell r="A116">
            <v>102</v>
          </cell>
          <cell r="B116" t="str">
            <v>Soap B</v>
          </cell>
          <cell r="C116">
            <v>3.5</v>
          </cell>
          <cell r="D116">
            <v>1</v>
          </cell>
          <cell r="E116">
            <v>1.5</v>
          </cell>
          <cell r="F116">
            <v>2</v>
          </cell>
          <cell r="G116">
            <v>1</v>
          </cell>
          <cell r="H116">
            <v>6</v>
          </cell>
          <cell r="I116">
            <v>-1.0861515807276292</v>
          </cell>
          <cell r="J116">
            <v>-1.5107499503642448</v>
          </cell>
          <cell r="K116">
            <v>1.1456030314847414</v>
          </cell>
          <cell r="P116">
            <v>3</v>
          </cell>
          <cell r="Q116">
            <v>2</v>
          </cell>
        </row>
        <row r="117">
          <cell r="A117">
            <v>103</v>
          </cell>
          <cell r="B117" t="str">
            <v>Soap B</v>
          </cell>
          <cell r="C117">
            <v>3.5</v>
          </cell>
          <cell r="D117">
            <v>1</v>
          </cell>
          <cell r="E117">
            <v>1.5</v>
          </cell>
          <cell r="F117">
            <v>1</v>
          </cell>
          <cell r="G117">
            <v>3</v>
          </cell>
          <cell r="H117">
            <v>5</v>
          </cell>
          <cell r="I117">
            <v>-1.6135832125212926</v>
          </cell>
          <cell r="J117">
            <v>-0.45901842149710087</v>
          </cell>
          <cell r="K117">
            <v>0.59384320407576385</v>
          </cell>
          <cell r="P117">
            <v>3</v>
          </cell>
          <cell r="Q117">
            <v>2</v>
          </cell>
        </row>
        <row r="118">
          <cell r="A118">
            <v>104</v>
          </cell>
          <cell r="B118" t="str">
            <v>Soap A</v>
          </cell>
          <cell r="C118">
            <v>2</v>
          </cell>
          <cell r="D118">
            <v>9</v>
          </cell>
          <cell r="E118">
            <v>1</v>
          </cell>
          <cell r="F118">
            <v>5</v>
          </cell>
          <cell r="G118">
            <v>4</v>
          </cell>
          <cell r="H118">
            <v>1</v>
          </cell>
          <cell r="I118">
            <v>0.49614331465336126</v>
          </cell>
          <cell r="J118">
            <v>6.6847342936471071E-2</v>
          </cell>
          <cell r="K118">
            <v>-1.6131961055601465</v>
          </cell>
          <cell r="P118">
            <v>1</v>
          </cell>
          <cell r="Q118">
            <v>9</v>
          </cell>
        </row>
        <row r="119">
          <cell r="A119">
            <v>105</v>
          </cell>
          <cell r="B119" t="str">
            <v>Soap B</v>
          </cell>
          <cell r="C119">
            <v>2.5</v>
          </cell>
          <cell r="D119">
            <v>9</v>
          </cell>
          <cell r="E119">
            <v>1.5</v>
          </cell>
          <cell r="F119">
            <v>6</v>
          </cell>
          <cell r="G119">
            <v>5</v>
          </cell>
          <cell r="H119">
            <v>3</v>
          </cell>
          <cell r="I119">
            <v>1.0235749464470247</v>
          </cell>
          <cell r="J119">
            <v>0.59271310737004301</v>
          </cell>
          <cell r="K119">
            <v>-0.50967645074219126</v>
          </cell>
          <cell r="P119">
            <v>1</v>
          </cell>
          <cell r="Q119">
            <v>9</v>
          </cell>
        </row>
        <row r="120">
          <cell r="A120">
            <v>106</v>
          </cell>
          <cell r="B120" t="str">
            <v>Soap B</v>
          </cell>
          <cell r="C120">
            <v>2.5</v>
          </cell>
          <cell r="D120">
            <v>7</v>
          </cell>
          <cell r="E120">
            <v>1.5</v>
          </cell>
          <cell r="F120">
            <v>7</v>
          </cell>
          <cell r="G120">
            <v>3</v>
          </cell>
          <cell r="H120">
            <v>3</v>
          </cell>
          <cell r="I120">
            <v>1.5510065782406881</v>
          </cell>
          <cell r="J120">
            <v>-0.45901842149710087</v>
          </cell>
          <cell r="K120">
            <v>-0.50967645074219126</v>
          </cell>
          <cell r="P120">
            <v>1</v>
          </cell>
          <cell r="Q120">
            <v>7</v>
          </cell>
        </row>
        <row r="121">
          <cell r="A121">
            <v>107</v>
          </cell>
          <cell r="B121" t="str">
            <v>Soap A</v>
          </cell>
          <cell r="C121">
            <v>2.2999999999999998</v>
          </cell>
          <cell r="D121">
            <v>2</v>
          </cell>
          <cell r="E121">
            <v>1</v>
          </cell>
          <cell r="F121">
            <v>1</v>
          </cell>
          <cell r="G121">
            <v>2</v>
          </cell>
          <cell r="H121">
            <v>6</v>
          </cell>
          <cell r="I121">
            <v>-1.6135832125212926</v>
          </cell>
          <cell r="J121">
            <v>-0.98488418593067284</v>
          </cell>
          <cell r="K121">
            <v>1.1456030314847414</v>
          </cell>
          <cell r="P121">
            <v>3</v>
          </cell>
          <cell r="Q121">
            <v>2.5999999999999996</v>
          </cell>
        </row>
        <row r="122">
          <cell r="A122">
            <v>108</v>
          </cell>
          <cell r="B122" t="str">
            <v>Soap B</v>
          </cell>
          <cell r="C122">
            <v>3</v>
          </cell>
          <cell r="D122">
            <v>7</v>
          </cell>
          <cell r="E122">
            <v>1.5</v>
          </cell>
          <cell r="F122">
            <v>7</v>
          </cell>
          <cell r="G122">
            <v>4</v>
          </cell>
          <cell r="H122">
            <v>3</v>
          </cell>
          <cell r="I122">
            <v>1.5510065782406881</v>
          </cell>
          <cell r="J122">
            <v>6.6847342936471071E-2</v>
          </cell>
          <cell r="K122">
            <v>-0.50967645074219126</v>
          </cell>
          <cell r="P122">
            <v>1</v>
          </cell>
          <cell r="Q122">
            <v>10.5</v>
          </cell>
        </row>
        <row r="123">
          <cell r="A123">
            <v>109</v>
          </cell>
          <cell r="B123" t="str">
            <v>Soap B</v>
          </cell>
          <cell r="C123">
            <v>3.5</v>
          </cell>
          <cell r="D123">
            <v>2</v>
          </cell>
          <cell r="E123">
            <v>1.5</v>
          </cell>
          <cell r="F123">
            <v>3</v>
          </cell>
          <cell r="G123">
            <v>3</v>
          </cell>
          <cell r="H123">
            <v>6</v>
          </cell>
          <cell r="I123">
            <v>-0.5587199489339657</v>
          </cell>
          <cell r="J123">
            <v>-0.45901842149710087</v>
          </cell>
          <cell r="K123">
            <v>1.1456030314847414</v>
          </cell>
          <cell r="P123">
            <v>3</v>
          </cell>
          <cell r="Q123">
            <v>4</v>
          </cell>
        </row>
        <row r="124">
          <cell r="A124">
            <v>110</v>
          </cell>
          <cell r="B124" t="str">
            <v>Soap B</v>
          </cell>
          <cell r="C124">
            <v>3.5</v>
          </cell>
          <cell r="D124">
            <v>1</v>
          </cell>
          <cell r="E124">
            <v>1.5</v>
          </cell>
          <cell r="F124">
            <v>2</v>
          </cell>
          <cell r="G124">
            <v>2</v>
          </cell>
          <cell r="H124">
            <v>5</v>
          </cell>
          <cell r="I124">
            <v>-1.0861515807276292</v>
          </cell>
          <cell r="J124">
            <v>-0.98488418593067284</v>
          </cell>
          <cell r="K124">
            <v>0.59384320407576385</v>
          </cell>
          <cell r="P124">
            <v>3</v>
          </cell>
          <cell r="Q124">
            <v>2</v>
          </cell>
        </row>
        <row r="125">
          <cell r="A125">
            <v>111</v>
          </cell>
          <cell r="B125" t="str">
            <v>Soap B</v>
          </cell>
          <cell r="C125">
            <v>3</v>
          </cell>
          <cell r="D125">
            <v>7</v>
          </cell>
          <cell r="E125">
            <v>1.5</v>
          </cell>
          <cell r="F125">
            <v>7</v>
          </cell>
          <cell r="G125">
            <v>3</v>
          </cell>
          <cell r="H125">
            <v>2</v>
          </cell>
          <cell r="I125">
            <v>1.5510065782406881</v>
          </cell>
          <cell r="J125">
            <v>-0.45901842149710087</v>
          </cell>
          <cell r="K125">
            <v>-1.0614362781511688</v>
          </cell>
          <cell r="P125">
            <v>1</v>
          </cell>
          <cell r="Q125">
            <v>10.5</v>
          </cell>
        </row>
        <row r="126">
          <cell r="A126">
            <v>112</v>
          </cell>
          <cell r="B126" t="str">
            <v>Soap A</v>
          </cell>
          <cell r="C126">
            <v>2.2999999999999998</v>
          </cell>
          <cell r="D126">
            <v>4</v>
          </cell>
          <cell r="E126">
            <v>1</v>
          </cell>
          <cell r="F126">
            <v>5</v>
          </cell>
          <cell r="G126">
            <v>7</v>
          </cell>
          <cell r="H126">
            <v>3</v>
          </cell>
          <cell r="I126">
            <v>0.49614331465336126</v>
          </cell>
          <cell r="J126">
            <v>1.644444636237187</v>
          </cell>
          <cell r="K126">
            <v>-0.50967645074219126</v>
          </cell>
          <cell r="P126">
            <v>2</v>
          </cell>
          <cell r="Q126">
            <v>5.1999999999999993</v>
          </cell>
        </row>
        <row r="127">
          <cell r="A127">
            <v>113</v>
          </cell>
          <cell r="B127" t="str">
            <v>Soap A</v>
          </cell>
          <cell r="C127">
            <v>2</v>
          </cell>
          <cell r="D127">
            <v>8</v>
          </cell>
          <cell r="E127">
            <v>1</v>
          </cell>
          <cell r="F127">
            <v>5</v>
          </cell>
          <cell r="G127">
            <v>3</v>
          </cell>
          <cell r="H127">
            <v>2</v>
          </cell>
          <cell r="I127">
            <v>0.49614331465336126</v>
          </cell>
          <cell r="J127">
            <v>-0.45901842149710087</v>
          </cell>
          <cell r="K127">
            <v>-1.0614362781511688</v>
          </cell>
          <cell r="P127">
            <v>1</v>
          </cell>
          <cell r="Q127">
            <v>8</v>
          </cell>
        </row>
        <row r="128">
          <cell r="A128">
            <v>114</v>
          </cell>
          <cell r="B128" t="str">
            <v>Soap A</v>
          </cell>
          <cell r="C128">
            <v>2.2999999999999998</v>
          </cell>
          <cell r="D128">
            <v>6</v>
          </cell>
          <cell r="E128">
            <v>1</v>
          </cell>
          <cell r="F128">
            <v>3</v>
          </cell>
          <cell r="G128">
            <v>7</v>
          </cell>
          <cell r="H128">
            <v>5</v>
          </cell>
          <cell r="I128">
            <v>-0.5587199489339657</v>
          </cell>
          <cell r="J128">
            <v>1.644444636237187</v>
          </cell>
          <cell r="K128">
            <v>0.59384320407576385</v>
          </cell>
          <cell r="P128">
            <v>2</v>
          </cell>
          <cell r="Q128">
            <v>7.7999999999999989</v>
          </cell>
        </row>
        <row r="129">
          <cell r="A129">
            <v>115</v>
          </cell>
          <cell r="B129" t="str">
            <v>Soap B</v>
          </cell>
          <cell r="C129">
            <v>2.5</v>
          </cell>
          <cell r="D129">
            <v>8</v>
          </cell>
          <cell r="E129">
            <v>1.5</v>
          </cell>
          <cell r="F129">
            <v>5</v>
          </cell>
          <cell r="G129">
            <v>5</v>
          </cell>
          <cell r="H129">
            <v>1</v>
          </cell>
          <cell r="I129">
            <v>0.49614331465336126</v>
          </cell>
          <cell r="J129">
            <v>0.59271310737004301</v>
          </cell>
          <cell r="K129">
            <v>-1.6131961055601465</v>
          </cell>
          <cell r="P129">
            <v>1</v>
          </cell>
          <cell r="Q129">
            <v>8</v>
          </cell>
        </row>
        <row r="130">
          <cell r="A130">
            <v>116</v>
          </cell>
          <cell r="B130" t="str">
            <v>Soap B</v>
          </cell>
          <cell r="C130">
            <v>3.5</v>
          </cell>
          <cell r="D130">
            <v>2</v>
          </cell>
          <cell r="E130">
            <v>1.5</v>
          </cell>
          <cell r="F130">
            <v>1</v>
          </cell>
          <cell r="G130">
            <v>3</v>
          </cell>
          <cell r="H130">
            <v>6</v>
          </cell>
          <cell r="I130">
            <v>-1.6135832125212926</v>
          </cell>
          <cell r="J130">
            <v>-0.45901842149710087</v>
          </cell>
          <cell r="K130">
            <v>1.1456030314847414</v>
          </cell>
          <cell r="P130">
            <v>3</v>
          </cell>
          <cell r="Q130">
            <v>4</v>
          </cell>
        </row>
        <row r="131">
          <cell r="A131">
            <v>117</v>
          </cell>
          <cell r="B131" t="str">
            <v>Soap B</v>
          </cell>
          <cell r="C131">
            <v>2.5</v>
          </cell>
          <cell r="D131">
            <v>9</v>
          </cell>
          <cell r="E131">
            <v>1.5</v>
          </cell>
          <cell r="F131">
            <v>6</v>
          </cell>
          <cell r="G131">
            <v>4</v>
          </cell>
          <cell r="H131">
            <v>2</v>
          </cell>
          <cell r="I131">
            <v>1.0235749464470247</v>
          </cell>
          <cell r="J131">
            <v>6.6847342936471071E-2</v>
          </cell>
          <cell r="K131">
            <v>-1.0614362781511688</v>
          </cell>
          <cell r="P131">
            <v>1</v>
          </cell>
          <cell r="Q131">
            <v>9</v>
          </cell>
        </row>
        <row r="132">
          <cell r="A132">
            <v>118</v>
          </cell>
          <cell r="B132" t="str">
            <v>Soap B</v>
          </cell>
          <cell r="C132">
            <v>3</v>
          </cell>
          <cell r="D132">
            <v>7</v>
          </cell>
          <cell r="E132">
            <v>1.5</v>
          </cell>
          <cell r="F132">
            <v>5</v>
          </cell>
          <cell r="G132">
            <v>3</v>
          </cell>
          <cell r="H132">
            <v>2</v>
          </cell>
          <cell r="I132">
            <v>0.49614331465336126</v>
          </cell>
          <cell r="J132">
            <v>-0.45901842149710087</v>
          </cell>
          <cell r="K132">
            <v>-1.0614362781511688</v>
          </cell>
          <cell r="P132">
            <v>1</v>
          </cell>
          <cell r="Q132">
            <v>10.5</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1">
          <cell r="J11">
            <v>2</v>
          </cell>
          <cell r="K11">
            <v>2</v>
          </cell>
          <cell r="L11">
            <v>4</v>
          </cell>
        </row>
        <row r="12">
          <cell r="J12">
            <v>1</v>
          </cell>
          <cell r="K12">
            <v>4</v>
          </cell>
          <cell r="L12">
            <v>3</v>
          </cell>
        </row>
        <row r="13">
          <cell r="J13">
            <v>4</v>
          </cell>
          <cell r="K13">
            <v>1</v>
          </cell>
          <cell r="L13">
            <v>3</v>
          </cell>
        </row>
        <row r="14">
          <cell r="J14">
            <v>1</v>
          </cell>
          <cell r="K14">
            <v>3</v>
          </cell>
          <cell r="L14">
            <v>3</v>
          </cell>
        </row>
        <row r="15">
          <cell r="J15">
            <v>3</v>
          </cell>
          <cell r="K15">
            <v>1</v>
          </cell>
          <cell r="L15">
            <v>4</v>
          </cell>
        </row>
        <row r="16">
          <cell r="J16">
            <v>2</v>
          </cell>
          <cell r="K16">
            <v>4</v>
          </cell>
          <cell r="L16">
            <v>3</v>
          </cell>
        </row>
        <row r="17">
          <cell r="J17">
            <v>3</v>
          </cell>
          <cell r="K17">
            <v>1</v>
          </cell>
          <cell r="L17">
            <v>1</v>
          </cell>
        </row>
        <row r="18">
          <cell r="J18">
            <v>2</v>
          </cell>
          <cell r="K18">
            <v>1</v>
          </cell>
          <cell r="L18">
            <v>1</v>
          </cell>
        </row>
        <row r="19">
          <cell r="J19">
            <v>3</v>
          </cell>
          <cell r="K19">
            <v>4</v>
          </cell>
          <cell r="L19">
            <v>4</v>
          </cell>
        </row>
        <row r="20">
          <cell r="J20">
            <v>4</v>
          </cell>
          <cell r="K20">
            <v>1</v>
          </cell>
          <cell r="L20">
            <v>1</v>
          </cell>
        </row>
        <row r="21">
          <cell r="J21">
            <v>1</v>
          </cell>
          <cell r="K21">
            <v>3</v>
          </cell>
          <cell r="L21">
            <v>2</v>
          </cell>
        </row>
        <row r="22">
          <cell r="J22">
            <v>3</v>
          </cell>
          <cell r="K22">
            <v>2</v>
          </cell>
          <cell r="L22">
            <v>2</v>
          </cell>
        </row>
        <row r="23">
          <cell r="J23">
            <v>2</v>
          </cell>
          <cell r="K23">
            <v>3</v>
          </cell>
          <cell r="L23">
            <v>2</v>
          </cell>
        </row>
        <row r="24">
          <cell r="J24">
            <v>4</v>
          </cell>
          <cell r="K24">
            <v>1</v>
          </cell>
          <cell r="L24">
            <v>1</v>
          </cell>
        </row>
        <row r="25">
          <cell r="J25">
            <v>1</v>
          </cell>
          <cell r="K25">
            <v>4</v>
          </cell>
          <cell r="L25">
            <v>4</v>
          </cell>
        </row>
        <row r="26">
          <cell r="J26">
            <v>4</v>
          </cell>
          <cell r="K26">
            <v>2</v>
          </cell>
          <cell r="L26">
            <v>2</v>
          </cell>
        </row>
        <row r="27">
          <cell r="J27">
            <v>3</v>
          </cell>
          <cell r="K27">
            <v>3</v>
          </cell>
          <cell r="L27">
            <v>2</v>
          </cell>
        </row>
        <row r="28">
          <cell r="J28">
            <v>1</v>
          </cell>
          <cell r="K28">
            <v>4</v>
          </cell>
          <cell r="L28">
            <v>3</v>
          </cell>
        </row>
        <row r="29">
          <cell r="J29">
            <v>3</v>
          </cell>
          <cell r="K29">
            <v>1</v>
          </cell>
          <cell r="L29">
            <v>1</v>
          </cell>
        </row>
        <row r="30">
          <cell r="J30">
            <v>2</v>
          </cell>
          <cell r="K30">
            <v>3</v>
          </cell>
          <cell r="L30">
            <v>4</v>
          </cell>
        </row>
      </sheetData>
      <sheetData sheetId="23" refreshError="1"/>
      <sheetData sheetId="24" refreshError="1"/>
      <sheetData sheetId="25" refreshError="1"/>
      <sheetData sheetId="26" refreshError="1"/>
      <sheetData sheetId="27" refreshError="1"/>
      <sheetData sheetId="28" refreshError="1">
        <row r="32">
          <cell r="F32">
            <v>100000</v>
          </cell>
          <cell r="G32">
            <v>125.48760330578511</v>
          </cell>
          <cell r="H32">
            <v>122.66115702479338</v>
          </cell>
          <cell r="I32">
            <v>165.27479338842974</v>
          </cell>
          <cell r="J32">
            <v>7.2913223140495855</v>
          </cell>
          <cell r="K32">
            <v>106.62190082644628</v>
          </cell>
        </row>
        <row r="33">
          <cell r="F33">
            <v>125.48760330578511</v>
          </cell>
          <cell r="G33">
            <v>100000</v>
          </cell>
          <cell r="H33">
            <v>100.16528925619835</v>
          </cell>
          <cell r="I33">
            <v>58.291322314049587</v>
          </cell>
          <cell r="J33">
            <v>81.283057851239676</v>
          </cell>
          <cell r="K33">
            <v>61.621900826446279</v>
          </cell>
        </row>
        <row r="34">
          <cell r="F34">
            <v>122.66115702479338</v>
          </cell>
          <cell r="G34">
            <v>100.16528925619835</v>
          </cell>
          <cell r="H34">
            <v>100000</v>
          </cell>
          <cell r="I34">
            <v>87.621900826446279</v>
          </cell>
          <cell r="J34">
            <v>87.621900826446279</v>
          </cell>
          <cell r="K34">
            <v>14.291322314049587</v>
          </cell>
        </row>
        <row r="35">
          <cell r="F35">
            <v>165.27479338842974</v>
          </cell>
          <cell r="G35">
            <v>58.291322314049587</v>
          </cell>
          <cell r="H35">
            <v>87.621900826446279</v>
          </cell>
          <cell r="I35">
            <v>100000</v>
          </cell>
          <cell r="J35">
            <v>106.48760330578513</v>
          </cell>
          <cell r="K35">
            <v>67.661157024793397</v>
          </cell>
        </row>
        <row r="36">
          <cell r="F36">
            <v>7.2913223140495855</v>
          </cell>
          <cell r="G36">
            <v>81.283057851239676</v>
          </cell>
          <cell r="H36">
            <v>87.621900826446279</v>
          </cell>
          <cell r="I36">
            <v>106.48760330578513</v>
          </cell>
          <cell r="J36">
            <v>100000</v>
          </cell>
          <cell r="K36">
            <v>68.165289256198349</v>
          </cell>
        </row>
        <row r="37">
          <cell r="F37">
            <v>106.62190082644628</v>
          </cell>
          <cell r="G37">
            <v>61.621900826446279</v>
          </cell>
          <cell r="H37">
            <v>14.291322314049587</v>
          </cell>
          <cell r="I37">
            <v>67.661157024793397</v>
          </cell>
          <cell r="J37">
            <v>68.165289256198349</v>
          </cell>
          <cell r="K37">
            <v>100000</v>
          </cell>
        </row>
        <row r="41">
          <cell r="F41">
            <v>31</v>
          </cell>
          <cell r="G41">
            <v>27</v>
          </cell>
          <cell r="H41">
            <v>25</v>
          </cell>
          <cell r="I41">
            <v>29</v>
          </cell>
          <cell r="J41">
            <v>1</v>
          </cell>
          <cell r="K41">
            <v>23</v>
          </cell>
        </row>
        <row r="42">
          <cell r="F42">
            <v>27</v>
          </cell>
          <cell r="G42">
            <v>31</v>
          </cell>
          <cell r="H42">
            <v>19</v>
          </cell>
          <cell r="I42">
            <v>5</v>
          </cell>
          <cell r="J42">
            <v>13</v>
          </cell>
          <cell r="K42">
            <v>7</v>
          </cell>
        </row>
        <row r="43">
          <cell r="F43">
            <v>25</v>
          </cell>
          <cell r="G43">
            <v>19</v>
          </cell>
          <cell r="H43">
            <v>31</v>
          </cell>
          <cell r="I43">
            <v>15</v>
          </cell>
          <cell r="J43">
            <v>15</v>
          </cell>
          <cell r="K43">
            <v>3</v>
          </cell>
        </row>
        <row r="44">
          <cell r="F44">
            <v>29</v>
          </cell>
          <cell r="G44">
            <v>5</v>
          </cell>
          <cell r="H44">
            <v>15</v>
          </cell>
          <cell r="I44">
            <v>31</v>
          </cell>
          <cell r="J44">
            <v>21</v>
          </cell>
          <cell r="K44">
            <v>9</v>
          </cell>
        </row>
        <row r="45">
          <cell r="F45">
            <v>1</v>
          </cell>
          <cell r="G45">
            <v>13</v>
          </cell>
          <cell r="H45">
            <v>15</v>
          </cell>
          <cell r="I45">
            <v>21</v>
          </cell>
          <cell r="J45">
            <v>31</v>
          </cell>
          <cell r="K45">
            <v>11</v>
          </cell>
        </row>
        <row r="46">
          <cell r="F46">
            <v>23</v>
          </cell>
          <cell r="G46">
            <v>7</v>
          </cell>
          <cell r="H46">
            <v>3</v>
          </cell>
          <cell r="I46">
            <v>9</v>
          </cell>
          <cell r="J46">
            <v>11</v>
          </cell>
          <cell r="K46">
            <v>31</v>
          </cell>
        </row>
        <row r="51">
          <cell r="F51">
            <v>1000000</v>
          </cell>
          <cell r="G51">
            <v>2.1980354144507253</v>
          </cell>
          <cell r="H51">
            <v>2.9041903691422049E-2</v>
          </cell>
          <cell r="I51">
            <v>2.2756018266824776</v>
          </cell>
          <cell r="J51">
            <v>3.6883178085665207E-2</v>
          </cell>
          <cell r="K51">
            <v>1.9547599584796773</v>
          </cell>
        </row>
        <row r="52">
          <cell r="F52">
            <v>2.1980354144507253</v>
          </cell>
          <cell r="G52">
            <v>1000000</v>
          </cell>
          <cell r="H52">
            <v>1.7391566255465394</v>
          </cell>
          <cell r="I52">
            <v>1.1950951188496805E-3</v>
          </cell>
          <cell r="J52">
            <v>1.7606997103321507</v>
          </cell>
          <cell r="K52">
            <v>9.3378953561047365E-3</v>
          </cell>
        </row>
        <row r="53">
          <cell r="F53">
            <v>2.9041903691422049E-2</v>
          </cell>
          <cell r="G53">
            <v>1.7391566255465394</v>
          </cell>
          <cell r="H53">
            <v>1000000</v>
          </cell>
          <cell r="I53">
            <v>1.8102907346112564</v>
          </cell>
          <cell r="J53">
            <v>3.865582999006465E-3</v>
          </cell>
          <cell r="K53">
            <v>1.519875830973124</v>
          </cell>
        </row>
        <row r="54">
          <cell r="F54">
            <v>2.2756018266824776</v>
          </cell>
          <cell r="G54">
            <v>1.1950951188496805E-3</v>
          </cell>
          <cell r="H54">
            <v>1.8102907346112564</v>
          </cell>
          <cell r="I54">
            <v>1000000</v>
          </cell>
          <cell r="J54">
            <v>1.83493123662298</v>
          </cell>
          <cell r="K54">
            <v>1.702477716555411E-2</v>
          </cell>
        </row>
        <row r="55">
          <cell r="F55">
            <v>3.6883178085665207E-2</v>
          </cell>
          <cell r="G55">
            <v>1.7606997103321507</v>
          </cell>
          <cell r="H55">
            <v>3.865582999006465E-3</v>
          </cell>
          <cell r="I55">
            <v>1.83493123662298</v>
          </cell>
          <cell r="J55">
            <v>1000000</v>
          </cell>
          <cell r="K55">
            <v>1.5349762874779804</v>
          </cell>
        </row>
        <row r="56">
          <cell r="F56">
            <v>1.9547599584796773</v>
          </cell>
          <cell r="G56">
            <v>9.3378953561047365E-3</v>
          </cell>
          <cell r="H56">
            <v>1.519875830973124</v>
          </cell>
          <cell r="I56">
            <v>1.702477716555411E-2</v>
          </cell>
          <cell r="J56">
            <v>1.5349762874779804</v>
          </cell>
          <cell r="K56">
            <v>1000000</v>
          </cell>
        </row>
        <row r="60">
          <cell r="F60">
            <v>31</v>
          </cell>
          <cell r="G60">
            <v>27</v>
          </cell>
          <cell r="H60">
            <v>9</v>
          </cell>
          <cell r="I60">
            <v>29</v>
          </cell>
          <cell r="J60">
            <v>11</v>
          </cell>
          <cell r="K60">
            <v>25</v>
          </cell>
        </row>
        <row r="61">
          <cell r="F61">
            <v>27</v>
          </cell>
          <cell r="G61">
            <v>31</v>
          </cell>
          <cell r="H61">
            <v>17</v>
          </cell>
          <cell r="I61">
            <v>1</v>
          </cell>
          <cell r="J61">
            <v>19</v>
          </cell>
          <cell r="K61">
            <v>5</v>
          </cell>
        </row>
        <row r="62">
          <cell r="F62">
            <v>9</v>
          </cell>
          <cell r="G62">
            <v>17</v>
          </cell>
          <cell r="H62">
            <v>31</v>
          </cell>
          <cell r="I62">
            <v>21</v>
          </cell>
          <cell r="J62">
            <v>3</v>
          </cell>
          <cell r="K62">
            <v>13</v>
          </cell>
        </row>
        <row r="63">
          <cell r="F63">
            <v>29</v>
          </cell>
          <cell r="G63">
            <v>1</v>
          </cell>
          <cell r="H63">
            <v>21</v>
          </cell>
          <cell r="I63">
            <v>31</v>
          </cell>
          <cell r="J63">
            <v>23</v>
          </cell>
          <cell r="K63">
            <v>7</v>
          </cell>
        </row>
        <row r="64">
          <cell r="F64">
            <v>11</v>
          </cell>
          <cell r="G64">
            <v>19</v>
          </cell>
          <cell r="H64">
            <v>3</v>
          </cell>
          <cell r="I64">
            <v>23</v>
          </cell>
          <cell r="J64">
            <v>31</v>
          </cell>
          <cell r="K64">
            <v>15</v>
          </cell>
        </row>
        <row r="65">
          <cell r="F65">
            <v>25</v>
          </cell>
          <cell r="G65">
            <v>5</v>
          </cell>
          <cell r="H65">
            <v>13</v>
          </cell>
          <cell r="I65">
            <v>7</v>
          </cell>
          <cell r="J65">
            <v>15</v>
          </cell>
          <cell r="K65">
            <v>31</v>
          </cell>
        </row>
      </sheetData>
      <sheetData sheetId="29" refreshError="1"/>
      <sheetData sheetId="30" refreshError="1">
        <row r="25">
          <cell r="F25">
            <v>1000000</v>
          </cell>
          <cell r="G25">
            <v>190800</v>
          </cell>
          <cell r="H25">
            <v>92400</v>
          </cell>
          <cell r="I25">
            <v>153900</v>
          </cell>
          <cell r="J25">
            <v>67200</v>
          </cell>
          <cell r="K25">
            <v>54000</v>
          </cell>
        </row>
        <row r="26">
          <cell r="F26">
            <v>190800</v>
          </cell>
          <cell r="G26">
            <v>1000000</v>
          </cell>
          <cell r="H26">
            <v>98400</v>
          </cell>
          <cell r="I26">
            <v>36900</v>
          </cell>
          <cell r="J26">
            <v>258000</v>
          </cell>
          <cell r="K26">
            <v>244800</v>
          </cell>
        </row>
        <row r="27">
          <cell r="F27">
            <v>92400</v>
          </cell>
          <cell r="G27">
            <v>98400</v>
          </cell>
          <cell r="H27">
            <v>1000000</v>
          </cell>
          <cell r="I27">
            <v>61500</v>
          </cell>
          <cell r="J27">
            <v>159600</v>
          </cell>
          <cell r="K27">
            <v>146400</v>
          </cell>
        </row>
        <row r="28">
          <cell r="F28">
            <v>153900</v>
          </cell>
          <cell r="G28">
            <v>36900</v>
          </cell>
          <cell r="H28">
            <v>61500</v>
          </cell>
          <cell r="I28">
            <v>1000000</v>
          </cell>
          <cell r="J28">
            <v>221100</v>
          </cell>
          <cell r="K28">
            <v>207900</v>
          </cell>
        </row>
        <row r="29">
          <cell r="F29">
            <v>67200</v>
          </cell>
          <cell r="G29">
            <v>258000</v>
          </cell>
          <cell r="H29">
            <v>159600</v>
          </cell>
          <cell r="I29">
            <v>221100</v>
          </cell>
          <cell r="J29">
            <v>1000000</v>
          </cell>
          <cell r="K29">
            <v>13200</v>
          </cell>
        </row>
        <row r="30">
          <cell r="F30">
            <v>54000</v>
          </cell>
          <cell r="G30">
            <v>244800</v>
          </cell>
          <cell r="H30">
            <v>146400</v>
          </cell>
          <cell r="I30">
            <v>207900</v>
          </cell>
          <cell r="J30">
            <v>13200</v>
          </cell>
          <cell r="K30">
            <v>1000000</v>
          </cell>
        </row>
        <row r="33">
          <cell r="F33">
            <v>31</v>
          </cell>
          <cell r="G33">
            <v>21</v>
          </cell>
          <cell r="H33">
            <v>11</v>
          </cell>
          <cell r="I33">
            <v>17</v>
          </cell>
          <cell r="J33">
            <v>9</v>
          </cell>
          <cell r="K33">
            <v>5</v>
          </cell>
        </row>
        <row r="34">
          <cell r="F34">
            <v>21</v>
          </cell>
          <cell r="G34">
            <v>31</v>
          </cell>
          <cell r="H34">
            <v>13</v>
          </cell>
          <cell r="I34">
            <v>3</v>
          </cell>
          <cell r="J34">
            <v>29</v>
          </cell>
          <cell r="K34">
            <v>27</v>
          </cell>
        </row>
        <row r="35">
          <cell r="F35">
            <v>11</v>
          </cell>
          <cell r="G35">
            <v>13</v>
          </cell>
          <cell r="H35">
            <v>31</v>
          </cell>
          <cell r="I35">
            <v>7</v>
          </cell>
          <cell r="J35">
            <v>19</v>
          </cell>
          <cell r="K35">
            <v>15</v>
          </cell>
        </row>
        <row r="36">
          <cell r="F36">
            <v>17</v>
          </cell>
          <cell r="G36">
            <v>3</v>
          </cell>
          <cell r="H36">
            <v>7</v>
          </cell>
          <cell r="I36">
            <v>31</v>
          </cell>
          <cell r="J36">
            <v>25</v>
          </cell>
          <cell r="K36">
            <v>23</v>
          </cell>
        </row>
        <row r="37">
          <cell r="F37">
            <v>9</v>
          </cell>
          <cell r="G37">
            <v>29</v>
          </cell>
          <cell r="H37">
            <v>19</v>
          </cell>
          <cell r="I37">
            <v>25</v>
          </cell>
          <cell r="J37">
            <v>31</v>
          </cell>
          <cell r="K37">
            <v>1</v>
          </cell>
        </row>
        <row r="38">
          <cell r="F38">
            <v>5</v>
          </cell>
          <cell r="G38">
            <v>27</v>
          </cell>
          <cell r="H38">
            <v>15</v>
          </cell>
          <cell r="I38">
            <v>23</v>
          </cell>
          <cell r="J38">
            <v>1</v>
          </cell>
          <cell r="K38">
            <v>31</v>
          </cell>
        </row>
        <row r="42">
          <cell r="B42">
            <v>3.7230388367151441</v>
          </cell>
          <cell r="C42">
            <v>2.4192316731931074</v>
          </cell>
          <cell r="F42">
            <v>1000000</v>
          </cell>
          <cell r="G42">
            <v>5.7163877775688841</v>
          </cell>
          <cell r="H42">
            <v>1.5084944151768667</v>
          </cell>
          <cell r="I42">
            <v>3.8993795386341721</v>
          </cell>
          <cell r="J42">
            <v>0.89620963821208388</v>
          </cell>
          <cell r="K42">
            <v>0.5444953688404458</v>
          </cell>
        </row>
        <row r="43">
          <cell r="B43">
            <v>1.4540175230303893</v>
          </cell>
          <cell r="C43">
            <v>1.6656203306476325</v>
          </cell>
          <cell r="F43">
            <v>5.7163877775688841</v>
          </cell>
          <cell r="G43">
            <v>1000000</v>
          </cell>
          <cell r="H43">
            <v>1.3745783752095586</v>
          </cell>
          <cell r="I43">
            <v>0.33482933659413866</v>
          </cell>
          <cell r="J43">
            <v>10.926979264567732</v>
          </cell>
          <cell r="K43">
            <v>9.785150513821181</v>
          </cell>
        </row>
        <row r="44">
          <cell r="B44">
            <v>2.5959790616203118</v>
          </cell>
          <cell r="C44">
            <v>1.9311428712932353</v>
          </cell>
          <cell r="F44">
            <v>1.5084944151768667</v>
          </cell>
          <cell r="G44">
            <v>1.3745783752095586</v>
          </cell>
          <cell r="H44">
            <v>1000000</v>
          </cell>
          <cell r="I44">
            <v>0.5801511225595184</v>
          </cell>
          <cell r="J44">
            <v>4.5505442611994011</v>
          </cell>
          <cell r="K44">
            <v>3.864189590944112</v>
          </cell>
        </row>
        <row r="45">
          <cell r="B45">
            <v>1.9957431249293867</v>
          </cell>
          <cell r="C45">
            <v>1.4622420898220523</v>
          </cell>
          <cell r="F45">
            <v>1.5084944151768667</v>
          </cell>
          <cell r="G45">
            <v>0.33482933659413866</v>
          </cell>
          <cell r="H45">
            <v>0.5801511225595184</v>
          </cell>
          <cell r="I45">
            <v>1000000</v>
          </cell>
          <cell r="J45">
            <v>8.0894089315055773</v>
          </cell>
          <cell r="K45">
            <v>7.331048598599649</v>
          </cell>
        </row>
        <row r="46">
          <cell r="B46">
            <v>4.6696413817269162</v>
          </cell>
          <cell r="C46">
            <v>2.4316114950545011</v>
          </cell>
          <cell r="F46">
            <v>0.89620963821208388</v>
          </cell>
          <cell r="G46">
            <v>10.926979264567732</v>
          </cell>
          <cell r="H46">
            <v>4.5505442611994011</v>
          </cell>
          <cell r="I46">
            <v>8.0894089315055773</v>
          </cell>
          <cell r="J46">
            <v>1000000</v>
          </cell>
          <cell r="K46">
            <v>0.13142251947913838</v>
          </cell>
        </row>
        <row r="47">
          <cell r="B47">
            <v>4.4111224447454944</v>
          </cell>
          <cell r="C47">
            <v>2.6857580643823873</v>
          </cell>
          <cell r="F47">
            <v>0.5444953688404458</v>
          </cell>
          <cell r="G47">
            <v>9.785150513821181</v>
          </cell>
          <cell r="H47">
            <v>3.864189590944112</v>
          </cell>
          <cell r="I47">
            <v>7.331048598599649</v>
          </cell>
          <cell r="J47">
            <v>0.13142251947913838</v>
          </cell>
          <cell r="K47">
            <v>1000000</v>
          </cell>
        </row>
        <row r="51">
          <cell r="F51">
            <v>31</v>
          </cell>
          <cell r="G51">
            <v>21</v>
          </cell>
          <cell r="H51">
            <v>13</v>
          </cell>
          <cell r="I51">
            <v>18</v>
          </cell>
          <cell r="J51">
            <v>9</v>
          </cell>
          <cell r="K51">
            <v>5</v>
          </cell>
        </row>
        <row r="52">
          <cell r="F52">
            <v>21</v>
          </cell>
          <cell r="G52">
            <v>31</v>
          </cell>
          <cell r="H52">
            <v>11</v>
          </cell>
          <cell r="I52">
            <v>3</v>
          </cell>
          <cell r="J52">
            <v>29</v>
          </cell>
          <cell r="K52">
            <v>27</v>
          </cell>
        </row>
        <row r="53">
          <cell r="F53">
            <v>13</v>
          </cell>
          <cell r="G53">
            <v>11</v>
          </cell>
          <cell r="H53">
            <v>31</v>
          </cell>
          <cell r="I53">
            <v>7</v>
          </cell>
          <cell r="J53">
            <v>19</v>
          </cell>
          <cell r="K53">
            <v>16</v>
          </cell>
        </row>
        <row r="54">
          <cell r="F54">
            <v>13</v>
          </cell>
          <cell r="G54">
            <v>3</v>
          </cell>
          <cell r="H54">
            <v>7</v>
          </cell>
          <cell r="I54">
            <v>31</v>
          </cell>
          <cell r="J54">
            <v>25</v>
          </cell>
          <cell r="K54">
            <v>23</v>
          </cell>
        </row>
        <row r="55">
          <cell r="F55">
            <v>9</v>
          </cell>
          <cell r="G55">
            <v>29</v>
          </cell>
          <cell r="H55">
            <v>19</v>
          </cell>
          <cell r="I55">
            <v>25</v>
          </cell>
          <cell r="J55">
            <v>31</v>
          </cell>
          <cell r="K55">
            <v>1</v>
          </cell>
        </row>
        <row r="56">
          <cell r="F56">
            <v>5</v>
          </cell>
          <cell r="G56">
            <v>27</v>
          </cell>
          <cell r="H56">
            <v>16</v>
          </cell>
          <cell r="I56">
            <v>23</v>
          </cell>
          <cell r="J56">
            <v>1</v>
          </cell>
          <cell r="K56">
            <v>31</v>
          </cell>
        </row>
      </sheetData>
      <sheetData sheetId="31" refreshError="1"/>
      <sheetData sheetId="32" refreshError="1"/>
      <sheetData sheetId="33" refreshError="1"/>
      <sheetData sheetId="34" refreshError="1"/>
      <sheetData sheetId="3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initialization"/>
    </sheetNames>
    <sheetDataSet>
      <sheetData sheetId="0"/>
      <sheetData sheetId="1">
        <row r="3">
          <cell r="H3">
            <v>1</v>
          </cell>
          <cell r="I3">
            <v>0.88914901811009173</v>
          </cell>
        </row>
        <row r="4">
          <cell r="H4">
            <v>2</v>
          </cell>
          <cell r="I4">
            <v>0.87316243691740825</v>
          </cell>
        </row>
        <row r="5">
          <cell r="H5">
            <v>3</v>
          </cell>
          <cell r="I5">
            <v>0.96828148713370887</v>
          </cell>
        </row>
        <row r="6">
          <cell r="G6">
            <v>145475.01054455567</v>
          </cell>
          <cell r="H6">
            <v>4</v>
          </cell>
          <cell r="I6">
            <v>0.99184752819112798</v>
          </cell>
        </row>
        <row r="7">
          <cell r="H7">
            <v>5</v>
          </cell>
          <cell r="I7">
            <v>1.0217546343978547</v>
          </cell>
        </row>
        <row r="8">
          <cell r="H8">
            <v>6</v>
          </cell>
          <cell r="I8">
            <v>1.0146077245222471</v>
          </cell>
        </row>
        <row r="9">
          <cell r="H9">
            <v>7</v>
          </cell>
          <cell r="I9">
            <v>1.0122963533671319</v>
          </cell>
        </row>
        <row r="10">
          <cell r="H10">
            <v>8</v>
          </cell>
          <cell r="I10">
            <v>1.0056779435195013</v>
          </cell>
        </row>
        <row r="11">
          <cell r="H11">
            <v>9</v>
          </cell>
          <cell r="I11">
            <v>0.97302248313635975</v>
          </cell>
        </row>
        <row r="12">
          <cell r="H12">
            <v>10</v>
          </cell>
          <cell r="I12">
            <v>1.0038849547820325</v>
          </cell>
        </row>
        <row r="13">
          <cell r="H13">
            <v>11</v>
          </cell>
          <cell r="I13">
            <v>1.0125861742462181</v>
          </cell>
        </row>
        <row r="14">
          <cell r="H14">
            <v>12</v>
          </cell>
          <cell r="I14">
            <v>1.2337292624310967</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TIALIZATION"/>
      <sheetName val="WALMART"/>
      <sheetName val="dishwashers"/>
      <sheetName val="AMZ"/>
    </sheetNames>
    <sheetDataSet>
      <sheetData sheetId="0"/>
      <sheetData sheetId="1"/>
      <sheetData sheetId="2" refreshError="1"/>
      <sheetData sheetId="3">
        <row r="3">
          <cell r="F3">
            <v>5.1923011954292111</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joint Analysis"/>
      <sheetName val="Conjoint Analysis (Answer)"/>
      <sheetName val="Cluster Analysis"/>
      <sheetName val="Cluster (6-Cluster Answer)"/>
      <sheetName val="Cluster (5-Cluster Answer)"/>
      <sheetName val="Cluster (3-Cluster Answer)"/>
      <sheetName val="CLV Multiplier"/>
      <sheetName val="MDS Analysis"/>
      <sheetName val="MDS Analysis (Answer-CustMDS)"/>
      <sheetName val="MDS Analysis (2)"/>
      <sheetName val="Visualization Data"/>
      <sheetName val="Visualization (Analysis)"/>
      <sheetName val="Data Determination"/>
      <sheetName val="Social Media"/>
      <sheetName val="Single &amp; Multiple Pricing (New)"/>
      <sheetName val="Cluster Analysis (2)"/>
      <sheetName val="Visualization Data (2)"/>
      <sheetName val="Network Analysis"/>
      <sheetName val="Exam Score Sheet"/>
    </sheetNames>
    <sheetDataSet>
      <sheetData sheetId="0" refreshError="1"/>
      <sheetData sheetId="1" refreshError="1"/>
      <sheetData sheetId="2" refreshError="1"/>
      <sheetData sheetId="3">
        <row r="13">
          <cell r="M13">
            <v>2.7548870508295535</v>
          </cell>
          <cell r="N13">
            <v>-1.3745129007345527</v>
          </cell>
          <cell r="O13">
            <v>-1.9635800010536495</v>
          </cell>
          <cell r="P13">
            <v>0.27753743355991994</v>
          </cell>
          <cell r="Q13">
            <v>-0.572351471472339</v>
          </cell>
          <cell r="R13">
            <v>7.497534111391517E-2</v>
          </cell>
        </row>
        <row r="14">
          <cell r="M14">
            <v>-0.94294791672689415</v>
          </cell>
          <cell r="N14">
            <v>1.9123657749350302</v>
          </cell>
          <cell r="O14">
            <v>0.67739487501463647</v>
          </cell>
          <cell r="P14">
            <v>1.2026622120929871</v>
          </cell>
          <cell r="Q14">
            <v>-1.144702942944678</v>
          </cell>
          <cell r="R14">
            <v>-1.4245314811643868</v>
          </cell>
        </row>
        <row r="15">
          <cell r="M15">
            <v>0.53618607029568499</v>
          </cell>
          <cell r="N15">
            <v>-0.47809144373375739</v>
          </cell>
          <cell r="O15">
            <v>-0.15777664375190301</v>
          </cell>
          <cell r="P15">
            <v>1.2026622120929871</v>
          </cell>
          <cell r="Q15">
            <v>1.144702942944678</v>
          </cell>
          <cell r="R15">
            <v>0.82472875225306608</v>
          </cell>
        </row>
      </sheetData>
      <sheetData sheetId="4" refreshError="1"/>
      <sheetData sheetId="5">
        <row r="10">
          <cell r="M10">
            <v>-0.94294791672689415</v>
          </cell>
          <cell r="N10">
            <v>1.9123657749350302</v>
          </cell>
          <cell r="O10">
            <v>0.67739487501463647</v>
          </cell>
          <cell r="P10">
            <v>1.2026622120929871</v>
          </cell>
          <cell r="Q10">
            <v>-1.144702942944678</v>
          </cell>
          <cell r="R10">
            <v>-1.4245314811643868</v>
          </cell>
        </row>
        <row r="11">
          <cell r="M11">
            <v>0.53618607029568499</v>
          </cell>
          <cell r="N11">
            <v>-0.17928429140015897</v>
          </cell>
          <cell r="O11">
            <v>-0.58348908955957979</v>
          </cell>
          <cell r="P11">
            <v>-0.64758734497314707</v>
          </cell>
          <cell r="Q11">
            <v>-1.144702942944678</v>
          </cell>
          <cell r="R11">
            <v>7.497534111391517E-2</v>
          </cell>
        </row>
        <row r="12">
          <cell r="M12">
            <v>-0.57316441997124934</v>
          </cell>
          <cell r="N12">
            <v>-0.17928429140015897</v>
          </cell>
          <cell r="O12">
            <v>0.87052318768878079</v>
          </cell>
          <cell r="P12">
            <v>0.27753743355991994</v>
          </cell>
          <cell r="Q12">
            <v>1.144702942944678</v>
          </cell>
          <cell r="R12">
            <v>7.497534111391517E-2</v>
          </cell>
        </row>
        <row r="17">
          <cell r="A17">
            <v>1</v>
          </cell>
          <cell r="B17" t="str">
            <v>Bergstad's Supply</v>
          </cell>
          <cell r="C17">
            <v>2</v>
          </cell>
          <cell r="D17">
            <v>2</v>
          </cell>
          <cell r="E17">
            <v>4</v>
          </cell>
          <cell r="F17">
            <v>1</v>
          </cell>
          <cell r="G17">
            <v>13</v>
          </cell>
          <cell r="H17">
            <v>139049</v>
          </cell>
          <cell r="I17">
            <v>5</v>
          </cell>
          <cell r="J17">
            <v>1</v>
          </cell>
          <cell r="K17">
            <v>2</v>
          </cell>
          <cell r="L17">
            <v>-0.94294791672689415</v>
          </cell>
          <cell r="M17">
            <v>1.9123657749350302</v>
          </cell>
          <cell r="N17">
            <v>0.67739487501463647</v>
          </cell>
          <cell r="O17">
            <v>1.2026622120929871</v>
          </cell>
          <cell r="P17">
            <v>-1.144702942944678</v>
          </cell>
          <cell r="Q17">
            <v>-1.4245314811643868</v>
          </cell>
        </row>
        <row r="18">
          <cell r="A18">
            <v>2</v>
          </cell>
          <cell r="B18" t="str">
            <v>Blum's Goods</v>
          </cell>
          <cell r="C18">
            <v>1</v>
          </cell>
          <cell r="D18">
            <v>4</v>
          </cell>
          <cell r="E18">
            <v>3</v>
          </cell>
          <cell r="F18">
            <v>2</v>
          </cell>
          <cell r="G18">
            <v>5</v>
          </cell>
          <cell r="H18">
            <v>97435</v>
          </cell>
          <cell r="I18">
            <v>5</v>
          </cell>
          <cell r="J18">
            <v>5</v>
          </cell>
          <cell r="K18">
            <v>5</v>
          </cell>
          <cell r="L18">
            <v>-0.57316441997124934</v>
          </cell>
          <cell r="M18">
            <v>-0.47809144373375739</v>
          </cell>
          <cell r="N18">
            <v>-0.29300377309232356</v>
          </cell>
          <cell r="O18">
            <v>1.2026622120929871</v>
          </cell>
          <cell r="P18">
            <v>1.144702942944678</v>
          </cell>
          <cell r="Q18">
            <v>0.82472875225306608</v>
          </cell>
        </row>
        <row r="19">
          <cell r="A19">
            <v>3</v>
          </cell>
          <cell r="B19" t="str">
            <v>Cherry Creek Inc</v>
          </cell>
          <cell r="C19">
            <v>4</v>
          </cell>
          <cell r="D19">
            <v>1</v>
          </cell>
          <cell r="E19">
            <v>3</v>
          </cell>
          <cell r="F19">
            <v>1</v>
          </cell>
          <cell r="G19">
            <v>4</v>
          </cell>
          <cell r="H19">
            <v>157873</v>
          </cell>
          <cell r="I19">
            <v>3</v>
          </cell>
          <cell r="J19">
            <v>5</v>
          </cell>
          <cell r="K19">
            <v>5</v>
          </cell>
          <cell r="L19">
            <v>-0.94294791672689415</v>
          </cell>
          <cell r="M19">
            <v>-0.7768985960673559</v>
          </cell>
          <cell r="N19">
            <v>1.1163525371467415</v>
          </cell>
          <cell r="O19">
            <v>-0.64758734497314707</v>
          </cell>
          <cell r="P19">
            <v>1.144702942944678</v>
          </cell>
          <cell r="Q19">
            <v>0.82472875225306608</v>
          </cell>
        </row>
        <row r="20">
          <cell r="A20">
            <v>4</v>
          </cell>
          <cell r="B20" t="str">
            <v>Consolidated Holdings</v>
          </cell>
          <cell r="C20">
            <v>1</v>
          </cell>
          <cell r="D20">
            <v>3</v>
          </cell>
          <cell r="E20">
            <v>3</v>
          </cell>
          <cell r="F20">
            <v>9</v>
          </cell>
          <cell r="G20">
            <v>2</v>
          </cell>
          <cell r="H20">
            <v>18986</v>
          </cell>
          <cell r="I20">
            <v>4</v>
          </cell>
          <cell r="J20">
            <v>3</v>
          </cell>
          <cell r="K20">
            <v>4</v>
          </cell>
          <cell r="L20">
            <v>2.0153200573182639</v>
          </cell>
          <cell r="M20">
            <v>-1.3745129007345527</v>
          </cell>
          <cell r="N20">
            <v>-2.1223593636470146</v>
          </cell>
          <cell r="O20">
            <v>0.27753743355991994</v>
          </cell>
          <cell r="P20">
            <v>0</v>
          </cell>
          <cell r="Q20">
            <v>7.497534111391517E-2</v>
          </cell>
        </row>
        <row r="21">
          <cell r="A21">
            <v>5</v>
          </cell>
          <cell r="B21" t="str">
            <v>Dollarwise Corp</v>
          </cell>
          <cell r="C21">
            <v>3</v>
          </cell>
          <cell r="D21">
            <v>1</v>
          </cell>
          <cell r="E21">
            <v>4</v>
          </cell>
          <cell r="F21">
            <v>4</v>
          </cell>
          <cell r="G21">
            <v>6</v>
          </cell>
          <cell r="H21">
            <v>98631</v>
          </cell>
          <cell r="I21">
            <v>4</v>
          </cell>
          <cell r="J21">
            <v>5</v>
          </cell>
          <cell r="K21">
            <v>4</v>
          </cell>
          <cell r="L21">
            <v>0.16640257354004021</v>
          </cell>
          <cell r="M21">
            <v>-0.17928429140015897</v>
          </cell>
          <cell r="N21">
            <v>-0.26511419787398544</v>
          </cell>
          <cell r="O21">
            <v>0.27753743355991994</v>
          </cell>
          <cell r="P21">
            <v>1.144702942944678</v>
          </cell>
          <cell r="Q21">
            <v>7.497534111391517E-2</v>
          </cell>
        </row>
        <row r="22">
          <cell r="A22">
            <v>6</v>
          </cell>
          <cell r="B22" t="str">
            <v>Dunn's Holdings</v>
          </cell>
          <cell r="C22">
            <v>2</v>
          </cell>
          <cell r="D22">
            <v>4</v>
          </cell>
          <cell r="E22">
            <v>3</v>
          </cell>
          <cell r="F22">
            <v>2</v>
          </cell>
          <cell r="G22">
            <v>6</v>
          </cell>
          <cell r="H22">
            <v>147331</v>
          </cell>
          <cell r="I22">
            <v>4</v>
          </cell>
          <cell r="J22">
            <v>5</v>
          </cell>
          <cell r="K22">
            <v>4</v>
          </cell>
          <cell r="L22">
            <v>-0.57316441997124934</v>
          </cell>
          <cell r="M22">
            <v>-0.17928429140015897</v>
          </cell>
          <cell r="N22">
            <v>0.87052318768878079</v>
          </cell>
          <cell r="O22">
            <v>0.27753743355991994</v>
          </cell>
          <cell r="P22">
            <v>1.144702942944678</v>
          </cell>
          <cell r="Q22">
            <v>7.497534111391517E-2</v>
          </cell>
        </row>
        <row r="23">
          <cell r="A23">
            <v>7</v>
          </cell>
          <cell r="B23" t="str">
            <v>Empire Trading</v>
          </cell>
          <cell r="C23">
            <v>3</v>
          </cell>
          <cell r="D23">
            <v>1</v>
          </cell>
          <cell r="E23">
            <v>1</v>
          </cell>
          <cell r="F23">
            <v>5</v>
          </cell>
          <cell r="G23">
            <v>6</v>
          </cell>
          <cell r="H23">
            <v>84978</v>
          </cell>
          <cell r="I23">
            <v>3</v>
          </cell>
          <cell r="J23">
            <v>1</v>
          </cell>
          <cell r="K23">
            <v>4</v>
          </cell>
          <cell r="L23">
            <v>0.53618607029568499</v>
          </cell>
          <cell r="M23">
            <v>-0.17928429140015897</v>
          </cell>
          <cell r="N23">
            <v>-0.58348908955957979</v>
          </cell>
          <cell r="O23">
            <v>-0.64758734497314707</v>
          </cell>
          <cell r="P23">
            <v>-1.144702942944678</v>
          </cell>
          <cell r="Q23">
            <v>7.497534111391517E-2</v>
          </cell>
        </row>
        <row r="24">
          <cell r="A24">
            <v>8</v>
          </cell>
          <cell r="B24" t="str">
            <v>Fraser Distributors</v>
          </cell>
          <cell r="C24">
            <v>2</v>
          </cell>
          <cell r="D24">
            <v>1</v>
          </cell>
          <cell r="E24">
            <v>1</v>
          </cell>
          <cell r="F24">
            <v>2</v>
          </cell>
          <cell r="G24">
            <v>13</v>
          </cell>
          <cell r="H24">
            <v>149871</v>
          </cell>
          <cell r="I24">
            <v>5</v>
          </cell>
          <cell r="J24">
            <v>2</v>
          </cell>
          <cell r="K24">
            <v>2</v>
          </cell>
          <cell r="L24">
            <v>-0.57316441997124934</v>
          </cell>
          <cell r="M24">
            <v>1.9123657749350302</v>
          </cell>
          <cell r="N24">
            <v>0.92975355646351243</v>
          </cell>
          <cell r="O24">
            <v>1.2026622120929871</v>
          </cell>
          <cell r="P24">
            <v>-0.572351471472339</v>
          </cell>
          <cell r="Q24">
            <v>-1.4245314811643868</v>
          </cell>
        </row>
        <row r="25">
          <cell r="A25">
            <v>9</v>
          </cell>
          <cell r="B25" t="str">
            <v>Gorham Street Corp</v>
          </cell>
          <cell r="C25">
            <v>3</v>
          </cell>
          <cell r="D25">
            <v>4</v>
          </cell>
          <cell r="E25">
            <v>4</v>
          </cell>
          <cell r="F25">
            <v>4</v>
          </cell>
          <cell r="G25">
            <v>6</v>
          </cell>
          <cell r="H25">
            <v>82597</v>
          </cell>
          <cell r="I25">
            <v>3</v>
          </cell>
          <cell r="J25">
            <v>1</v>
          </cell>
          <cell r="K25">
            <v>5</v>
          </cell>
          <cell r="L25">
            <v>0.16640257354004021</v>
          </cell>
          <cell r="M25">
            <v>-0.17928429140015897</v>
          </cell>
          <cell r="N25">
            <v>-0.63901173052518445</v>
          </cell>
          <cell r="O25">
            <v>-0.64758734497314707</v>
          </cell>
          <cell r="P25">
            <v>-1.144702942944678</v>
          </cell>
          <cell r="Q25">
            <v>0.82472875225306608</v>
          </cell>
        </row>
        <row r="26">
          <cell r="A26">
            <v>10</v>
          </cell>
          <cell r="B26" t="str">
            <v>Hanover Supply</v>
          </cell>
          <cell r="C26">
            <v>4</v>
          </cell>
          <cell r="D26">
            <v>1</v>
          </cell>
          <cell r="E26">
            <v>1</v>
          </cell>
          <cell r="F26">
            <v>1</v>
          </cell>
          <cell r="G26">
            <v>5</v>
          </cell>
          <cell r="H26">
            <v>170186</v>
          </cell>
          <cell r="I26">
            <v>4</v>
          </cell>
          <cell r="J26">
            <v>4</v>
          </cell>
          <cell r="K26">
            <v>5</v>
          </cell>
          <cell r="L26">
            <v>-0.94294791672689415</v>
          </cell>
          <cell r="M26">
            <v>-0.47809144373375739</v>
          </cell>
          <cell r="N26">
            <v>1.4034799114472412</v>
          </cell>
          <cell r="O26">
            <v>0.27753743355991994</v>
          </cell>
          <cell r="P26">
            <v>0.572351471472339</v>
          </cell>
          <cell r="Q26">
            <v>0.82472875225306608</v>
          </cell>
        </row>
        <row r="27">
          <cell r="A27">
            <v>11</v>
          </cell>
          <cell r="B27" t="str">
            <v>Highbridge Marketing</v>
          </cell>
          <cell r="C27">
            <v>1</v>
          </cell>
          <cell r="D27">
            <v>3</v>
          </cell>
          <cell r="E27">
            <v>2</v>
          </cell>
          <cell r="F27">
            <v>5</v>
          </cell>
          <cell r="G27">
            <v>5</v>
          </cell>
          <cell r="H27">
            <v>103234</v>
          </cell>
          <cell r="I27">
            <v>5</v>
          </cell>
          <cell r="J27">
            <v>5</v>
          </cell>
          <cell r="K27">
            <v>5</v>
          </cell>
          <cell r="L27">
            <v>0.53618607029568499</v>
          </cell>
          <cell r="M27">
            <v>-0.47809144373375739</v>
          </cell>
          <cell r="N27">
            <v>-0.15777664375190301</v>
          </cell>
          <cell r="O27">
            <v>1.2026622120929871</v>
          </cell>
          <cell r="P27">
            <v>1.144702942944678</v>
          </cell>
          <cell r="Q27">
            <v>0.82472875225306608</v>
          </cell>
        </row>
        <row r="28">
          <cell r="A28">
            <v>12</v>
          </cell>
          <cell r="B28" t="str">
            <v>Island Trading</v>
          </cell>
          <cell r="C28">
            <v>3</v>
          </cell>
          <cell r="D28">
            <v>2</v>
          </cell>
          <cell r="E28">
            <v>2</v>
          </cell>
          <cell r="F28">
            <v>4</v>
          </cell>
          <cell r="G28">
            <v>8</v>
          </cell>
          <cell r="H28">
            <v>87235</v>
          </cell>
          <cell r="I28">
            <v>2</v>
          </cell>
          <cell r="J28">
            <v>1</v>
          </cell>
          <cell r="K28">
            <v>5</v>
          </cell>
          <cell r="L28">
            <v>0.16640257354004021</v>
          </cell>
          <cell r="M28">
            <v>0.41833001326703795</v>
          </cell>
          <cell r="N28">
            <v>-0.5308580099042377</v>
          </cell>
          <cell r="O28">
            <v>-1.5727121235062143</v>
          </cell>
          <cell r="P28">
            <v>-1.144702942944678</v>
          </cell>
          <cell r="Q28">
            <v>0.82472875225306608</v>
          </cell>
        </row>
        <row r="29">
          <cell r="A29">
            <v>13</v>
          </cell>
          <cell r="B29" t="str">
            <v>Kingsgate Goods</v>
          </cell>
          <cell r="C29">
            <v>2</v>
          </cell>
          <cell r="D29">
            <v>3</v>
          </cell>
          <cell r="E29">
            <v>2</v>
          </cell>
          <cell r="F29">
            <v>4</v>
          </cell>
          <cell r="G29">
            <v>7</v>
          </cell>
          <cell r="H29">
            <v>81459</v>
          </cell>
          <cell r="I29">
            <v>2</v>
          </cell>
          <cell r="J29">
            <v>1</v>
          </cell>
          <cell r="K29">
            <v>4</v>
          </cell>
          <cell r="L29">
            <v>0.16640257354004021</v>
          </cell>
          <cell r="M29">
            <v>0.11952286093343949</v>
          </cell>
          <cell r="N29">
            <v>-0.66554880125969018</v>
          </cell>
          <cell r="O29">
            <v>-1.5727121235062143</v>
          </cell>
          <cell r="P29">
            <v>-1.144702942944678</v>
          </cell>
          <cell r="Q29">
            <v>7.497534111391517E-2</v>
          </cell>
        </row>
        <row r="30">
          <cell r="A30">
            <v>14</v>
          </cell>
          <cell r="B30" t="str">
            <v>Lillegard Drugs</v>
          </cell>
          <cell r="C30">
            <v>4</v>
          </cell>
          <cell r="D30">
            <v>1</v>
          </cell>
          <cell r="E30">
            <v>1</v>
          </cell>
          <cell r="F30">
            <v>2</v>
          </cell>
          <cell r="G30">
            <v>11</v>
          </cell>
          <cell r="H30">
            <v>126386</v>
          </cell>
          <cell r="I30">
            <v>4</v>
          </cell>
          <cell r="J30">
            <v>2</v>
          </cell>
          <cell r="K30">
            <v>1</v>
          </cell>
          <cell r="L30">
            <v>-0.57316441997124934</v>
          </cell>
          <cell r="M30">
            <v>1.3147514702678333</v>
          </cell>
          <cell r="N30">
            <v>0.38210583572549256</v>
          </cell>
          <cell r="O30">
            <v>0.27753743355991994</v>
          </cell>
          <cell r="P30">
            <v>-0.572351471472339</v>
          </cell>
          <cell r="Q30">
            <v>-2.1742848923035378</v>
          </cell>
        </row>
        <row r="31">
          <cell r="A31">
            <v>15</v>
          </cell>
          <cell r="B31" t="str">
            <v>Margot Marketing Inc.</v>
          </cell>
          <cell r="C31">
            <v>1</v>
          </cell>
          <cell r="D31">
            <v>4</v>
          </cell>
          <cell r="E31">
            <v>4</v>
          </cell>
          <cell r="F31">
            <v>5</v>
          </cell>
          <cell r="G31">
            <v>8</v>
          </cell>
          <cell r="H31">
            <v>75489</v>
          </cell>
          <cell r="I31">
            <v>2</v>
          </cell>
          <cell r="J31">
            <v>2</v>
          </cell>
          <cell r="K31">
            <v>4</v>
          </cell>
          <cell r="L31">
            <v>0.53618607029568499</v>
          </cell>
          <cell r="M31">
            <v>0.41833001326703795</v>
          </cell>
          <cell r="N31">
            <v>-0.80476348692313404</v>
          </cell>
          <cell r="O31">
            <v>-1.5727121235062143</v>
          </cell>
          <cell r="P31">
            <v>-0.572351471472339</v>
          </cell>
          <cell r="Q31">
            <v>7.497534111391517E-2</v>
          </cell>
        </row>
        <row r="32">
          <cell r="A32">
            <v>16</v>
          </cell>
          <cell r="B32" t="str">
            <v>Oceanview LLC</v>
          </cell>
          <cell r="C32">
            <v>4</v>
          </cell>
          <cell r="D32">
            <v>2</v>
          </cell>
          <cell r="E32">
            <v>2</v>
          </cell>
          <cell r="F32">
            <v>1</v>
          </cell>
          <cell r="G32">
            <v>6</v>
          </cell>
          <cell r="H32">
            <v>148493</v>
          </cell>
          <cell r="I32">
            <v>2</v>
          </cell>
          <cell r="J32">
            <v>5</v>
          </cell>
          <cell r="K32">
            <v>4</v>
          </cell>
          <cell r="L32">
            <v>-0.94294791672689415</v>
          </cell>
          <cell r="M32">
            <v>-0.17928429140015897</v>
          </cell>
          <cell r="N32">
            <v>0.89761991545107933</v>
          </cell>
          <cell r="O32">
            <v>-1.5727121235062143</v>
          </cell>
          <cell r="P32">
            <v>1.144702942944678</v>
          </cell>
          <cell r="Q32">
            <v>7.497534111391517E-2</v>
          </cell>
        </row>
        <row r="33">
          <cell r="A33">
            <v>17</v>
          </cell>
          <cell r="B33" t="str">
            <v>Piccadilly</v>
          </cell>
          <cell r="C33">
            <v>3</v>
          </cell>
          <cell r="D33">
            <v>3</v>
          </cell>
          <cell r="E33">
            <v>2</v>
          </cell>
          <cell r="F33">
            <v>5</v>
          </cell>
          <cell r="G33">
            <v>3</v>
          </cell>
          <cell r="H33">
            <v>99566</v>
          </cell>
          <cell r="I33">
            <v>5</v>
          </cell>
          <cell r="J33">
            <v>4</v>
          </cell>
          <cell r="K33">
            <v>5</v>
          </cell>
          <cell r="L33">
            <v>0.53618607029568499</v>
          </cell>
          <cell r="M33">
            <v>-1.0757057484009542</v>
          </cell>
          <cell r="N33">
            <v>-0.24331089283289328</v>
          </cell>
          <cell r="O33">
            <v>1.2026622120929871</v>
          </cell>
          <cell r="P33">
            <v>0.572351471472339</v>
          </cell>
          <cell r="Q33">
            <v>0.82472875225306608</v>
          </cell>
        </row>
        <row r="34">
          <cell r="A34">
            <v>18</v>
          </cell>
          <cell r="B34" t="str">
            <v>Quality Plus Drug Supply</v>
          </cell>
          <cell r="C34">
            <v>1</v>
          </cell>
          <cell r="D34">
            <v>4</v>
          </cell>
          <cell r="E34">
            <v>3</v>
          </cell>
          <cell r="F34">
            <v>2</v>
          </cell>
          <cell r="G34">
            <v>12</v>
          </cell>
          <cell r="H34">
            <v>146167</v>
          </cell>
          <cell r="I34">
            <v>4</v>
          </cell>
          <cell r="J34">
            <v>1</v>
          </cell>
          <cell r="K34">
            <v>1</v>
          </cell>
          <cell r="L34">
            <v>-0.57316441997124934</v>
          </cell>
          <cell r="M34">
            <v>1.6135586226014318</v>
          </cell>
          <cell r="N34">
            <v>0.84337982184083304</v>
          </cell>
          <cell r="O34">
            <v>0.27753743355991994</v>
          </cell>
          <cell r="P34">
            <v>-1.144702942944678</v>
          </cell>
          <cell r="Q34">
            <v>-2.1742848923035378</v>
          </cell>
        </row>
        <row r="35">
          <cell r="A35">
            <v>19</v>
          </cell>
          <cell r="B35" t="str">
            <v>Queen's Express Distribution</v>
          </cell>
          <cell r="C35">
            <v>3</v>
          </cell>
          <cell r="D35">
            <v>1</v>
          </cell>
          <cell r="E35">
            <v>1</v>
          </cell>
          <cell r="F35">
            <v>11</v>
          </cell>
          <cell r="G35">
            <v>2</v>
          </cell>
          <cell r="H35">
            <v>25795</v>
          </cell>
          <cell r="I35">
            <v>4</v>
          </cell>
          <cell r="J35">
            <v>2</v>
          </cell>
          <cell r="K35">
            <v>4</v>
          </cell>
          <cell r="L35">
            <v>2.7548870508295535</v>
          </cell>
          <cell r="M35">
            <v>-1.3745129007345527</v>
          </cell>
          <cell r="N35">
            <v>-1.9635800010536495</v>
          </cell>
          <cell r="O35">
            <v>0.27753743355991994</v>
          </cell>
          <cell r="P35">
            <v>-0.572351471472339</v>
          </cell>
          <cell r="Q35">
            <v>7.497534111391517E-2</v>
          </cell>
        </row>
        <row r="36">
          <cell r="A36">
            <v>20</v>
          </cell>
          <cell r="B36" t="str">
            <v>Valley Store Supply</v>
          </cell>
          <cell r="C36">
            <v>2</v>
          </cell>
          <cell r="D36">
            <v>3</v>
          </cell>
          <cell r="E36">
            <v>4</v>
          </cell>
          <cell r="F36">
            <v>1</v>
          </cell>
          <cell r="G36">
            <v>4</v>
          </cell>
          <cell r="H36">
            <v>159239</v>
          </cell>
          <cell r="I36">
            <v>4</v>
          </cell>
          <cell r="J36">
            <v>5</v>
          </cell>
          <cell r="K36">
            <v>5</v>
          </cell>
          <cell r="L36">
            <v>-0.94294791672689415</v>
          </cell>
          <cell r="M36">
            <v>-0.7768985960673559</v>
          </cell>
          <cell r="N36">
            <v>1.1482063496452781</v>
          </cell>
          <cell r="O36">
            <v>0.27753743355991994</v>
          </cell>
          <cell r="P36">
            <v>1.144702942944678</v>
          </cell>
          <cell r="Q36">
            <v>0.82472875225306608</v>
          </cell>
        </row>
        <row r="37">
          <cell r="A37">
            <v>21</v>
          </cell>
          <cell r="B37" t="str">
            <v>RP Technologies</v>
          </cell>
          <cell r="C37"/>
          <cell r="D37"/>
          <cell r="E37"/>
          <cell r="F37">
            <v>1</v>
          </cell>
          <cell r="G37">
            <v>5</v>
          </cell>
          <cell r="H37">
            <v>174503</v>
          </cell>
          <cell r="I37">
            <v>3</v>
          </cell>
          <cell r="J37">
            <v>5</v>
          </cell>
          <cell r="K37">
            <v>5</v>
          </cell>
          <cell r="L37">
            <v>-0.94294791672689415</v>
          </cell>
          <cell r="M37">
            <v>-0.47809144373375739</v>
          </cell>
          <cell r="N37">
            <v>1.5041482193214601</v>
          </cell>
          <cell r="O37">
            <v>-0.64758734497314707</v>
          </cell>
          <cell r="P37">
            <v>1.144702942944678</v>
          </cell>
          <cell r="Q37">
            <v>0.82472875225306608</v>
          </cell>
        </row>
        <row r="38">
          <cell r="A38">
            <v>22</v>
          </cell>
          <cell r="B38" t="str">
            <v>Fox Sports Facilities</v>
          </cell>
          <cell r="C38"/>
          <cell r="D38"/>
          <cell r="E38"/>
          <cell r="F38">
            <v>2</v>
          </cell>
          <cell r="G38">
            <v>10</v>
          </cell>
          <cell r="H38">
            <v>133278</v>
          </cell>
          <cell r="I38">
            <v>5</v>
          </cell>
          <cell r="J38">
            <v>1</v>
          </cell>
          <cell r="K38">
            <v>2</v>
          </cell>
          <cell r="L38">
            <v>-0.57316441997124934</v>
          </cell>
          <cell r="M38">
            <v>1.0159443179342349</v>
          </cell>
          <cell r="N38">
            <v>0.54282067887330743</v>
          </cell>
          <cell r="O38">
            <v>1.2026622120929871</v>
          </cell>
          <cell r="P38">
            <v>-1.144702942944678</v>
          </cell>
          <cell r="Q38">
            <v>-1.4245314811643868</v>
          </cell>
        </row>
        <row r="39">
          <cell r="A39">
            <v>23</v>
          </cell>
          <cell r="B39" t="str">
            <v>Tanny Salon</v>
          </cell>
          <cell r="C39"/>
          <cell r="D39"/>
          <cell r="E39"/>
          <cell r="F39">
            <v>13</v>
          </cell>
          <cell r="G39">
            <v>2</v>
          </cell>
          <cell r="H39">
            <v>15190</v>
          </cell>
          <cell r="I39">
            <v>3</v>
          </cell>
          <cell r="J39">
            <v>4</v>
          </cell>
          <cell r="K39">
            <v>4</v>
          </cell>
          <cell r="L39">
            <v>3.4944540443408427</v>
          </cell>
          <cell r="M39">
            <v>-1.3745129007345527</v>
          </cell>
          <cell r="N39">
            <v>-2.2108784502095662</v>
          </cell>
          <cell r="O39">
            <v>-0.64758734497314707</v>
          </cell>
          <cell r="P39">
            <v>0.572351471472339</v>
          </cell>
          <cell r="Q39">
            <v>7.497534111391517E-2</v>
          </cell>
        </row>
        <row r="40">
          <cell r="A40">
            <v>24</v>
          </cell>
          <cell r="B40" t="str">
            <v>Harper Hotels</v>
          </cell>
          <cell r="C40"/>
          <cell r="D40"/>
          <cell r="E40"/>
          <cell r="F40">
            <v>5</v>
          </cell>
          <cell r="G40">
            <v>6</v>
          </cell>
          <cell r="H40">
            <v>92546</v>
          </cell>
          <cell r="I40">
            <v>4</v>
          </cell>
          <cell r="J40">
            <v>2</v>
          </cell>
          <cell r="K40">
            <v>4</v>
          </cell>
          <cell r="L40">
            <v>0.53618607029568499</v>
          </cell>
          <cell r="M40">
            <v>-0.17928429140015897</v>
          </cell>
          <cell r="N40">
            <v>-0.40701057346226943</v>
          </cell>
          <cell r="O40">
            <v>0.27753743355991994</v>
          </cell>
          <cell r="P40">
            <v>-0.572351471472339</v>
          </cell>
          <cell r="Q40">
            <v>7.497534111391517E-2</v>
          </cell>
        </row>
        <row r="41">
          <cell r="A41">
            <v>25</v>
          </cell>
          <cell r="B41" t="str">
            <v>Grace Ministries</v>
          </cell>
          <cell r="C41"/>
          <cell r="D41"/>
          <cell r="E41"/>
          <cell r="F41">
            <v>12</v>
          </cell>
          <cell r="G41">
            <v>1</v>
          </cell>
          <cell r="H41">
            <v>16735</v>
          </cell>
          <cell r="I41">
            <v>3</v>
          </cell>
          <cell r="J41">
            <v>3</v>
          </cell>
          <cell r="K41">
            <v>4</v>
          </cell>
          <cell r="L41">
            <v>3.1246705475851981</v>
          </cell>
          <cell r="M41">
            <v>-1.6733200530681511</v>
          </cell>
          <cell r="N41">
            <v>-2.1748505290454085</v>
          </cell>
          <cell r="O41">
            <v>-0.64758734497314707</v>
          </cell>
          <cell r="P41">
            <v>0</v>
          </cell>
          <cell r="Q41">
            <v>7.497534111391517E-2</v>
          </cell>
        </row>
      </sheetData>
      <sheetData sheetId="6" refreshError="1"/>
      <sheetData sheetId="7" refreshError="1"/>
      <sheetData sheetId="8">
        <row r="29">
          <cell r="K29">
            <v>-0.94294791672689415</v>
          </cell>
          <cell r="L29">
            <v>-0.47809144373375739</v>
          </cell>
          <cell r="M29">
            <v>1.5041482193214601</v>
          </cell>
          <cell r="N29">
            <v>-0.64758734497314707</v>
          </cell>
          <cell r="O29">
            <v>1.144702942944678</v>
          </cell>
          <cell r="P29">
            <v>0.82472875225306608</v>
          </cell>
        </row>
        <row r="30">
          <cell r="K30">
            <v>-0.57316441997124934</v>
          </cell>
          <cell r="L30">
            <v>1.0159443179342349</v>
          </cell>
          <cell r="M30">
            <v>0.54282067887330743</v>
          </cell>
          <cell r="N30">
            <v>1.2026622120929871</v>
          </cell>
          <cell r="O30">
            <v>-1.144702942944678</v>
          </cell>
          <cell r="P30">
            <v>-1.4245314811643868</v>
          </cell>
        </row>
        <row r="31">
          <cell r="K31">
            <v>3.4944540443408427</v>
          </cell>
          <cell r="L31">
            <v>-1.3745129007345527</v>
          </cell>
          <cell r="M31">
            <v>-2.2108784502095662</v>
          </cell>
          <cell r="N31">
            <v>-0.64758734497314707</v>
          </cell>
          <cell r="O31">
            <v>0.572351471472339</v>
          </cell>
          <cell r="P31">
            <v>7.497534111391517E-2</v>
          </cell>
        </row>
        <row r="32">
          <cell r="K32">
            <v>0.53618607029568499</v>
          </cell>
          <cell r="L32">
            <v>-0.17928429140015897</v>
          </cell>
          <cell r="M32">
            <v>-0.40701057346226943</v>
          </cell>
          <cell r="N32">
            <v>0.27753743355991994</v>
          </cell>
          <cell r="O32">
            <v>-0.572351471472339</v>
          </cell>
          <cell r="P32">
            <v>7.497534111391517E-2</v>
          </cell>
        </row>
        <row r="33">
          <cell r="K33">
            <v>3.1246705475851981</v>
          </cell>
          <cell r="L33">
            <v>-1.6733200530681511</v>
          </cell>
          <cell r="M33">
            <v>-2.1748505290454085</v>
          </cell>
          <cell r="N33">
            <v>-0.64758734497314707</v>
          </cell>
          <cell r="O33">
            <v>0</v>
          </cell>
          <cell r="P33">
            <v>7.497534111391517E-2</v>
          </cell>
        </row>
        <row r="113">
          <cell r="C113">
            <v>0.3022280279343913</v>
          </cell>
          <cell r="D113">
            <v>1.8975363499578184</v>
          </cell>
        </row>
        <row r="114">
          <cell r="C114">
            <v>3.546906317017458</v>
          </cell>
          <cell r="D114">
            <v>0.40229610250220338</v>
          </cell>
        </row>
        <row r="115">
          <cell r="C115">
            <v>-2.4728612636934382</v>
          </cell>
          <cell r="D115">
            <v>-2.932537684933811</v>
          </cell>
        </row>
        <row r="116">
          <cell r="C116">
            <v>1.0875269955307765</v>
          </cell>
          <cell r="D116">
            <v>-0.38320631106150227</v>
          </cell>
        </row>
        <row r="117">
          <cell r="C117">
            <v>-1.488968797064248</v>
          </cell>
          <cell r="D117">
            <v>-3.4085979864387386</v>
          </cell>
        </row>
      </sheetData>
      <sheetData sheetId="9" refreshError="1"/>
      <sheetData sheetId="10" refreshError="1"/>
      <sheetData sheetId="11">
        <row r="9">
          <cell r="R9" t="str">
            <v>Profit</v>
          </cell>
        </row>
      </sheetData>
      <sheetData sheetId="12">
        <row r="8">
          <cell r="D8" t="str">
            <v>Chocolate</v>
          </cell>
        </row>
      </sheetData>
      <sheetData sheetId="13" refreshError="1"/>
      <sheetData sheetId="14" refreshError="1"/>
      <sheetData sheetId="15" refreshError="1"/>
      <sheetData sheetId="16" refreshError="1"/>
      <sheetData sheetId="17"/>
      <sheetData sheetId="1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5B2E8-902C-4598-99A3-4FAF4793B56E}">
  <dimension ref="A1:I24"/>
  <sheetViews>
    <sheetView topLeftCell="A38" workbookViewId="0">
      <selection activeCell="M31" sqref="M31"/>
    </sheetView>
  </sheetViews>
  <sheetFormatPr baseColWidth="10" defaultColWidth="8.6640625" defaultRowHeight="15" x14ac:dyDescent="0.2"/>
  <cols>
    <col min="1" max="1" width="12.5" bestFit="1" customWidth="1"/>
    <col min="2" max="2" width="14.83203125" bestFit="1" customWidth="1"/>
    <col min="5" max="5" width="10.83203125" customWidth="1"/>
  </cols>
  <sheetData>
    <row r="1" spans="1:9" ht="45" customHeight="1" x14ac:dyDescent="0.2">
      <c r="A1" s="69" t="s">
        <v>0</v>
      </c>
      <c r="B1" s="69"/>
      <c r="C1" s="69"/>
      <c r="D1" s="69"/>
      <c r="E1" s="69"/>
      <c r="F1" s="69"/>
      <c r="G1" s="69"/>
      <c r="H1" s="69"/>
      <c r="I1" s="69"/>
    </row>
    <row r="2" spans="1:9" ht="45" customHeight="1" x14ac:dyDescent="0.2">
      <c r="A2" s="69"/>
      <c r="B2" s="69"/>
      <c r="C2" s="69"/>
      <c r="D2" s="69"/>
      <c r="E2" s="69"/>
      <c r="F2" s="69"/>
      <c r="G2" s="69"/>
      <c r="H2" s="69"/>
      <c r="I2" s="69"/>
    </row>
    <row r="3" spans="1:9" ht="45" customHeight="1" x14ac:dyDescent="0.2">
      <c r="A3" s="69"/>
      <c r="B3" s="69"/>
      <c r="C3" s="69"/>
      <c r="D3" s="69"/>
      <c r="E3" s="69"/>
      <c r="F3" s="69"/>
      <c r="G3" s="69"/>
      <c r="H3" s="69"/>
      <c r="I3" s="69"/>
    </row>
    <row r="4" spans="1:9" ht="45" customHeight="1" x14ac:dyDescent="0.2">
      <c r="A4" s="69"/>
      <c r="B4" s="69"/>
      <c r="C4" s="69"/>
      <c r="D4" s="69"/>
      <c r="E4" s="69"/>
      <c r="F4" s="69"/>
      <c r="G4" s="69"/>
      <c r="H4" s="69"/>
      <c r="I4" s="69"/>
    </row>
    <row r="6" spans="1:9" x14ac:dyDescent="0.2">
      <c r="A6" s="46" t="s">
        <v>1</v>
      </c>
      <c r="B6" s="46" t="s">
        <v>2</v>
      </c>
      <c r="C6" s="46" t="s">
        <v>3</v>
      </c>
      <c r="D6" s="46" t="s">
        <v>4</v>
      </c>
      <c r="E6" s="46" t="s">
        <v>5</v>
      </c>
      <c r="F6" s="46" t="s">
        <v>6</v>
      </c>
    </row>
    <row r="7" spans="1:9" x14ac:dyDescent="0.2">
      <c r="A7" s="50" t="s">
        <v>7</v>
      </c>
      <c r="B7" s="50" t="s">
        <v>8</v>
      </c>
      <c r="C7" s="51">
        <v>2.5</v>
      </c>
      <c r="D7" s="50" t="s">
        <v>9</v>
      </c>
      <c r="E7" s="50" t="s">
        <v>10</v>
      </c>
      <c r="F7" s="50">
        <v>13</v>
      </c>
    </row>
    <row r="8" spans="1:9" x14ac:dyDescent="0.2">
      <c r="A8" s="50" t="s">
        <v>7</v>
      </c>
      <c r="B8" s="50" t="s">
        <v>11</v>
      </c>
      <c r="C8" s="51">
        <v>3</v>
      </c>
      <c r="D8" s="50" t="s">
        <v>9</v>
      </c>
      <c r="E8" s="50" t="s">
        <v>12</v>
      </c>
      <c r="F8" s="50">
        <v>11</v>
      </c>
    </row>
    <row r="9" spans="1:9" x14ac:dyDescent="0.2">
      <c r="A9" s="50" t="s">
        <v>7</v>
      </c>
      <c r="B9" s="50" t="s">
        <v>13</v>
      </c>
      <c r="C9" s="51">
        <v>3.5</v>
      </c>
      <c r="D9" s="50" t="s">
        <v>14</v>
      </c>
      <c r="E9" s="50" t="s">
        <v>10</v>
      </c>
      <c r="F9" s="50">
        <v>17</v>
      </c>
    </row>
    <row r="10" spans="1:9" x14ac:dyDescent="0.2">
      <c r="A10" s="50" t="s">
        <v>15</v>
      </c>
      <c r="B10" s="50" t="s">
        <v>8</v>
      </c>
      <c r="C10" s="51">
        <v>3</v>
      </c>
      <c r="D10" s="50" t="s">
        <v>14</v>
      </c>
      <c r="E10" s="50" t="s">
        <v>12</v>
      </c>
      <c r="F10" s="50">
        <v>2</v>
      </c>
    </row>
    <row r="11" spans="1:9" x14ac:dyDescent="0.2">
      <c r="A11" s="50" t="s">
        <v>15</v>
      </c>
      <c r="B11" s="50" t="s">
        <v>11</v>
      </c>
      <c r="C11" s="51">
        <v>3.5</v>
      </c>
      <c r="D11" s="50" t="s">
        <v>9</v>
      </c>
      <c r="E11" s="50" t="s">
        <v>10</v>
      </c>
      <c r="F11" s="50">
        <v>14</v>
      </c>
    </row>
    <row r="12" spans="1:9" x14ac:dyDescent="0.2">
      <c r="A12" s="50" t="s">
        <v>15</v>
      </c>
      <c r="B12" s="50" t="s">
        <v>13</v>
      </c>
      <c r="C12" s="51">
        <v>2.5</v>
      </c>
      <c r="D12" s="50" t="s">
        <v>9</v>
      </c>
      <c r="E12" s="50" t="s">
        <v>10</v>
      </c>
      <c r="F12" s="50">
        <v>3</v>
      </c>
    </row>
    <row r="13" spans="1:9" x14ac:dyDescent="0.2">
      <c r="A13" s="50" t="s">
        <v>16</v>
      </c>
      <c r="B13" s="50" t="s">
        <v>8</v>
      </c>
      <c r="C13" s="51">
        <v>3.5</v>
      </c>
      <c r="D13" s="50" t="s">
        <v>9</v>
      </c>
      <c r="E13" s="50" t="s">
        <v>12</v>
      </c>
      <c r="F13" s="50">
        <v>12</v>
      </c>
    </row>
    <row r="14" spans="1:9" x14ac:dyDescent="0.2">
      <c r="A14" s="50" t="s">
        <v>16</v>
      </c>
      <c r="B14" s="50" t="s">
        <v>11</v>
      </c>
      <c r="C14" s="51">
        <v>2.5</v>
      </c>
      <c r="D14" s="50" t="s">
        <v>14</v>
      </c>
      <c r="E14" s="50" t="s">
        <v>10</v>
      </c>
      <c r="F14" s="50">
        <v>7</v>
      </c>
    </row>
    <row r="15" spans="1:9" x14ac:dyDescent="0.2">
      <c r="A15" s="50" t="s">
        <v>16</v>
      </c>
      <c r="B15" s="50" t="s">
        <v>13</v>
      </c>
      <c r="C15" s="51">
        <v>3</v>
      </c>
      <c r="D15" s="50" t="s">
        <v>9</v>
      </c>
      <c r="E15" s="50" t="s">
        <v>10</v>
      </c>
      <c r="F15" s="50">
        <v>9</v>
      </c>
    </row>
    <row r="16" spans="1:9" x14ac:dyDescent="0.2">
      <c r="A16" s="50" t="s">
        <v>7</v>
      </c>
      <c r="B16" s="50" t="s">
        <v>8</v>
      </c>
      <c r="C16" s="51">
        <v>3.5</v>
      </c>
      <c r="D16" s="50" t="s">
        <v>14</v>
      </c>
      <c r="E16" s="50" t="s">
        <v>10</v>
      </c>
      <c r="F16" s="50">
        <v>18</v>
      </c>
    </row>
    <row r="17" spans="1:6" x14ac:dyDescent="0.2">
      <c r="A17" s="50" t="s">
        <v>7</v>
      </c>
      <c r="B17" s="50" t="s">
        <v>11</v>
      </c>
      <c r="C17" s="51">
        <v>2.5</v>
      </c>
      <c r="D17" s="50" t="s">
        <v>9</v>
      </c>
      <c r="E17" s="50" t="s">
        <v>12</v>
      </c>
      <c r="F17" s="50">
        <v>8</v>
      </c>
    </row>
    <row r="18" spans="1:6" x14ac:dyDescent="0.2">
      <c r="A18" s="50" t="s">
        <v>7</v>
      </c>
      <c r="B18" s="50" t="s">
        <v>13</v>
      </c>
      <c r="C18" s="51">
        <v>3</v>
      </c>
      <c r="D18" s="50" t="s">
        <v>9</v>
      </c>
      <c r="E18" s="50" t="s">
        <v>10</v>
      </c>
      <c r="F18" s="50">
        <v>15</v>
      </c>
    </row>
    <row r="19" spans="1:6" x14ac:dyDescent="0.2">
      <c r="A19" s="50" t="s">
        <v>15</v>
      </c>
      <c r="B19" s="50" t="s">
        <v>8</v>
      </c>
      <c r="C19" s="51">
        <v>2.5</v>
      </c>
      <c r="D19" s="50" t="s">
        <v>9</v>
      </c>
      <c r="E19" s="50" t="s">
        <v>10</v>
      </c>
      <c r="F19" s="50">
        <v>4</v>
      </c>
    </row>
    <row r="20" spans="1:6" x14ac:dyDescent="0.2">
      <c r="A20" s="50" t="s">
        <v>15</v>
      </c>
      <c r="B20" s="50" t="s">
        <v>11</v>
      </c>
      <c r="C20" s="51">
        <v>3</v>
      </c>
      <c r="D20" s="50" t="s">
        <v>14</v>
      </c>
      <c r="E20" s="50" t="s">
        <v>10</v>
      </c>
      <c r="F20" s="50">
        <v>6</v>
      </c>
    </row>
    <row r="21" spans="1:6" x14ac:dyDescent="0.2">
      <c r="A21" s="50" t="s">
        <v>15</v>
      </c>
      <c r="B21" s="50" t="s">
        <v>13</v>
      </c>
      <c r="C21" s="51">
        <v>3.5</v>
      </c>
      <c r="D21" s="50" t="s">
        <v>9</v>
      </c>
      <c r="E21" s="50" t="s">
        <v>12</v>
      </c>
      <c r="F21" s="50">
        <v>5</v>
      </c>
    </row>
    <row r="22" spans="1:6" x14ac:dyDescent="0.2">
      <c r="A22" s="50" t="s">
        <v>16</v>
      </c>
      <c r="B22" s="50" t="s">
        <v>8</v>
      </c>
      <c r="C22" s="51">
        <v>3</v>
      </c>
      <c r="D22" s="50" t="s">
        <v>9</v>
      </c>
      <c r="E22" s="50" t="s">
        <v>10</v>
      </c>
      <c r="F22" s="50">
        <v>10</v>
      </c>
    </row>
    <row r="23" spans="1:6" x14ac:dyDescent="0.2">
      <c r="A23" s="50" t="s">
        <v>16</v>
      </c>
      <c r="B23" s="50" t="s">
        <v>11</v>
      </c>
      <c r="C23" s="51">
        <v>3.5</v>
      </c>
      <c r="D23" s="50" t="s">
        <v>9</v>
      </c>
      <c r="E23" s="50" t="s">
        <v>10</v>
      </c>
      <c r="F23" s="50">
        <v>16</v>
      </c>
    </row>
    <row r="24" spans="1:6" x14ac:dyDescent="0.2">
      <c r="A24" s="50" t="s">
        <v>16</v>
      </c>
      <c r="B24" s="50" t="s">
        <v>13</v>
      </c>
      <c r="C24" s="51">
        <v>2.5</v>
      </c>
      <c r="D24" s="50" t="s">
        <v>14</v>
      </c>
      <c r="E24" s="50" t="s">
        <v>12</v>
      </c>
      <c r="F24" s="50">
        <v>1</v>
      </c>
    </row>
  </sheetData>
  <mergeCells count="1">
    <mergeCell ref="A1:I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53E4F-C006-4399-8D1A-D46C12B75DA0}">
  <dimension ref="A1"/>
  <sheetViews>
    <sheetView workbookViewId="0"/>
  </sheetViews>
  <sheetFormatPr baseColWidth="10" defaultColWidth="8.83203125" defaultRowHeight="15" x14ac:dyDescent="0.2"/>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764D5-F52D-4ACE-A5F6-F3B05A5DF821}">
  <dimension ref="A1:V52"/>
  <sheetViews>
    <sheetView topLeftCell="A19" workbookViewId="0">
      <selection sqref="A1:J5"/>
    </sheetView>
  </sheetViews>
  <sheetFormatPr baseColWidth="10" defaultColWidth="8.83203125" defaultRowHeight="15" x14ac:dyDescent="0.2"/>
  <cols>
    <col min="2" max="2" width="18.1640625" customWidth="1"/>
    <col min="4" max="4" width="21" bestFit="1" customWidth="1"/>
    <col min="6" max="6" width="29.5" customWidth="1"/>
    <col min="8" max="11" width="20.1640625" customWidth="1"/>
    <col min="12" max="12" width="32.1640625" customWidth="1"/>
    <col min="14" max="20" width="19.1640625" customWidth="1"/>
    <col min="22" max="22" width="15.5" customWidth="1"/>
  </cols>
  <sheetData>
    <row r="1" spans="1:22" ht="14.5" customHeight="1" x14ac:dyDescent="0.2">
      <c r="A1" s="69" t="s">
        <v>100</v>
      </c>
      <c r="B1" s="69"/>
      <c r="C1" s="69"/>
      <c r="D1" s="69"/>
      <c r="E1" s="69"/>
      <c r="F1" s="69"/>
      <c r="G1" s="69"/>
      <c r="H1" s="69"/>
      <c r="I1" s="69"/>
      <c r="J1" s="69"/>
    </row>
    <row r="2" spans="1:22" x14ac:dyDescent="0.2">
      <c r="A2" s="69"/>
      <c r="B2" s="69"/>
      <c r="C2" s="69"/>
      <c r="D2" s="69"/>
      <c r="E2" s="69"/>
      <c r="F2" s="69"/>
      <c r="G2" s="69"/>
      <c r="H2" s="69"/>
      <c r="I2" s="69"/>
      <c r="J2" s="69"/>
    </row>
    <row r="3" spans="1:22" x14ac:dyDescent="0.2">
      <c r="A3" s="69"/>
      <c r="B3" s="69"/>
      <c r="C3" s="69"/>
      <c r="D3" s="69"/>
      <c r="E3" s="69"/>
      <c r="F3" s="69"/>
      <c r="G3" s="69"/>
      <c r="H3" s="69"/>
      <c r="I3" s="69"/>
      <c r="J3" s="69"/>
    </row>
    <row r="4" spans="1:22" x14ac:dyDescent="0.2">
      <c r="A4" s="69"/>
      <c r="B4" s="69"/>
      <c r="C4" s="69"/>
      <c r="D4" s="69"/>
      <c r="E4" s="69"/>
      <c r="F4" s="69"/>
      <c r="G4" s="69"/>
      <c r="H4" s="69"/>
      <c r="I4" s="69"/>
      <c r="J4" s="69"/>
    </row>
    <row r="5" spans="1:22" ht="17.25" customHeight="1" x14ac:dyDescent="0.2">
      <c r="A5" s="69"/>
      <c r="B5" s="69"/>
      <c r="C5" s="69"/>
      <c r="D5" s="69"/>
      <c r="E5" s="69"/>
      <c r="F5" s="69"/>
      <c r="G5" s="69"/>
      <c r="H5" s="69"/>
      <c r="I5" s="69"/>
      <c r="J5" s="69"/>
    </row>
    <row r="7" spans="1:22" x14ac:dyDescent="0.2">
      <c r="A7" s="12" t="s">
        <v>101</v>
      </c>
      <c r="B7" s="47" t="s">
        <v>102</v>
      </c>
      <c r="C7" s="47" t="s">
        <v>103</v>
      </c>
      <c r="D7" s="47" t="s">
        <v>104</v>
      </c>
      <c r="E7" s="47" t="s">
        <v>103</v>
      </c>
      <c r="F7" s="47" t="s">
        <v>104</v>
      </c>
      <c r="G7" s="47" t="s">
        <v>103</v>
      </c>
      <c r="H7" s="47" t="s">
        <v>104</v>
      </c>
      <c r="I7" s="47" t="s">
        <v>103</v>
      </c>
      <c r="J7" s="47" t="s">
        <v>104</v>
      </c>
      <c r="K7" s="47" t="s">
        <v>103</v>
      </c>
      <c r="L7" s="47" t="s">
        <v>104</v>
      </c>
      <c r="M7" s="47" t="s">
        <v>103</v>
      </c>
      <c r="N7" s="47" t="s">
        <v>104</v>
      </c>
      <c r="O7" s="47" t="s">
        <v>103</v>
      </c>
      <c r="P7" s="47" t="s">
        <v>104</v>
      </c>
      <c r="Q7" s="47" t="s">
        <v>103</v>
      </c>
      <c r="R7" s="47" t="s">
        <v>104</v>
      </c>
      <c r="S7" s="47" t="s">
        <v>103</v>
      </c>
      <c r="T7" s="47" t="s">
        <v>104</v>
      </c>
      <c r="U7" s="47" t="s">
        <v>103</v>
      </c>
      <c r="V7" s="47" t="s">
        <v>104</v>
      </c>
    </row>
    <row r="8" spans="1:22" ht="16" x14ac:dyDescent="0.2">
      <c r="A8">
        <v>1</v>
      </c>
      <c r="B8" t="s">
        <v>105</v>
      </c>
      <c r="C8" t="s">
        <v>106</v>
      </c>
      <c r="D8" t="s">
        <v>107</v>
      </c>
      <c r="E8" t="s">
        <v>108</v>
      </c>
      <c r="F8" t="s">
        <v>109</v>
      </c>
      <c r="G8" t="s">
        <v>110</v>
      </c>
      <c r="H8" t="s">
        <v>109</v>
      </c>
      <c r="I8" s="48" t="s">
        <v>111</v>
      </c>
      <c r="J8" s="48" t="s">
        <v>109</v>
      </c>
      <c r="K8" s="48" t="s">
        <v>112</v>
      </c>
      <c r="L8" s="48" t="s">
        <v>109</v>
      </c>
      <c r="M8" s="48"/>
    </row>
    <row r="9" spans="1:22" ht="16" x14ac:dyDescent="0.2">
      <c r="A9">
        <v>2</v>
      </c>
      <c r="B9" t="s">
        <v>105</v>
      </c>
      <c r="C9" t="s">
        <v>113</v>
      </c>
      <c r="D9" t="s">
        <v>107</v>
      </c>
      <c r="E9" t="s">
        <v>114</v>
      </c>
      <c r="F9" t="s">
        <v>109</v>
      </c>
      <c r="G9" t="s">
        <v>115</v>
      </c>
      <c r="H9" t="s">
        <v>109</v>
      </c>
      <c r="I9" s="48" t="s">
        <v>116</v>
      </c>
      <c r="J9" s="48" t="s">
        <v>109</v>
      </c>
      <c r="K9" s="48" t="s">
        <v>117</v>
      </c>
      <c r="L9" s="48" t="s">
        <v>109</v>
      </c>
      <c r="M9" s="48" t="s">
        <v>118</v>
      </c>
      <c r="N9" s="48" t="s">
        <v>109</v>
      </c>
    </row>
    <row r="10" spans="1:22" ht="16" x14ac:dyDescent="0.2">
      <c r="A10">
        <v>3</v>
      </c>
      <c r="B10" t="s">
        <v>105</v>
      </c>
      <c r="C10" t="s">
        <v>113</v>
      </c>
      <c r="D10" t="s">
        <v>107</v>
      </c>
      <c r="E10" s="48" t="s">
        <v>119</v>
      </c>
      <c r="F10" s="48" t="s">
        <v>109</v>
      </c>
      <c r="G10" s="48" t="s">
        <v>120</v>
      </c>
      <c r="H10" s="48" t="s">
        <v>109</v>
      </c>
      <c r="I10" s="48" t="s">
        <v>121</v>
      </c>
      <c r="J10" s="48" t="s">
        <v>109</v>
      </c>
      <c r="K10" s="48" t="s">
        <v>122</v>
      </c>
      <c r="L10" s="48" t="s">
        <v>109</v>
      </c>
      <c r="M10" s="48" t="s">
        <v>123</v>
      </c>
      <c r="N10" s="48" t="s">
        <v>109</v>
      </c>
      <c r="O10" s="48" t="s">
        <v>124</v>
      </c>
      <c r="P10" s="48" t="s">
        <v>109</v>
      </c>
    </row>
    <row r="11" spans="1:22" ht="16" x14ac:dyDescent="0.2">
      <c r="A11">
        <v>4</v>
      </c>
      <c r="B11" t="s">
        <v>105</v>
      </c>
      <c r="C11" t="s">
        <v>113</v>
      </c>
      <c r="D11" t="s">
        <v>107</v>
      </c>
      <c r="E11" t="s">
        <v>114</v>
      </c>
      <c r="F11" t="s">
        <v>109</v>
      </c>
      <c r="G11" t="s">
        <v>122</v>
      </c>
      <c r="H11" t="s">
        <v>109</v>
      </c>
      <c r="I11" s="48" t="s">
        <v>125</v>
      </c>
      <c r="J11" s="48" t="s">
        <v>109</v>
      </c>
      <c r="K11" s="48" t="s">
        <v>126</v>
      </c>
      <c r="L11" s="48" t="s">
        <v>109</v>
      </c>
      <c r="M11" s="48" t="s">
        <v>127</v>
      </c>
      <c r="N11" s="48" t="s">
        <v>109</v>
      </c>
    </row>
    <row r="12" spans="1:22" ht="16" x14ac:dyDescent="0.2">
      <c r="A12">
        <v>5</v>
      </c>
      <c r="B12" t="s">
        <v>105</v>
      </c>
      <c r="C12" t="s">
        <v>106</v>
      </c>
      <c r="D12" t="s">
        <v>107</v>
      </c>
      <c r="E12" t="s">
        <v>108</v>
      </c>
      <c r="F12" t="s">
        <v>109</v>
      </c>
      <c r="G12" t="s">
        <v>110</v>
      </c>
      <c r="H12" t="s">
        <v>109</v>
      </c>
      <c r="I12" t="s">
        <v>128</v>
      </c>
      <c r="J12" t="s">
        <v>109</v>
      </c>
      <c r="K12" s="48" t="s">
        <v>129</v>
      </c>
      <c r="L12" s="48" t="s">
        <v>130</v>
      </c>
      <c r="M12" s="48" t="s">
        <v>131</v>
      </c>
      <c r="N12" s="48" t="s">
        <v>132</v>
      </c>
      <c r="O12" s="48" t="s">
        <v>133</v>
      </c>
      <c r="P12" s="48" t="s">
        <v>134</v>
      </c>
      <c r="Q12" s="48" t="s">
        <v>135</v>
      </c>
      <c r="R12" s="48" t="s">
        <v>136</v>
      </c>
      <c r="S12" s="48" t="s">
        <v>137</v>
      </c>
      <c r="T12" s="48" t="s">
        <v>132</v>
      </c>
      <c r="U12" s="48" t="s">
        <v>138</v>
      </c>
      <c r="V12" s="48" t="s">
        <v>134</v>
      </c>
    </row>
    <row r="13" spans="1:22" ht="16" x14ac:dyDescent="0.2">
      <c r="A13">
        <v>6</v>
      </c>
      <c r="B13" t="s">
        <v>105</v>
      </c>
      <c r="C13" t="s">
        <v>139</v>
      </c>
      <c r="D13" t="s">
        <v>107</v>
      </c>
      <c r="E13" s="48" t="s">
        <v>140</v>
      </c>
      <c r="F13" s="48" t="s">
        <v>141</v>
      </c>
      <c r="G13" s="48" t="s">
        <v>142</v>
      </c>
      <c r="H13" s="48" t="s">
        <v>132</v>
      </c>
      <c r="I13" s="48" t="s">
        <v>143</v>
      </c>
      <c r="J13" s="48" t="s">
        <v>134</v>
      </c>
      <c r="K13" s="48" t="s">
        <v>144</v>
      </c>
      <c r="L13" s="48" t="s">
        <v>134</v>
      </c>
      <c r="M13" s="48" t="s">
        <v>145</v>
      </c>
      <c r="N13" s="48" t="s">
        <v>134</v>
      </c>
    </row>
    <row r="14" spans="1:22" ht="16" x14ac:dyDescent="0.2">
      <c r="A14">
        <v>7</v>
      </c>
      <c r="B14" t="s">
        <v>105</v>
      </c>
      <c r="C14" t="s">
        <v>139</v>
      </c>
      <c r="D14" t="s">
        <v>107</v>
      </c>
      <c r="E14" t="s">
        <v>146</v>
      </c>
      <c r="F14" t="s">
        <v>109</v>
      </c>
      <c r="G14" t="s">
        <v>147</v>
      </c>
      <c r="H14" t="s">
        <v>109</v>
      </c>
      <c r="I14" s="48" t="s">
        <v>148</v>
      </c>
      <c r="J14" s="48" t="s">
        <v>109</v>
      </c>
      <c r="K14" s="48" t="s">
        <v>149</v>
      </c>
      <c r="L14" s="48" t="s">
        <v>109</v>
      </c>
      <c r="M14" s="48" t="s">
        <v>150</v>
      </c>
      <c r="N14" s="48" t="s">
        <v>109</v>
      </c>
    </row>
    <row r="15" spans="1:22" ht="16" x14ac:dyDescent="0.2">
      <c r="A15">
        <v>8</v>
      </c>
      <c r="B15" t="s">
        <v>105</v>
      </c>
      <c r="C15" t="s">
        <v>106</v>
      </c>
      <c r="D15" t="s">
        <v>107</v>
      </c>
      <c r="E15" t="s">
        <v>108</v>
      </c>
      <c r="F15" t="s">
        <v>109</v>
      </c>
      <c r="G15" s="48" t="s">
        <v>151</v>
      </c>
      <c r="H15" s="48" t="s">
        <v>136</v>
      </c>
      <c r="I15" s="48" t="s">
        <v>152</v>
      </c>
      <c r="J15" s="48" t="s">
        <v>132</v>
      </c>
      <c r="K15" s="48" t="s">
        <v>153</v>
      </c>
      <c r="L15" s="48" t="s">
        <v>134</v>
      </c>
    </row>
    <row r="16" spans="1:22" ht="16" x14ac:dyDescent="0.2">
      <c r="A16">
        <v>9</v>
      </c>
      <c r="B16" t="s">
        <v>105</v>
      </c>
      <c r="C16" t="s">
        <v>113</v>
      </c>
      <c r="D16" t="s">
        <v>107</v>
      </c>
      <c r="E16" t="s">
        <v>114</v>
      </c>
      <c r="F16" t="s">
        <v>109</v>
      </c>
      <c r="G16" t="s">
        <v>119</v>
      </c>
      <c r="H16" t="s">
        <v>109</v>
      </c>
      <c r="I16" t="s">
        <v>154</v>
      </c>
      <c r="J16" t="s">
        <v>109</v>
      </c>
      <c r="K16" t="s">
        <v>155</v>
      </c>
      <c r="L16" t="s">
        <v>109</v>
      </c>
      <c r="M16" s="48" t="s">
        <v>156</v>
      </c>
      <c r="N16" s="48" t="s">
        <v>109</v>
      </c>
      <c r="O16" s="48" t="s">
        <v>157</v>
      </c>
      <c r="P16" s="48" t="s">
        <v>109</v>
      </c>
    </row>
    <row r="17" spans="1:20" x14ac:dyDescent="0.2">
      <c r="A17">
        <v>10</v>
      </c>
      <c r="B17" t="s">
        <v>105</v>
      </c>
      <c r="C17" t="s">
        <v>139</v>
      </c>
      <c r="D17" t="s">
        <v>107</v>
      </c>
      <c r="E17" t="s">
        <v>146</v>
      </c>
      <c r="F17" t="s">
        <v>109</v>
      </c>
      <c r="G17" t="s">
        <v>158</v>
      </c>
      <c r="H17" t="s">
        <v>109</v>
      </c>
      <c r="I17" t="s">
        <v>159</v>
      </c>
      <c r="J17" t="s">
        <v>109</v>
      </c>
      <c r="K17" t="s">
        <v>160</v>
      </c>
      <c r="L17" t="s">
        <v>109</v>
      </c>
      <c r="M17" s="48"/>
    </row>
    <row r="18" spans="1:20" ht="16" x14ac:dyDescent="0.2">
      <c r="A18">
        <v>11</v>
      </c>
      <c r="B18" t="s">
        <v>105</v>
      </c>
      <c r="C18" t="s">
        <v>139</v>
      </c>
      <c r="D18" t="s">
        <v>107</v>
      </c>
      <c r="E18" t="s">
        <v>146</v>
      </c>
      <c r="F18" t="s">
        <v>109</v>
      </c>
      <c r="G18" t="s">
        <v>161</v>
      </c>
      <c r="H18" t="s">
        <v>109</v>
      </c>
      <c r="I18" s="48" t="s">
        <v>162</v>
      </c>
      <c r="J18" s="48" t="s">
        <v>109</v>
      </c>
      <c r="K18" s="48" t="s">
        <v>163</v>
      </c>
      <c r="L18" s="48" t="s">
        <v>109</v>
      </c>
      <c r="M18" s="48"/>
    </row>
    <row r="19" spans="1:20" ht="16" x14ac:dyDescent="0.2">
      <c r="A19">
        <v>12</v>
      </c>
      <c r="B19" t="s">
        <v>105</v>
      </c>
      <c r="C19" t="s">
        <v>139</v>
      </c>
      <c r="D19" t="s">
        <v>107</v>
      </c>
      <c r="E19" s="48" t="s">
        <v>164</v>
      </c>
      <c r="F19" s="48" t="s">
        <v>109</v>
      </c>
      <c r="G19" s="48" t="s">
        <v>165</v>
      </c>
      <c r="H19" s="48" t="s">
        <v>109</v>
      </c>
      <c r="I19" s="48" t="s">
        <v>166</v>
      </c>
      <c r="J19" s="48" t="s">
        <v>109</v>
      </c>
      <c r="K19" s="48" t="s">
        <v>167</v>
      </c>
      <c r="L19" s="48" t="s">
        <v>109</v>
      </c>
      <c r="M19" s="48" t="s">
        <v>168</v>
      </c>
      <c r="N19" s="48" t="s">
        <v>109</v>
      </c>
      <c r="O19" s="48" t="s">
        <v>169</v>
      </c>
      <c r="P19" s="48" t="s">
        <v>109</v>
      </c>
    </row>
    <row r="20" spans="1:20" ht="16" x14ac:dyDescent="0.2">
      <c r="A20">
        <v>13</v>
      </c>
      <c r="B20" t="s">
        <v>105</v>
      </c>
      <c r="C20" t="s">
        <v>139</v>
      </c>
      <c r="D20" t="s">
        <v>107</v>
      </c>
      <c r="E20" t="s">
        <v>146</v>
      </c>
      <c r="F20" t="s">
        <v>109</v>
      </c>
      <c r="G20" t="s">
        <v>170</v>
      </c>
      <c r="H20" t="s">
        <v>109</v>
      </c>
      <c r="I20" t="s">
        <v>171</v>
      </c>
      <c r="J20" t="s">
        <v>109</v>
      </c>
      <c r="K20" t="s">
        <v>172</v>
      </c>
      <c r="L20" t="s">
        <v>109</v>
      </c>
      <c r="M20" s="48" t="s">
        <v>173</v>
      </c>
      <c r="N20" s="48" t="s">
        <v>109</v>
      </c>
      <c r="O20" s="48" t="s">
        <v>174</v>
      </c>
      <c r="P20" s="48" t="s">
        <v>109</v>
      </c>
    </row>
    <row r="21" spans="1:20" ht="16" x14ac:dyDescent="0.2">
      <c r="A21">
        <v>14</v>
      </c>
      <c r="B21" t="s">
        <v>105</v>
      </c>
      <c r="C21" t="s">
        <v>139</v>
      </c>
      <c r="D21" t="s">
        <v>107</v>
      </c>
      <c r="E21" t="s">
        <v>146</v>
      </c>
      <c r="F21" t="s">
        <v>109</v>
      </c>
      <c r="G21" t="s">
        <v>167</v>
      </c>
      <c r="H21" t="s">
        <v>109</v>
      </c>
      <c r="I21" s="48" t="s">
        <v>175</v>
      </c>
      <c r="J21" s="48" t="s">
        <v>109</v>
      </c>
      <c r="K21" s="48" t="s">
        <v>176</v>
      </c>
      <c r="L21" s="48" t="s">
        <v>109</v>
      </c>
      <c r="M21" s="48" t="s">
        <v>177</v>
      </c>
      <c r="N21" s="48" t="s">
        <v>109</v>
      </c>
    </row>
    <row r="22" spans="1:20" x14ac:dyDescent="0.2">
      <c r="A22">
        <v>15</v>
      </c>
      <c r="B22" t="s">
        <v>105</v>
      </c>
      <c r="C22" t="s">
        <v>106</v>
      </c>
      <c r="D22" t="s">
        <v>107</v>
      </c>
      <c r="E22" t="s">
        <v>108</v>
      </c>
      <c r="F22" t="s">
        <v>109</v>
      </c>
      <c r="G22" t="s">
        <v>151</v>
      </c>
      <c r="H22" t="s">
        <v>109</v>
      </c>
      <c r="I22" t="s">
        <v>178</v>
      </c>
      <c r="J22" t="s">
        <v>109</v>
      </c>
      <c r="K22" t="s">
        <v>179</v>
      </c>
      <c r="L22" t="s">
        <v>109</v>
      </c>
    </row>
    <row r="23" spans="1:20" x14ac:dyDescent="0.2">
      <c r="A23">
        <v>16</v>
      </c>
      <c r="B23" t="s">
        <v>105</v>
      </c>
      <c r="C23" t="s">
        <v>106</v>
      </c>
      <c r="D23" t="s">
        <v>107</v>
      </c>
      <c r="E23" t="s">
        <v>108</v>
      </c>
      <c r="F23" t="s">
        <v>109</v>
      </c>
      <c r="G23" t="s">
        <v>180</v>
      </c>
      <c r="H23" t="s">
        <v>109</v>
      </c>
      <c r="I23" t="s">
        <v>181</v>
      </c>
      <c r="J23" t="s">
        <v>109</v>
      </c>
      <c r="K23" t="s">
        <v>182</v>
      </c>
      <c r="L23" t="s">
        <v>141</v>
      </c>
      <c r="M23" t="s">
        <v>183</v>
      </c>
      <c r="N23" t="s">
        <v>184</v>
      </c>
      <c r="O23" t="s">
        <v>185</v>
      </c>
      <c r="P23" t="s">
        <v>186</v>
      </c>
      <c r="Q23" t="s">
        <v>187</v>
      </c>
      <c r="R23" t="s">
        <v>186</v>
      </c>
      <c r="S23" t="s">
        <v>188</v>
      </c>
      <c r="T23" t="s">
        <v>186</v>
      </c>
    </row>
    <row r="24" spans="1:20" x14ac:dyDescent="0.2">
      <c r="A24">
        <v>17</v>
      </c>
      <c r="B24" t="s">
        <v>105</v>
      </c>
      <c r="C24" t="s">
        <v>139</v>
      </c>
      <c r="D24" t="s">
        <v>107</v>
      </c>
      <c r="E24" t="s">
        <v>146</v>
      </c>
      <c r="F24" t="s">
        <v>109</v>
      </c>
      <c r="G24" t="s">
        <v>189</v>
      </c>
      <c r="H24" t="s">
        <v>109</v>
      </c>
      <c r="I24" t="s">
        <v>190</v>
      </c>
      <c r="J24" t="s">
        <v>109</v>
      </c>
      <c r="K24" t="s">
        <v>142</v>
      </c>
      <c r="L24" t="s">
        <v>141</v>
      </c>
      <c r="M24" t="s">
        <v>106</v>
      </c>
      <c r="N24" t="s">
        <v>184</v>
      </c>
      <c r="O24" t="s">
        <v>191</v>
      </c>
      <c r="P24" t="s">
        <v>186</v>
      </c>
      <c r="Q24" t="s">
        <v>192</v>
      </c>
      <c r="R24" t="s">
        <v>186</v>
      </c>
      <c r="S24" t="s">
        <v>193</v>
      </c>
      <c r="T24" t="s">
        <v>186</v>
      </c>
    </row>
    <row r="25" spans="1:20" ht="16" x14ac:dyDescent="0.2">
      <c r="A25">
        <v>18</v>
      </c>
      <c r="B25" t="s">
        <v>105</v>
      </c>
      <c r="C25" t="s">
        <v>139</v>
      </c>
      <c r="D25" t="s">
        <v>107</v>
      </c>
      <c r="E25" t="s">
        <v>146</v>
      </c>
      <c r="F25" t="s">
        <v>109</v>
      </c>
      <c r="G25" s="48" t="s">
        <v>194</v>
      </c>
      <c r="H25" s="48" t="s">
        <v>136</v>
      </c>
      <c r="I25" s="48" t="s">
        <v>195</v>
      </c>
      <c r="J25" s="48" t="s">
        <v>132</v>
      </c>
      <c r="K25" s="48" t="s">
        <v>153</v>
      </c>
      <c r="L25" s="48" t="s">
        <v>134</v>
      </c>
    </row>
    <row r="26" spans="1:20" ht="16" x14ac:dyDescent="0.2">
      <c r="A26">
        <v>19</v>
      </c>
      <c r="B26" t="s">
        <v>105</v>
      </c>
      <c r="C26" t="s">
        <v>106</v>
      </c>
      <c r="D26" t="s">
        <v>107</v>
      </c>
      <c r="E26" t="s">
        <v>108</v>
      </c>
      <c r="F26" t="s">
        <v>109</v>
      </c>
      <c r="G26" t="s">
        <v>110</v>
      </c>
      <c r="H26" t="s">
        <v>109</v>
      </c>
      <c r="I26" t="s">
        <v>128</v>
      </c>
      <c r="J26" t="s">
        <v>109</v>
      </c>
      <c r="K26" t="s">
        <v>129</v>
      </c>
      <c r="L26" t="s">
        <v>109</v>
      </c>
      <c r="M26" s="48" t="s">
        <v>188</v>
      </c>
      <c r="N26" s="48" t="s">
        <v>109</v>
      </c>
      <c r="O26" s="48" t="s">
        <v>196</v>
      </c>
      <c r="P26" s="48" t="s">
        <v>109</v>
      </c>
    </row>
    <row r="27" spans="1:20" ht="16" x14ac:dyDescent="0.2">
      <c r="A27">
        <v>20</v>
      </c>
      <c r="B27" t="s">
        <v>105</v>
      </c>
      <c r="C27" t="s">
        <v>113</v>
      </c>
      <c r="D27" t="s">
        <v>107</v>
      </c>
      <c r="E27" s="48" t="s">
        <v>197</v>
      </c>
      <c r="F27" s="48" t="s">
        <v>109</v>
      </c>
      <c r="G27" s="48" t="s">
        <v>198</v>
      </c>
      <c r="H27" s="48" t="s">
        <v>109</v>
      </c>
      <c r="I27" s="48" t="s">
        <v>199</v>
      </c>
      <c r="J27" s="48" t="s">
        <v>109</v>
      </c>
      <c r="K27" s="48" t="s">
        <v>115</v>
      </c>
      <c r="L27" s="48" t="s">
        <v>109</v>
      </c>
      <c r="M27" s="48" t="s">
        <v>200</v>
      </c>
      <c r="N27" s="48" t="s">
        <v>109</v>
      </c>
      <c r="O27" s="48" t="s">
        <v>124</v>
      </c>
      <c r="P27" s="48" t="s">
        <v>109</v>
      </c>
    </row>
    <row r="28" spans="1:20" ht="16" x14ac:dyDescent="0.2">
      <c r="A28">
        <v>21</v>
      </c>
      <c r="B28" t="s">
        <v>105</v>
      </c>
      <c r="C28" t="s">
        <v>113</v>
      </c>
      <c r="D28" t="s">
        <v>107</v>
      </c>
      <c r="E28" t="s">
        <v>114</v>
      </c>
      <c r="F28" t="s">
        <v>109</v>
      </c>
      <c r="G28" t="s">
        <v>119</v>
      </c>
      <c r="H28" t="s">
        <v>109</v>
      </c>
      <c r="I28" t="s">
        <v>154</v>
      </c>
      <c r="J28" t="s">
        <v>109</v>
      </c>
      <c r="K28" s="48" t="s">
        <v>201</v>
      </c>
      <c r="L28" s="48" t="s">
        <v>109</v>
      </c>
      <c r="M28" s="48" t="s">
        <v>202</v>
      </c>
      <c r="N28" s="48" t="s">
        <v>109</v>
      </c>
      <c r="O28" s="48"/>
      <c r="P28" s="48"/>
    </row>
    <row r="29" spans="1:20" ht="16" x14ac:dyDescent="0.2">
      <c r="A29">
        <v>22</v>
      </c>
      <c r="B29" t="s">
        <v>105</v>
      </c>
      <c r="C29" t="s">
        <v>139</v>
      </c>
      <c r="D29" t="s">
        <v>107</v>
      </c>
      <c r="E29" t="s">
        <v>146</v>
      </c>
      <c r="F29" t="s">
        <v>109</v>
      </c>
      <c r="G29" t="s">
        <v>170</v>
      </c>
      <c r="H29" t="s">
        <v>109</v>
      </c>
      <c r="I29" t="s">
        <v>171</v>
      </c>
      <c r="J29" t="s">
        <v>109</v>
      </c>
      <c r="K29" s="48" t="s">
        <v>203</v>
      </c>
      <c r="L29" s="48" t="s">
        <v>109</v>
      </c>
      <c r="M29" s="48" t="s">
        <v>180</v>
      </c>
      <c r="N29" s="48" t="s">
        <v>109</v>
      </c>
      <c r="O29" s="48"/>
      <c r="P29" s="48"/>
    </row>
    <row r="30" spans="1:20" ht="16" x14ac:dyDescent="0.2">
      <c r="A30">
        <v>23</v>
      </c>
      <c r="B30" t="s">
        <v>105</v>
      </c>
      <c r="C30" t="s">
        <v>139</v>
      </c>
      <c r="D30" t="s">
        <v>107</v>
      </c>
      <c r="E30" t="s">
        <v>146</v>
      </c>
      <c r="F30" t="s">
        <v>109</v>
      </c>
      <c r="G30" t="s">
        <v>167</v>
      </c>
      <c r="H30" t="s">
        <v>109</v>
      </c>
      <c r="I30" t="s">
        <v>175</v>
      </c>
      <c r="J30" t="s">
        <v>109</v>
      </c>
      <c r="K30" t="s">
        <v>204</v>
      </c>
      <c r="L30" t="s">
        <v>109</v>
      </c>
      <c r="M30" s="48" t="s">
        <v>205</v>
      </c>
      <c r="N30" s="48" t="s">
        <v>109</v>
      </c>
      <c r="O30" s="48" t="s">
        <v>206</v>
      </c>
      <c r="P30" s="48" t="s">
        <v>109</v>
      </c>
    </row>
    <row r="31" spans="1:20" ht="16" x14ac:dyDescent="0.2">
      <c r="A31">
        <v>24</v>
      </c>
      <c r="B31" t="s">
        <v>105</v>
      </c>
      <c r="C31" t="s">
        <v>139</v>
      </c>
      <c r="D31" t="s">
        <v>107</v>
      </c>
      <c r="E31" t="s">
        <v>146</v>
      </c>
      <c r="F31" t="s">
        <v>109</v>
      </c>
      <c r="G31" t="s">
        <v>194</v>
      </c>
      <c r="H31" t="s">
        <v>109</v>
      </c>
      <c r="I31" s="48" t="s">
        <v>207</v>
      </c>
      <c r="J31" s="48" t="s">
        <v>109</v>
      </c>
      <c r="K31" s="48" t="s">
        <v>208</v>
      </c>
      <c r="L31" s="48" t="s">
        <v>109</v>
      </c>
    </row>
    <row r="32" spans="1:20" x14ac:dyDescent="0.2">
      <c r="A32">
        <v>25</v>
      </c>
      <c r="B32" t="s">
        <v>105</v>
      </c>
      <c r="C32" t="s">
        <v>139</v>
      </c>
      <c r="D32" t="s">
        <v>107</v>
      </c>
      <c r="E32" t="s">
        <v>146</v>
      </c>
      <c r="F32" t="s">
        <v>109</v>
      </c>
      <c r="G32" t="s">
        <v>189</v>
      </c>
      <c r="H32" t="s">
        <v>109</v>
      </c>
      <c r="I32" t="s">
        <v>190</v>
      </c>
      <c r="J32" t="s">
        <v>109</v>
      </c>
      <c r="K32" t="s">
        <v>142</v>
      </c>
      <c r="L32" t="s">
        <v>141</v>
      </c>
      <c r="M32" t="s">
        <v>166</v>
      </c>
      <c r="N32" t="s">
        <v>184</v>
      </c>
      <c r="O32" t="s">
        <v>209</v>
      </c>
      <c r="P32" t="s">
        <v>186</v>
      </c>
      <c r="Q32" t="s">
        <v>210</v>
      </c>
      <c r="R32" t="s">
        <v>186</v>
      </c>
      <c r="S32" t="s">
        <v>211</v>
      </c>
      <c r="T32" t="s">
        <v>186</v>
      </c>
    </row>
    <row r="33" spans="1:22" ht="16" x14ac:dyDescent="0.2">
      <c r="A33">
        <v>26</v>
      </c>
      <c r="B33" t="s">
        <v>105</v>
      </c>
      <c r="C33" t="s">
        <v>139</v>
      </c>
      <c r="D33" t="s">
        <v>107</v>
      </c>
      <c r="E33" s="48" t="s">
        <v>170</v>
      </c>
      <c r="F33" s="48" t="s">
        <v>109</v>
      </c>
      <c r="G33" s="48" t="s">
        <v>212</v>
      </c>
      <c r="H33" s="48" t="s">
        <v>109</v>
      </c>
      <c r="I33" s="48" t="s">
        <v>213</v>
      </c>
      <c r="J33" s="48" t="s">
        <v>109</v>
      </c>
      <c r="K33" s="48" t="s">
        <v>147</v>
      </c>
      <c r="L33" s="48" t="s">
        <v>109</v>
      </c>
      <c r="M33" s="48" t="s">
        <v>214</v>
      </c>
      <c r="N33" s="48" t="s">
        <v>109</v>
      </c>
      <c r="O33" s="48" t="s">
        <v>215</v>
      </c>
      <c r="P33" s="48" t="s">
        <v>109</v>
      </c>
    </row>
    <row r="34" spans="1:22" x14ac:dyDescent="0.2">
      <c r="A34">
        <v>27</v>
      </c>
      <c r="B34" t="s">
        <v>105</v>
      </c>
      <c r="C34" t="s">
        <v>139</v>
      </c>
      <c r="D34" t="s">
        <v>107</v>
      </c>
      <c r="E34" t="s">
        <v>146</v>
      </c>
      <c r="F34" t="s">
        <v>109</v>
      </c>
      <c r="G34" t="s">
        <v>216</v>
      </c>
      <c r="H34" t="s">
        <v>109</v>
      </c>
      <c r="I34" t="s">
        <v>217</v>
      </c>
      <c r="J34" t="s">
        <v>109</v>
      </c>
      <c r="K34" t="s">
        <v>218</v>
      </c>
      <c r="L34" t="s">
        <v>109</v>
      </c>
    </row>
    <row r="35" spans="1:22" ht="16" x14ac:dyDescent="0.2">
      <c r="A35">
        <v>28</v>
      </c>
      <c r="B35" t="s">
        <v>105</v>
      </c>
      <c r="C35" t="s">
        <v>139</v>
      </c>
      <c r="D35" t="s">
        <v>107</v>
      </c>
      <c r="E35" t="s">
        <v>146</v>
      </c>
      <c r="F35" t="s">
        <v>109</v>
      </c>
      <c r="G35" t="s">
        <v>147</v>
      </c>
      <c r="H35" t="s">
        <v>109</v>
      </c>
      <c r="I35" t="s">
        <v>148</v>
      </c>
      <c r="J35" t="s">
        <v>109</v>
      </c>
      <c r="K35" t="s">
        <v>219</v>
      </c>
      <c r="L35" t="s">
        <v>109</v>
      </c>
      <c r="M35" s="48" t="s">
        <v>220</v>
      </c>
      <c r="N35" s="48" t="s">
        <v>109</v>
      </c>
      <c r="O35" s="48" t="s">
        <v>221</v>
      </c>
      <c r="P35" s="48" t="s">
        <v>109</v>
      </c>
    </row>
    <row r="36" spans="1:22" x14ac:dyDescent="0.2">
      <c r="A36">
        <v>29</v>
      </c>
      <c r="B36" t="s">
        <v>105</v>
      </c>
      <c r="C36" t="s">
        <v>139</v>
      </c>
      <c r="D36" t="s">
        <v>107</v>
      </c>
      <c r="E36" t="s">
        <v>146</v>
      </c>
      <c r="F36" t="s">
        <v>109</v>
      </c>
      <c r="G36" t="s">
        <v>194</v>
      </c>
      <c r="H36" t="s">
        <v>109</v>
      </c>
      <c r="I36" t="s">
        <v>222</v>
      </c>
      <c r="J36" t="s">
        <v>109</v>
      </c>
      <c r="K36" t="s">
        <v>164</v>
      </c>
      <c r="L36" t="s">
        <v>109</v>
      </c>
    </row>
    <row r="37" spans="1:22" ht="16" x14ac:dyDescent="0.2">
      <c r="A37">
        <v>30</v>
      </c>
      <c r="B37" t="s">
        <v>105</v>
      </c>
      <c r="C37" t="s">
        <v>139</v>
      </c>
      <c r="D37" t="s">
        <v>107</v>
      </c>
      <c r="E37" t="s">
        <v>146</v>
      </c>
      <c r="F37" t="s">
        <v>109</v>
      </c>
      <c r="G37" t="s">
        <v>161</v>
      </c>
      <c r="H37" t="s">
        <v>109</v>
      </c>
      <c r="I37" t="s">
        <v>140</v>
      </c>
      <c r="J37" t="s">
        <v>109</v>
      </c>
      <c r="K37" s="48" t="s">
        <v>223</v>
      </c>
      <c r="L37" s="48" t="s">
        <v>109</v>
      </c>
      <c r="M37" s="48" t="s">
        <v>224</v>
      </c>
      <c r="N37" s="48" t="s">
        <v>109</v>
      </c>
    </row>
    <row r="38" spans="1:22" ht="16" x14ac:dyDescent="0.2">
      <c r="A38">
        <v>31</v>
      </c>
      <c r="B38" t="s">
        <v>105</v>
      </c>
      <c r="C38" t="s">
        <v>139</v>
      </c>
      <c r="D38" t="s">
        <v>107</v>
      </c>
      <c r="E38" s="48" t="s">
        <v>170</v>
      </c>
      <c r="F38" s="48" t="s">
        <v>109</v>
      </c>
      <c r="G38" s="48" t="s">
        <v>212</v>
      </c>
      <c r="H38" s="48" t="s">
        <v>109</v>
      </c>
      <c r="I38" s="48" t="s">
        <v>213</v>
      </c>
      <c r="J38" s="48" t="s">
        <v>109</v>
      </c>
      <c r="K38" s="48" t="s">
        <v>164</v>
      </c>
      <c r="L38" s="48" t="s">
        <v>141</v>
      </c>
      <c r="M38" s="48" t="s">
        <v>225</v>
      </c>
      <c r="N38" s="48" t="s">
        <v>132</v>
      </c>
      <c r="O38" s="48" t="s">
        <v>226</v>
      </c>
      <c r="P38" s="48" t="s">
        <v>134</v>
      </c>
    </row>
    <row r="39" spans="1:22" x14ac:dyDescent="0.2">
      <c r="A39">
        <v>32</v>
      </c>
      <c r="B39" t="s">
        <v>105</v>
      </c>
      <c r="C39" t="s">
        <v>113</v>
      </c>
      <c r="D39" t="s">
        <v>107</v>
      </c>
      <c r="E39" t="s">
        <v>114</v>
      </c>
      <c r="F39" t="s">
        <v>109</v>
      </c>
      <c r="G39" t="s">
        <v>227</v>
      </c>
      <c r="H39" t="s">
        <v>109</v>
      </c>
      <c r="I39" t="s">
        <v>125</v>
      </c>
      <c r="J39" t="s">
        <v>109</v>
      </c>
      <c r="K39" t="s">
        <v>228</v>
      </c>
      <c r="L39" t="s">
        <v>109</v>
      </c>
      <c r="M39" s="48"/>
    </row>
    <row r="40" spans="1:22" x14ac:dyDescent="0.2">
      <c r="A40">
        <v>33</v>
      </c>
      <c r="B40" t="s">
        <v>105</v>
      </c>
      <c r="C40" t="s">
        <v>139</v>
      </c>
      <c r="D40" t="s">
        <v>107</v>
      </c>
      <c r="E40" t="s">
        <v>146</v>
      </c>
      <c r="F40" t="s">
        <v>109</v>
      </c>
      <c r="G40" t="s">
        <v>189</v>
      </c>
      <c r="H40" t="s">
        <v>109</v>
      </c>
      <c r="I40" t="s">
        <v>190</v>
      </c>
      <c r="J40" t="s">
        <v>109</v>
      </c>
      <c r="K40" t="s">
        <v>142</v>
      </c>
      <c r="L40" t="s">
        <v>141</v>
      </c>
      <c r="M40" t="s">
        <v>229</v>
      </c>
      <c r="N40" t="s">
        <v>184</v>
      </c>
      <c r="O40" t="s">
        <v>230</v>
      </c>
      <c r="P40" t="s">
        <v>186</v>
      </c>
      <c r="Q40" t="s">
        <v>231</v>
      </c>
      <c r="R40" t="s">
        <v>186</v>
      </c>
      <c r="S40" t="s">
        <v>232</v>
      </c>
      <c r="T40" t="s">
        <v>186</v>
      </c>
    </row>
    <row r="41" spans="1:22" x14ac:dyDescent="0.2">
      <c r="A41">
        <v>34</v>
      </c>
      <c r="B41" t="s">
        <v>105</v>
      </c>
      <c r="C41" t="s">
        <v>106</v>
      </c>
      <c r="D41" t="s">
        <v>107</v>
      </c>
      <c r="E41" t="s">
        <v>108</v>
      </c>
      <c r="F41" t="s">
        <v>109</v>
      </c>
      <c r="G41" t="s">
        <v>180</v>
      </c>
      <c r="H41" t="s">
        <v>109</v>
      </c>
      <c r="I41" t="s">
        <v>181</v>
      </c>
      <c r="J41" t="s">
        <v>109</v>
      </c>
      <c r="K41" t="s">
        <v>182</v>
      </c>
      <c r="L41" t="s">
        <v>141</v>
      </c>
      <c r="M41" t="s">
        <v>106</v>
      </c>
      <c r="N41" t="s">
        <v>184</v>
      </c>
      <c r="O41" t="s">
        <v>233</v>
      </c>
      <c r="P41" t="s">
        <v>186</v>
      </c>
      <c r="Q41" t="s">
        <v>192</v>
      </c>
      <c r="R41" t="s">
        <v>186</v>
      </c>
      <c r="S41" t="s">
        <v>234</v>
      </c>
      <c r="T41" t="s">
        <v>186</v>
      </c>
    </row>
    <row r="42" spans="1:22" ht="16" x14ac:dyDescent="0.2">
      <c r="A42">
        <v>35</v>
      </c>
      <c r="B42" t="s">
        <v>105</v>
      </c>
      <c r="C42" t="s">
        <v>139</v>
      </c>
      <c r="D42" t="s">
        <v>107</v>
      </c>
      <c r="E42" t="s">
        <v>146</v>
      </c>
      <c r="F42" t="s">
        <v>109</v>
      </c>
      <c r="G42" t="s">
        <v>161</v>
      </c>
      <c r="H42" t="s">
        <v>109</v>
      </c>
      <c r="I42" t="s">
        <v>140</v>
      </c>
      <c r="J42" t="s">
        <v>109</v>
      </c>
      <c r="K42" s="48" t="s">
        <v>235</v>
      </c>
      <c r="L42" s="48" t="s">
        <v>130</v>
      </c>
      <c r="M42" s="48" t="s">
        <v>236</v>
      </c>
      <c r="N42" s="48" t="s">
        <v>132</v>
      </c>
      <c r="O42" s="48" t="s">
        <v>133</v>
      </c>
      <c r="P42" s="48" t="s">
        <v>134</v>
      </c>
      <c r="Q42" s="48" t="s">
        <v>170</v>
      </c>
      <c r="R42" s="48" t="s">
        <v>136</v>
      </c>
      <c r="S42" s="48" t="s">
        <v>137</v>
      </c>
      <c r="T42" s="48" t="s">
        <v>132</v>
      </c>
      <c r="U42" s="48" t="s">
        <v>138</v>
      </c>
      <c r="V42" s="48" t="s">
        <v>134</v>
      </c>
    </row>
    <row r="43" spans="1:22" ht="16" x14ac:dyDescent="0.2">
      <c r="A43">
        <v>36</v>
      </c>
      <c r="B43" t="s">
        <v>105</v>
      </c>
      <c r="C43" t="s">
        <v>139</v>
      </c>
      <c r="D43" t="s">
        <v>107</v>
      </c>
      <c r="E43" t="s">
        <v>146</v>
      </c>
      <c r="F43" t="s">
        <v>109</v>
      </c>
      <c r="G43" t="s">
        <v>161</v>
      </c>
      <c r="H43" t="s">
        <v>109</v>
      </c>
      <c r="I43" t="s">
        <v>140</v>
      </c>
      <c r="J43" t="s">
        <v>109</v>
      </c>
      <c r="K43" t="s">
        <v>235</v>
      </c>
      <c r="L43" t="s">
        <v>109</v>
      </c>
      <c r="M43" s="48" t="s">
        <v>237</v>
      </c>
      <c r="N43" s="48" t="s">
        <v>109</v>
      </c>
      <c r="O43" s="48" t="s">
        <v>196</v>
      </c>
      <c r="P43" s="48" t="s">
        <v>109</v>
      </c>
    </row>
    <row r="44" spans="1:22" ht="16" x14ac:dyDescent="0.2">
      <c r="A44">
        <v>37</v>
      </c>
      <c r="B44" t="s">
        <v>105</v>
      </c>
      <c r="C44" t="s">
        <v>106</v>
      </c>
      <c r="D44" t="s">
        <v>107</v>
      </c>
      <c r="E44" t="s">
        <v>108</v>
      </c>
      <c r="F44" t="s">
        <v>109</v>
      </c>
      <c r="G44" t="s">
        <v>151</v>
      </c>
      <c r="H44" t="s">
        <v>109</v>
      </c>
      <c r="I44" s="48" t="s">
        <v>238</v>
      </c>
      <c r="J44" s="48" t="s">
        <v>109</v>
      </c>
      <c r="K44" s="48" t="s">
        <v>239</v>
      </c>
      <c r="L44" s="48" t="s">
        <v>109</v>
      </c>
    </row>
    <row r="45" spans="1:22" ht="16" x14ac:dyDescent="0.2">
      <c r="A45">
        <v>38</v>
      </c>
      <c r="B45" t="s">
        <v>105</v>
      </c>
      <c r="C45" t="s">
        <v>113</v>
      </c>
      <c r="D45" t="s">
        <v>107</v>
      </c>
      <c r="E45" t="s">
        <v>114</v>
      </c>
      <c r="F45" t="s">
        <v>109</v>
      </c>
      <c r="G45" t="s">
        <v>115</v>
      </c>
      <c r="H45" t="s">
        <v>109</v>
      </c>
      <c r="I45" t="s">
        <v>116</v>
      </c>
      <c r="J45" t="s">
        <v>109</v>
      </c>
      <c r="K45" t="s">
        <v>240</v>
      </c>
      <c r="L45" t="s">
        <v>109</v>
      </c>
      <c r="M45" s="48" t="s">
        <v>241</v>
      </c>
      <c r="N45" s="48" t="s">
        <v>109</v>
      </c>
      <c r="O45" s="48" t="s">
        <v>242</v>
      </c>
      <c r="P45" s="48" t="s">
        <v>109</v>
      </c>
    </row>
    <row r="46" spans="1:22" ht="16" x14ac:dyDescent="0.2">
      <c r="A46">
        <v>39</v>
      </c>
      <c r="B46" t="s">
        <v>105</v>
      </c>
      <c r="C46" t="s">
        <v>139</v>
      </c>
      <c r="D46" t="s">
        <v>107</v>
      </c>
      <c r="E46" s="48" t="s">
        <v>140</v>
      </c>
      <c r="F46" s="48" t="s">
        <v>141</v>
      </c>
      <c r="G46" s="48" t="s">
        <v>243</v>
      </c>
      <c r="H46" s="48" t="s">
        <v>132</v>
      </c>
      <c r="I46" s="48" t="s">
        <v>244</v>
      </c>
      <c r="J46" s="48" t="s">
        <v>134</v>
      </c>
    </row>
    <row r="47" spans="1:22" ht="16" x14ac:dyDescent="0.2">
      <c r="A47">
        <v>40</v>
      </c>
      <c r="B47" t="s">
        <v>105</v>
      </c>
      <c r="C47" t="s">
        <v>106</v>
      </c>
      <c r="D47" t="s">
        <v>107</v>
      </c>
      <c r="E47" t="s">
        <v>108</v>
      </c>
      <c r="F47" t="s">
        <v>109</v>
      </c>
      <c r="G47" t="s">
        <v>110</v>
      </c>
      <c r="H47" t="s">
        <v>109</v>
      </c>
      <c r="I47" t="s">
        <v>128</v>
      </c>
      <c r="J47" t="s">
        <v>109</v>
      </c>
      <c r="K47" s="48" t="s">
        <v>223</v>
      </c>
      <c r="L47" s="48" t="s">
        <v>109</v>
      </c>
      <c r="M47" s="48" t="s">
        <v>224</v>
      </c>
      <c r="N47" s="48" t="s">
        <v>109</v>
      </c>
    </row>
    <row r="48" spans="1:22" ht="16" x14ac:dyDescent="0.2">
      <c r="A48">
        <v>41</v>
      </c>
      <c r="B48" t="s">
        <v>105</v>
      </c>
      <c r="C48" t="s">
        <v>139</v>
      </c>
      <c r="D48" t="s">
        <v>107</v>
      </c>
      <c r="E48" t="s">
        <v>146</v>
      </c>
      <c r="F48" t="s">
        <v>109</v>
      </c>
      <c r="G48" t="s">
        <v>194</v>
      </c>
      <c r="H48" t="s">
        <v>109</v>
      </c>
      <c r="I48" t="s">
        <v>222</v>
      </c>
      <c r="J48" t="s">
        <v>109</v>
      </c>
      <c r="K48" s="48" t="s">
        <v>245</v>
      </c>
      <c r="L48" s="48" t="s">
        <v>109</v>
      </c>
      <c r="M48" s="48" t="s">
        <v>246</v>
      </c>
      <c r="N48" s="48" t="s">
        <v>109</v>
      </c>
    </row>
    <row r="49" spans="1:20" x14ac:dyDescent="0.2">
      <c r="A49">
        <v>42</v>
      </c>
      <c r="B49" t="s">
        <v>105</v>
      </c>
      <c r="C49" t="s">
        <v>106</v>
      </c>
      <c r="D49" t="s">
        <v>107</v>
      </c>
      <c r="E49" t="s">
        <v>108</v>
      </c>
      <c r="F49" t="s">
        <v>109</v>
      </c>
      <c r="G49" t="s">
        <v>180</v>
      </c>
      <c r="H49" t="s">
        <v>109</v>
      </c>
      <c r="I49" t="s">
        <v>181</v>
      </c>
      <c r="J49" t="s">
        <v>109</v>
      </c>
      <c r="K49" t="s">
        <v>182</v>
      </c>
      <c r="L49" t="s">
        <v>141</v>
      </c>
      <c r="M49" t="s">
        <v>247</v>
      </c>
      <c r="N49" t="s">
        <v>184</v>
      </c>
      <c r="O49" t="s">
        <v>248</v>
      </c>
      <c r="P49" t="s">
        <v>186</v>
      </c>
      <c r="Q49" t="s">
        <v>215</v>
      </c>
      <c r="R49" t="s">
        <v>186</v>
      </c>
      <c r="S49" t="s">
        <v>232</v>
      </c>
      <c r="T49" t="s">
        <v>186</v>
      </c>
    </row>
    <row r="50" spans="1:20" ht="16" x14ac:dyDescent="0.2">
      <c r="A50">
        <v>43</v>
      </c>
      <c r="B50" t="s">
        <v>105</v>
      </c>
      <c r="C50" t="s">
        <v>113</v>
      </c>
      <c r="D50" t="s">
        <v>107</v>
      </c>
      <c r="E50" t="s">
        <v>114</v>
      </c>
      <c r="F50" t="s">
        <v>109</v>
      </c>
      <c r="G50" t="s">
        <v>122</v>
      </c>
      <c r="H50" t="s">
        <v>109</v>
      </c>
      <c r="I50" t="s">
        <v>125</v>
      </c>
      <c r="J50" t="s">
        <v>109</v>
      </c>
      <c r="K50" t="s">
        <v>249</v>
      </c>
      <c r="L50" t="s">
        <v>109</v>
      </c>
      <c r="M50" s="48" t="s">
        <v>250</v>
      </c>
      <c r="N50" s="48" t="s">
        <v>109</v>
      </c>
      <c r="O50" s="48" t="s">
        <v>251</v>
      </c>
      <c r="P50" s="48" t="s">
        <v>109</v>
      </c>
    </row>
    <row r="51" spans="1:20" x14ac:dyDescent="0.2">
      <c r="A51">
        <v>44</v>
      </c>
      <c r="B51" t="s">
        <v>105</v>
      </c>
      <c r="C51" t="s">
        <v>113</v>
      </c>
      <c r="D51" t="s">
        <v>107</v>
      </c>
      <c r="E51" t="s">
        <v>114</v>
      </c>
      <c r="F51" t="s">
        <v>109</v>
      </c>
      <c r="G51" t="s">
        <v>252</v>
      </c>
      <c r="H51" t="s">
        <v>109</v>
      </c>
      <c r="I51" t="s">
        <v>253</v>
      </c>
      <c r="J51" t="s">
        <v>109</v>
      </c>
      <c r="K51" t="s">
        <v>199</v>
      </c>
      <c r="L51" t="s">
        <v>109</v>
      </c>
    </row>
    <row r="52" spans="1:20" ht="16" x14ac:dyDescent="0.2">
      <c r="A52">
        <v>45</v>
      </c>
      <c r="B52" t="s">
        <v>105</v>
      </c>
      <c r="C52" t="s">
        <v>106</v>
      </c>
      <c r="D52" t="s">
        <v>107</v>
      </c>
      <c r="E52" t="s">
        <v>108</v>
      </c>
      <c r="F52" t="s">
        <v>109</v>
      </c>
      <c r="G52" t="s">
        <v>151</v>
      </c>
      <c r="H52" t="s">
        <v>109</v>
      </c>
      <c r="I52" t="s">
        <v>178</v>
      </c>
      <c r="J52" t="s">
        <v>109</v>
      </c>
      <c r="K52" s="48" t="s">
        <v>254</v>
      </c>
      <c r="L52" s="48" t="s">
        <v>109</v>
      </c>
      <c r="M52" s="48" t="s">
        <v>255</v>
      </c>
      <c r="N52" s="48" t="s">
        <v>109</v>
      </c>
    </row>
  </sheetData>
  <sortState xmlns:xlrd2="http://schemas.microsoft.com/office/spreadsheetml/2017/richdata2" ref="A8:V52">
    <sortCondition ref="A8:A52"/>
  </sortState>
  <mergeCells count="1">
    <mergeCell ref="A1:J5"/>
  </mergeCells>
  <phoneticPr fontId="1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88261-9113-4671-A1DE-0B3F68FADBB0}">
  <dimension ref="A1"/>
  <sheetViews>
    <sheetView workbookViewId="0">
      <selection activeCell="X25" sqref="X25"/>
    </sheetView>
  </sheetViews>
  <sheetFormatPr baseColWidth="10" defaultColWidth="8.83203125" defaultRowHeight="15" x14ac:dyDescent="0.2"/>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7030A0"/>
  </sheetPr>
  <dimension ref="A1:R30"/>
  <sheetViews>
    <sheetView workbookViewId="0">
      <selection activeCell="A16" sqref="A16"/>
    </sheetView>
  </sheetViews>
  <sheetFormatPr baseColWidth="10" defaultColWidth="8.6640625" defaultRowHeight="15" x14ac:dyDescent="0.2"/>
  <cols>
    <col min="1" max="2" width="8.6640625" style="20"/>
  </cols>
  <sheetData>
    <row r="1" spans="1:18" x14ac:dyDescent="0.2">
      <c r="A1" s="74" t="s">
        <v>256</v>
      </c>
      <c r="B1" s="74"/>
    </row>
    <row r="2" spans="1:18" x14ac:dyDescent="0.2">
      <c r="A2" s="18" t="s">
        <v>257</v>
      </c>
      <c r="B2" s="18" t="s">
        <v>258</v>
      </c>
      <c r="C2" s="19" t="s">
        <v>259</v>
      </c>
    </row>
    <row r="3" spans="1:18" x14ac:dyDescent="0.2">
      <c r="A3" s="20">
        <v>20</v>
      </c>
      <c r="B3" s="20">
        <v>0</v>
      </c>
      <c r="C3" t="s">
        <v>260</v>
      </c>
    </row>
    <row r="4" spans="1:18" x14ac:dyDescent="0.2">
      <c r="A4" s="20">
        <v>5</v>
      </c>
      <c r="B4" s="20">
        <v>0</v>
      </c>
      <c r="C4" t="s">
        <v>261</v>
      </c>
    </row>
    <row r="5" spans="1:18" x14ac:dyDescent="0.2">
      <c r="A5" s="20">
        <v>0</v>
      </c>
      <c r="B5" s="20">
        <v>0</v>
      </c>
      <c r="C5" t="s">
        <v>262</v>
      </c>
    </row>
    <row r="6" spans="1:18" x14ac:dyDescent="0.2">
      <c r="C6" s="19" t="s">
        <v>263</v>
      </c>
    </row>
    <row r="7" spans="1:18" x14ac:dyDescent="0.2">
      <c r="A7" s="20">
        <v>20</v>
      </c>
      <c r="B7" s="20">
        <v>0</v>
      </c>
      <c r="C7" t="s">
        <v>260</v>
      </c>
    </row>
    <row r="8" spans="1:18" x14ac:dyDescent="0.2">
      <c r="A8" s="20">
        <v>5</v>
      </c>
      <c r="B8" s="20">
        <v>0</v>
      </c>
      <c r="C8" t="s">
        <v>264</v>
      </c>
    </row>
    <row r="9" spans="1:18" x14ac:dyDescent="0.2">
      <c r="A9" s="20">
        <v>5</v>
      </c>
      <c r="B9" s="20">
        <v>0</v>
      </c>
      <c r="C9" t="s">
        <v>265</v>
      </c>
      <c r="I9" s="21"/>
      <c r="J9" s="22"/>
      <c r="K9" s="22"/>
      <c r="L9" s="22"/>
      <c r="M9" s="22"/>
    </row>
    <row r="10" spans="1:18" x14ac:dyDescent="0.2">
      <c r="C10" s="19" t="s">
        <v>266</v>
      </c>
    </row>
    <row r="11" spans="1:18" ht="14.5" customHeight="1" x14ac:dyDescent="0.2">
      <c r="A11" s="20">
        <v>5</v>
      </c>
      <c r="B11" s="20">
        <v>0</v>
      </c>
      <c r="C11" t="s">
        <v>267</v>
      </c>
      <c r="K11" s="21"/>
      <c r="L11" s="21"/>
      <c r="M11" s="21"/>
      <c r="N11" s="21"/>
      <c r="O11" s="21"/>
    </row>
    <row r="12" spans="1:18" x14ac:dyDescent="0.2">
      <c r="A12" s="20">
        <v>5</v>
      </c>
      <c r="B12" s="20">
        <v>0</v>
      </c>
      <c r="C12" t="s">
        <v>268</v>
      </c>
      <c r="K12" s="21"/>
      <c r="L12" s="21"/>
      <c r="M12" s="21"/>
      <c r="N12" s="21"/>
      <c r="O12" s="21"/>
    </row>
    <row r="13" spans="1:18" x14ac:dyDescent="0.2">
      <c r="A13" s="20">
        <v>5</v>
      </c>
      <c r="B13" s="20">
        <v>0</v>
      </c>
      <c r="C13" t="s">
        <v>269</v>
      </c>
    </row>
    <row r="14" spans="1:18" ht="14.5" customHeight="1" x14ac:dyDescent="0.2">
      <c r="A14" s="20">
        <v>5</v>
      </c>
      <c r="B14" s="20">
        <v>0</v>
      </c>
      <c r="C14" t="s">
        <v>270</v>
      </c>
      <c r="N14" s="23"/>
      <c r="O14" s="23"/>
      <c r="P14" s="23"/>
      <c r="Q14" s="23"/>
      <c r="R14" s="23"/>
    </row>
    <row r="15" spans="1:18" x14ac:dyDescent="0.2">
      <c r="A15" s="74"/>
      <c r="B15" s="74"/>
      <c r="C15" s="19" t="s">
        <v>271</v>
      </c>
    </row>
    <row r="16" spans="1:18" ht="14.5" customHeight="1" x14ac:dyDescent="0.2">
      <c r="A16" s="20">
        <v>20</v>
      </c>
      <c r="B16" s="20">
        <v>0</v>
      </c>
      <c r="C16" t="s">
        <v>260</v>
      </c>
      <c r="J16" s="75"/>
      <c r="K16" s="75"/>
      <c r="L16" s="75"/>
      <c r="M16" s="75"/>
      <c r="N16" s="75"/>
      <c r="O16" s="75"/>
      <c r="P16" s="75"/>
    </row>
    <row r="17" spans="1:16" ht="14.5" customHeight="1" x14ac:dyDescent="0.2">
      <c r="A17" s="20">
        <v>5</v>
      </c>
      <c r="B17" s="20">
        <v>0</v>
      </c>
      <c r="C17" t="s">
        <v>272</v>
      </c>
      <c r="J17" s="21"/>
      <c r="K17" s="21"/>
      <c r="L17" s="21"/>
      <c r="M17" s="21"/>
      <c r="N17" s="21"/>
      <c r="O17" s="21"/>
      <c r="P17" s="21"/>
    </row>
    <row r="18" spans="1:16" x14ac:dyDescent="0.2">
      <c r="A18" s="20">
        <v>5</v>
      </c>
      <c r="B18" s="20">
        <v>0</v>
      </c>
      <c r="C18" t="s">
        <v>265</v>
      </c>
    </row>
    <row r="19" spans="1:16" x14ac:dyDescent="0.2">
      <c r="C19" s="19" t="s">
        <v>273</v>
      </c>
    </row>
    <row r="20" spans="1:16" s="35" customFormat="1" x14ac:dyDescent="0.2">
      <c r="A20" s="20">
        <v>20</v>
      </c>
      <c r="B20" s="20">
        <v>0</v>
      </c>
      <c r="C20" s="34" t="s">
        <v>86</v>
      </c>
    </row>
    <row r="21" spans="1:16" x14ac:dyDescent="0.2">
      <c r="A21" s="20">
        <v>10</v>
      </c>
      <c r="B21" s="20">
        <v>0</v>
      </c>
      <c r="C21" s="34" t="s">
        <v>87</v>
      </c>
      <c r="D21" s="24"/>
      <c r="E21" s="24"/>
      <c r="F21" s="24"/>
      <c r="G21" s="24"/>
      <c r="H21" s="24"/>
      <c r="I21" s="24"/>
      <c r="J21" s="24"/>
      <c r="K21" s="24"/>
      <c r="L21" s="24"/>
      <c r="M21" s="24"/>
    </row>
    <row r="22" spans="1:16" x14ac:dyDescent="0.2">
      <c r="A22" s="20">
        <v>10</v>
      </c>
      <c r="B22" s="20">
        <v>0</v>
      </c>
      <c r="C22" s="34" t="s">
        <v>88</v>
      </c>
      <c r="D22" s="24"/>
      <c r="E22" s="24"/>
      <c r="F22" s="24"/>
      <c r="G22" s="24"/>
      <c r="H22" s="24"/>
      <c r="I22" s="24"/>
      <c r="J22" s="24"/>
      <c r="K22" s="24"/>
      <c r="L22" s="24"/>
      <c r="M22" s="24"/>
    </row>
    <row r="23" spans="1:16" x14ac:dyDescent="0.2">
      <c r="C23" s="19" t="s">
        <v>274</v>
      </c>
    </row>
    <row r="24" spans="1:16" x14ac:dyDescent="0.2">
      <c r="A24" s="20">
        <v>20</v>
      </c>
      <c r="B24" s="20">
        <v>0</v>
      </c>
      <c r="C24" s="24" t="s">
        <v>275</v>
      </c>
      <c r="D24" s="24"/>
      <c r="E24" s="24"/>
      <c r="F24" s="24"/>
      <c r="G24" s="24"/>
      <c r="H24" s="24"/>
      <c r="I24" s="24"/>
      <c r="J24" s="24"/>
      <c r="K24" s="24"/>
      <c r="L24" s="24"/>
      <c r="M24" s="24"/>
    </row>
    <row r="25" spans="1:16" x14ac:dyDescent="0.2">
      <c r="A25" s="20">
        <v>10</v>
      </c>
      <c r="B25" s="20">
        <v>0</v>
      </c>
      <c r="C25" s="24" t="s">
        <v>276</v>
      </c>
      <c r="D25" s="24"/>
      <c r="E25" s="24"/>
      <c r="F25" s="24"/>
      <c r="G25" s="24"/>
      <c r="H25" s="24"/>
      <c r="I25" s="24"/>
      <c r="J25" s="24"/>
      <c r="K25" s="24"/>
      <c r="L25" s="24"/>
      <c r="M25" s="24"/>
    </row>
    <row r="26" spans="1:16" x14ac:dyDescent="0.2">
      <c r="C26" s="25"/>
      <c r="D26" s="25"/>
      <c r="E26" s="25"/>
      <c r="F26" s="25"/>
      <c r="G26" s="25"/>
      <c r="H26" s="25"/>
      <c r="I26" s="25"/>
      <c r="J26" s="25"/>
      <c r="K26" s="25"/>
      <c r="L26" s="25"/>
      <c r="M26" s="25"/>
    </row>
    <row r="28" spans="1:16" x14ac:dyDescent="0.2">
      <c r="A28" s="26">
        <f>SUM(A3:A25)</f>
        <v>175</v>
      </c>
      <c r="B28" s="26">
        <f>SUM(B3:B25)</f>
        <v>0</v>
      </c>
      <c r="C28" s="27" t="s">
        <v>277</v>
      </c>
    </row>
    <row r="29" spans="1:16" x14ac:dyDescent="0.2">
      <c r="B29" s="28">
        <f>B28/A28</f>
        <v>0</v>
      </c>
      <c r="C29" s="27" t="s">
        <v>278</v>
      </c>
    </row>
    <row r="30" spans="1:16" x14ac:dyDescent="0.2">
      <c r="C30" s="27"/>
    </row>
  </sheetData>
  <mergeCells count="3">
    <mergeCell ref="A1:B1"/>
    <mergeCell ref="A15:B15"/>
    <mergeCell ref="J16:P1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665F9-9154-43C1-8E59-99FAF881F7BB}">
  <dimension ref="A1:I57"/>
  <sheetViews>
    <sheetView topLeftCell="A27" workbookViewId="0">
      <selection activeCell="A51" sqref="A51:D58"/>
    </sheetView>
  </sheetViews>
  <sheetFormatPr baseColWidth="10" defaultColWidth="8.83203125" defaultRowHeight="15" x14ac:dyDescent="0.2"/>
  <cols>
    <col min="1" max="1" width="13.83203125" customWidth="1"/>
    <col min="2" max="2" width="11.33203125" customWidth="1"/>
    <col min="3" max="3" width="12.33203125" bestFit="1" customWidth="1"/>
    <col min="4" max="4" width="14" bestFit="1" customWidth="1"/>
    <col min="7" max="7" width="11.6640625" bestFit="1" customWidth="1"/>
    <col min="9" max="9" width="13.6640625" bestFit="1" customWidth="1"/>
  </cols>
  <sheetData>
    <row r="1" spans="1:9" x14ac:dyDescent="0.2">
      <c r="A1" s="52" t="s">
        <v>279</v>
      </c>
      <c r="B1" s="52" t="s">
        <v>280</v>
      </c>
      <c r="C1" s="12" t="s">
        <v>281</v>
      </c>
      <c r="D1" s="52" t="s">
        <v>282</v>
      </c>
      <c r="E1" s="52" t="s">
        <v>285</v>
      </c>
      <c r="F1" s="52" t="s">
        <v>286</v>
      </c>
      <c r="G1" s="52" t="s">
        <v>4</v>
      </c>
      <c r="H1" s="52" t="s">
        <v>284</v>
      </c>
      <c r="I1" s="52" t="s">
        <v>283</v>
      </c>
    </row>
    <row r="2" spans="1:9" x14ac:dyDescent="0.2">
      <c r="A2">
        <f>IF('Soap Conjoint'!A7="Lavender",1,0)</f>
        <v>1</v>
      </c>
      <c r="B2">
        <f>IF('Soap Conjoint'!A7="Mint",1,0)</f>
        <v>0</v>
      </c>
      <c r="C2">
        <f>IF('Soap Conjoint'!B7="Shea Butter",1,0)</f>
        <v>1</v>
      </c>
      <c r="D2">
        <f>IF('Soap Conjoint'!B7="Cocoa Butter",1,0)</f>
        <v>0</v>
      </c>
      <c r="E2">
        <f>IF('Soap Conjoint'!C7=2.5,1,0)</f>
        <v>1</v>
      </c>
      <c r="F2">
        <f>IF('Soap Conjoint'!C7=3,1,0)</f>
        <v>0</v>
      </c>
      <c r="G2">
        <f>IF('Soap Conjoint'!D7="Yes",1,0)</f>
        <v>1</v>
      </c>
      <c r="H2">
        <f>IF('Soap Conjoint'!E7="Natural",1,0)</f>
        <v>1</v>
      </c>
      <c r="I2">
        <f>19-'Soap Conjoint'!F7</f>
        <v>6</v>
      </c>
    </row>
    <row r="3" spans="1:9" x14ac:dyDescent="0.2">
      <c r="A3">
        <f>IF('Soap Conjoint'!A8="Lavender",1,0)</f>
        <v>1</v>
      </c>
      <c r="B3">
        <f>IF('Soap Conjoint'!A8="Mint",1,0)</f>
        <v>0</v>
      </c>
      <c r="C3">
        <f>IF('Soap Conjoint'!B8="Shea Butter",1,0)</f>
        <v>0</v>
      </c>
      <c r="D3">
        <f>IF('Soap Conjoint'!B8="Cocoa Butter",1,0)</f>
        <v>1</v>
      </c>
      <c r="E3">
        <f>IF('Soap Conjoint'!C8=2.5,1,0)</f>
        <v>0</v>
      </c>
      <c r="F3">
        <f>IF('Soap Conjoint'!C8=3,1,0)</f>
        <v>1</v>
      </c>
      <c r="G3">
        <f>IF('Soap Conjoint'!D8="Yes",1,0)</f>
        <v>1</v>
      </c>
      <c r="H3">
        <f>IF('Soap Conjoint'!E8="Natural",1,0)</f>
        <v>0</v>
      </c>
      <c r="I3">
        <f>19-'Soap Conjoint'!F8</f>
        <v>8</v>
      </c>
    </row>
    <row r="4" spans="1:9" x14ac:dyDescent="0.2">
      <c r="A4">
        <f>IF('Soap Conjoint'!A9="Lavender",1,0)</f>
        <v>1</v>
      </c>
      <c r="B4">
        <f>IF('Soap Conjoint'!A9="Mint",1,0)</f>
        <v>0</v>
      </c>
      <c r="C4">
        <f>IF('Soap Conjoint'!B9="Shea Butter",1,0)</f>
        <v>0</v>
      </c>
      <c r="D4">
        <f>IF('Soap Conjoint'!B9="Cocoa Butter",1,0)</f>
        <v>0</v>
      </c>
      <c r="E4">
        <f>IF('Soap Conjoint'!C9=2.5,1,0)</f>
        <v>0</v>
      </c>
      <c r="F4">
        <f>IF('Soap Conjoint'!C9=3,1,0)</f>
        <v>0</v>
      </c>
      <c r="G4">
        <f>IF('Soap Conjoint'!D9="Yes",1,0)</f>
        <v>0</v>
      </c>
      <c r="H4">
        <f>IF('Soap Conjoint'!E9="Natural",1,0)</f>
        <v>1</v>
      </c>
      <c r="I4">
        <f>19-'Soap Conjoint'!F9</f>
        <v>2</v>
      </c>
    </row>
    <row r="5" spans="1:9" x14ac:dyDescent="0.2">
      <c r="A5">
        <f>IF('Soap Conjoint'!A10="Lavender",1,0)</f>
        <v>0</v>
      </c>
      <c r="B5">
        <f>IF('Soap Conjoint'!A10="Mint",1,0)</f>
        <v>1</v>
      </c>
      <c r="C5">
        <f>IF('Soap Conjoint'!B10="Shea Butter",1,0)</f>
        <v>1</v>
      </c>
      <c r="D5">
        <f>IF('Soap Conjoint'!B10="Cocoa Butter",1,0)</f>
        <v>0</v>
      </c>
      <c r="E5">
        <f>IF('Soap Conjoint'!C10=2.5,1,0)</f>
        <v>0</v>
      </c>
      <c r="F5">
        <f>IF('Soap Conjoint'!C10=3,1,0)</f>
        <v>1</v>
      </c>
      <c r="G5">
        <f>IF('Soap Conjoint'!D10="Yes",1,0)</f>
        <v>0</v>
      </c>
      <c r="H5">
        <f>IF('Soap Conjoint'!E10="Natural",1,0)</f>
        <v>0</v>
      </c>
      <c r="I5">
        <f>19-'Soap Conjoint'!F10</f>
        <v>17</v>
      </c>
    </row>
    <row r="6" spans="1:9" x14ac:dyDescent="0.2">
      <c r="A6">
        <f>IF('Soap Conjoint'!A11="Lavender",1,0)</f>
        <v>0</v>
      </c>
      <c r="B6">
        <f>IF('Soap Conjoint'!A11="Mint",1,0)</f>
        <v>1</v>
      </c>
      <c r="C6">
        <f>IF('Soap Conjoint'!B11="Shea Butter",1,0)</f>
        <v>0</v>
      </c>
      <c r="D6">
        <f>IF('Soap Conjoint'!B11="Cocoa Butter",1,0)</f>
        <v>1</v>
      </c>
      <c r="E6">
        <f>IF('Soap Conjoint'!C11=2.5,1,0)</f>
        <v>0</v>
      </c>
      <c r="F6">
        <f>IF('Soap Conjoint'!C11=3,1,0)</f>
        <v>0</v>
      </c>
      <c r="G6">
        <f>IF('Soap Conjoint'!D11="Yes",1,0)</f>
        <v>1</v>
      </c>
      <c r="H6">
        <f>IF('Soap Conjoint'!E11="Natural",1,0)</f>
        <v>1</v>
      </c>
      <c r="I6">
        <f>19-'Soap Conjoint'!F11</f>
        <v>5</v>
      </c>
    </row>
    <row r="7" spans="1:9" x14ac:dyDescent="0.2">
      <c r="A7">
        <f>IF('Soap Conjoint'!A12="Lavender",1,0)</f>
        <v>0</v>
      </c>
      <c r="B7">
        <f>IF('Soap Conjoint'!A12="Mint",1,0)</f>
        <v>1</v>
      </c>
      <c r="C7">
        <f>IF('Soap Conjoint'!B12="Shea Butter",1,0)</f>
        <v>0</v>
      </c>
      <c r="D7">
        <f>IF('Soap Conjoint'!B12="Cocoa Butter",1,0)</f>
        <v>0</v>
      </c>
      <c r="E7">
        <f>IF('Soap Conjoint'!C12=2.5,1,0)</f>
        <v>1</v>
      </c>
      <c r="F7">
        <f>IF('Soap Conjoint'!C12=3,1,0)</f>
        <v>0</v>
      </c>
      <c r="G7">
        <f>IF('Soap Conjoint'!D12="Yes",1,0)</f>
        <v>1</v>
      </c>
      <c r="H7">
        <f>IF('Soap Conjoint'!E12="Natural",1,0)</f>
        <v>1</v>
      </c>
      <c r="I7">
        <f>19-'Soap Conjoint'!F12</f>
        <v>16</v>
      </c>
    </row>
    <row r="8" spans="1:9" x14ac:dyDescent="0.2">
      <c r="A8">
        <f>IF('Soap Conjoint'!A13="Lavender",1,0)</f>
        <v>0</v>
      </c>
      <c r="B8">
        <f>IF('Soap Conjoint'!A13="Mint",1,0)</f>
        <v>0</v>
      </c>
      <c r="C8">
        <f>IF('Soap Conjoint'!B13="Shea Butter",1,0)</f>
        <v>1</v>
      </c>
      <c r="D8">
        <f>IF('Soap Conjoint'!B13="Cocoa Butter",1,0)</f>
        <v>0</v>
      </c>
      <c r="E8">
        <f>IF('Soap Conjoint'!C13=2.5,1,0)</f>
        <v>0</v>
      </c>
      <c r="F8">
        <f>IF('Soap Conjoint'!C13=3,1,0)</f>
        <v>0</v>
      </c>
      <c r="G8">
        <f>IF('Soap Conjoint'!D13="Yes",1,0)</f>
        <v>1</v>
      </c>
      <c r="H8">
        <f>IF('Soap Conjoint'!E13="Natural",1,0)</f>
        <v>0</v>
      </c>
      <c r="I8">
        <f>19-'Soap Conjoint'!F13</f>
        <v>7</v>
      </c>
    </row>
    <row r="9" spans="1:9" x14ac:dyDescent="0.2">
      <c r="A9">
        <f>IF('Soap Conjoint'!A14="Lavender",1,0)</f>
        <v>0</v>
      </c>
      <c r="B9">
        <f>IF('Soap Conjoint'!A14="Mint",1,0)</f>
        <v>0</v>
      </c>
      <c r="C9">
        <f>IF('Soap Conjoint'!B14="Shea Butter",1,0)</f>
        <v>0</v>
      </c>
      <c r="D9">
        <f>IF('Soap Conjoint'!B14="Cocoa Butter",1,0)</f>
        <v>1</v>
      </c>
      <c r="E9">
        <f>IF('Soap Conjoint'!C14=2.5,1,0)</f>
        <v>1</v>
      </c>
      <c r="F9">
        <f>IF('Soap Conjoint'!C14=3,1,0)</f>
        <v>0</v>
      </c>
      <c r="G9">
        <f>IF('Soap Conjoint'!D14="Yes",1,0)</f>
        <v>0</v>
      </c>
      <c r="H9">
        <f>IF('Soap Conjoint'!E14="Natural",1,0)</f>
        <v>1</v>
      </c>
      <c r="I9">
        <f>19-'Soap Conjoint'!F14</f>
        <v>12</v>
      </c>
    </row>
    <row r="10" spans="1:9" x14ac:dyDescent="0.2">
      <c r="A10">
        <f>IF('Soap Conjoint'!A15="Lavender",1,0)</f>
        <v>0</v>
      </c>
      <c r="B10">
        <f>IF('Soap Conjoint'!A15="Mint",1,0)</f>
        <v>0</v>
      </c>
      <c r="C10">
        <f>IF('Soap Conjoint'!B15="Shea Butter",1,0)</f>
        <v>0</v>
      </c>
      <c r="D10">
        <f>IF('Soap Conjoint'!B15="Cocoa Butter",1,0)</f>
        <v>0</v>
      </c>
      <c r="E10">
        <f>IF('Soap Conjoint'!C15=2.5,1,0)</f>
        <v>0</v>
      </c>
      <c r="F10">
        <f>IF('Soap Conjoint'!C15=3,1,0)</f>
        <v>1</v>
      </c>
      <c r="G10">
        <f>IF('Soap Conjoint'!D15="Yes",1,0)</f>
        <v>1</v>
      </c>
      <c r="H10">
        <f>IF('Soap Conjoint'!E15="Natural",1,0)</f>
        <v>1</v>
      </c>
      <c r="I10">
        <f>19-'Soap Conjoint'!F15</f>
        <v>10</v>
      </c>
    </row>
    <row r="11" spans="1:9" x14ac:dyDescent="0.2">
      <c r="A11">
        <f>IF('Soap Conjoint'!A16="Lavender",1,0)</f>
        <v>1</v>
      </c>
      <c r="B11">
        <f>IF('Soap Conjoint'!A16="Mint",1,0)</f>
        <v>0</v>
      </c>
      <c r="C11">
        <f>IF('Soap Conjoint'!B16="Shea Butter",1,0)</f>
        <v>1</v>
      </c>
      <c r="D11">
        <f>IF('Soap Conjoint'!B16="Cocoa Butter",1,0)</f>
        <v>0</v>
      </c>
      <c r="E11">
        <f>IF('Soap Conjoint'!C16=2.5,1,0)</f>
        <v>0</v>
      </c>
      <c r="F11">
        <f>IF('Soap Conjoint'!C16=3,1,0)</f>
        <v>0</v>
      </c>
      <c r="G11">
        <f>IF('Soap Conjoint'!D16="Yes",1,0)</f>
        <v>0</v>
      </c>
      <c r="H11">
        <f>IF('Soap Conjoint'!E16="Natural",1,0)</f>
        <v>1</v>
      </c>
      <c r="I11">
        <f>19-'Soap Conjoint'!F16</f>
        <v>1</v>
      </c>
    </row>
    <row r="12" spans="1:9" x14ac:dyDescent="0.2">
      <c r="A12">
        <f>IF('Soap Conjoint'!A17="Lavender",1,0)</f>
        <v>1</v>
      </c>
      <c r="B12">
        <f>IF('Soap Conjoint'!A17="Mint",1,0)</f>
        <v>0</v>
      </c>
      <c r="C12">
        <f>IF('Soap Conjoint'!B17="Shea Butter",1,0)</f>
        <v>0</v>
      </c>
      <c r="D12">
        <f>IF('Soap Conjoint'!B17="Cocoa Butter",1,0)</f>
        <v>1</v>
      </c>
      <c r="E12">
        <f>IF('Soap Conjoint'!C17=2.5,1,0)</f>
        <v>1</v>
      </c>
      <c r="F12">
        <f>IF('Soap Conjoint'!C17=3,1,0)</f>
        <v>0</v>
      </c>
      <c r="G12">
        <f>IF('Soap Conjoint'!D17="Yes",1,0)</f>
        <v>1</v>
      </c>
      <c r="H12">
        <f>IF('Soap Conjoint'!E17="Natural",1,0)</f>
        <v>0</v>
      </c>
      <c r="I12">
        <f>19-'Soap Conjoint'!F17</f>
        <v>11</v>
      </c>
    </row>
    <row r="13" spans="1:9" x14ac:dyDescent="0.2">
      <c r="A13">
        <f>IF('Soap Conjoint'!A18="Lavender",1,0)</f>
        <v>1</v>
      </c>
      <c r="B13">
        <f>IF('Soap Conjoint'!A18="Mint",1,0)</f>
        <v>0</v>
      </c>
      <c r="C13">
        <f>IF('Soap Conjoint'!B18="Shea Butter",1,0)</f>
        <v>0</v>
      </c>
      <c r="D13">
        <f>IF('Soap Conjoint'!B18="Cocoa Butter",1,0)</f>
        <v>0</v>
      </c>
      <c r="E13">
        <f>IF('Soap Conjoint'!C18=2.5,1,0)</f>
        <v>0</v>
      </c>
      <c r="F13">
        <f>IF('Soap Conjoint'!C18=3,1,0)</f>
        <v>1</v>
      </c>
      <c r="G13">
        <f>IF('Soap Conjoint'!D18="Yes",1,0)</f>
        <v>1</v>
      </c>
      <c r="H13">
        <f>IF('Soap Conjoint'!E18="Natural",1,0)</f>
        <v>1</v>
      </c>
      <c r="I13">
        <f>19-'Soap Conjoint'!F18</f>
        <v>4</v>
      </c>
    </row>
    <row r="14" spans="1:9" x14ac:dyDescent="0.2">
      <c r="A14">
        <f>IF('Soap Conjoint'!A19="Lavender",1,0)</f>
        <v>0</v>
      </c>
      <c r="B14">
        <f>IF('Soap Conjoint'!A19="Mint",1,0)</f>
        <v>1</v>
      </c>
      <c r="C14">
        <f>IF('Soap Conjoint'!B19="Shea Butter",1,0)</f>
        <v>1</v>
      </c>
      <c r="D14">
        <f>IF('Soap Conjoint'!B19="Cocoa Butter",1,0)</f>
        <v>0</v>
      </c>
      <c r="E14">
        <f>IF('Soap Conjoint'!C19=2.5,1,0)</f>
        <v>1</v>
      </c>
      <c r="F14">
        <f>IF('Soap Conjoint'!C19=3,1,0)</f>
        <v>0</v>
      </c>
      <c r="G14">
        <f>IF('Soap Conjoint'!D19="Yes",1,0)</f>
        <v>1</v>
      </c>
      <c r="H14">
        <f>IF('Soap Conjoint'!E19="Natural",1,0)</f>
        <v>1</v>
      </c>
      <c r="I14">
        <f>19-'Soap Conjoint'!F19</f>
        <v>15</v>
      </c>
    </row>
    <row r="15" spans="1:9" x14ac:dyDescent="0.2">
      <c r="A15">
        <f>IF('Soap Conjoint'!A20="Lavender",1,0)</f>
        <v>0</v>
      </c>
      <c r="B15">
        <f>IF('Soap Conjoint'!A20="Mint",1,0)</f>
        <v>1</v>
      </c>
      <c r="C15">
        <f>IF('Soap Conjoint'!B20="Shea Butter",1,0)</f>
        <v>0</v>
      </c>
      <c r="D15">
        <f>IF('Soap Conjoint'!B20="Cocoa Butter",1,0)</f>
        <v>1</v>
      </c>
      <c r="E15">
        <f>IF('Soap Conjoint'!C20=2.5,1,0)</f>
        <v>0</v>
      </c>
      <c r="F15">
        <f>IF('Soap Conjoint'!C20=3,1,0)</f>
        <v>1</v>
      </c>
      <c r="G15">
        <f>IF('Soap Conjoint'!D20="Yes",1,0)</f>
        <v>0</v>
      </c>
      <c r="H15">
        <f>IF('Soap Conjoint'!E20="Natural",1,0)</f>
        <v>1</v>
      </c>
      <c r="I15">
        <f>19-'Soap Conjoint'!F20</f>
        <v>13</v>
      </c>
    </row>
    <row r="16" spans="1:9" x14ac:dyDescent="0.2">
      <c r="A16">
        <f>IF('Soap Conjoint'!A21="Lavender",1,0)</f>
        <v>0</v>
      </c>
      <c r="B16">
        <f>IF('Soap Conjoint'!A21="Mint",1,0)</f>
        <v>1</v>
      </c>
      <c r="C16">
        <f>IF('Soap Conjoint'!B21="Shea Butter",1,0)</f>
        <v>0</v>
      </c>
      <c r="D16">
        <f>IF('Soap Conjoint'!B21="Cocoa Butter",1,0)</f>
        <v>0</v>
      </c>
      <c r="E16">
        <f>IF('Soap Conjoint'!C21=2.5,1,0)</f>
        <v>0</v>
      </c>
      <c r="F16">
        <f>IF('Soap Conjoint'!C21=3,1,0)</f>
        <v>0</v>
      </c>
      <c r="G16">
        <f>IF('Soap Conjoint'!D21="Yes",1,0)</f>
        <v>1</v>
      </c>
      <c r="H16">
        <f>IF('Soap Conjoint'!E21="Natural",1,0)</f>
        <v>0</v>
      </c>
      <c r="I16">
        <f>19-'Soap Conjoint'!F21</f>
        <v>14</v>
      </c>
    </row>
    <row r="17" spans="1:9" x14ac:dyDescent="0.2">
      <c r="A17">
        <f>IF('Soap Conjoint'!A22="Lavender",1,0)</f>
        <v>0</v>
      </c>
      <c r="B17">
        <f>IF('Soap Conjoint'!A22="Mint",1,0)</f>
        <v>0</v>
      </c>
      <c r="C17">
        <f>IF('Soap Conjoint'!B22="Shea Butter",1,0)</f>
        <v>1</v>
      </c>
      <c r="D17">
        <f>IF('Soap Conjoint'!B22="Cocoa Butter",1,0)</f>
        <v>0</v>
      </c>
      <c r="E17">
        <f>IF('Soap Conjoint'!C22=2.5,1,0)</f>
        <v>0</v>
      </c>
      <c r="F17">
        <f>IF('Soap Conjoint'!C22=3,1,0)</f>
        <v>1</v>
      </c>
      <c r="G17">
        <f>IF('Soap Conjoint'!D22="Yes",1,0)</f>
        <v>1</v>
      </c>
      <c r="H17">
        <f>IF('Soap Conjoint'!E22="Natural",1,0)</f>
        <v>1</v>
      </c>
      <c r="I17">
        <f>19-'Soap Conjoint'!F22</f>
        <v>9</v>
      </c>
    </row>
    <row r="18" spans="1:9" x14ac:dyDescent="0.2">
      <c r="A18">
        <f>IF('Soap Conjoint'!A23="Lavender",1,0)</f>
        <v>0</v>
      </c>
      <c r="B18">
        <f>IF('Soap Conjoint'!A23="Mint",1,0)</f>
        <v>0</v>
      </c>
      <c r="C18">
        <f>IF('Soap Conjoint'!B23="Shea Butter",1,0)</f>
        <v>0</v>
      </c>
      <c r="D18">
        <f>IF('Soap Conjoint'!B23="Cocoa Butter",1,0)</f>
        <v>1</v>
      </c>
      <c r="E18">
        <f>IF('Soap Conjoint'!C23=2.5,1,0)</f>
        <v>0</v>
      </c>
      <c r="F18">
        <f>IF('Soap Conjoint'!C23=3,1,0)</f>
        <v>0</v>
      </c>
      <c r="G18">
        <f>IF('Soap Conjoint'!D23="Yes",1,0)</f>
        <v>1</v>
      </c>
      <c r="H18">
        <f>IF('Soap Conjoint'!E23="Natural",1,0)</f>
        <v>1</v>
      </c>
      <c r="I18">
        <f>19-'Soap Conjoint'!F23</f>
        <v>3</v>
      </c>
    </row>
    <row r="19" spans="1:9" x14ac:dyDescent="0.2">
      <c r="A19">
        <f>IF('Soap Conjoint'!A24="Lavender",1,0)</f>
        <v>0</v>
      </c>
      <c r="B19">
        <f>IF('Soap Conjoint'!A24="Mint",1,0)</f>
        <v>0</v>
      </c>
      <c r="C19">
        <f>IF('Soap Conjoint'!B24="Shea Butter",1,0)</f>
        <v>0</v>
      </c>
      <c r="D19">
        <f>IF('Soap Conjoint'!B24="Cocoa Butter",1,0)</f>
        <v>0</v>
      </c>
      <c r="E19">
        <f>IF('Soap Conjoint'!C24=2.5,1,0)</f>
        <v>1</v>
      </c>
      <c r="F19">
        <f>IF('Soap Conjoint'!C24=3,1,0)</f>
        <v>0</v>
      </c>
      <c r="G19">
        <f>IF('Soap Conjoint'!D24="Yes",1,0)</f>
        <v>0</v>
      </c>
      <c r="H19">
        <f>IF('Soap Conjoint'!E24="Natural",1,0)</f>
        <v>0</v>
      </c>
      <c r="I19">
        <f>19-'Soap Conjoint'!F24</f>
        <v>18</v>
      </c>
    </row>
    <row r="22" spans="1:9" x14ac:dyDescent="0.2">
      <c r="A22" s="12" t="s">
        <v>287</v>
      </c>
    </row>
    <row r="24" spans="1:9" x14ac:dyDescent="0.2">
      <c r="A24" t="s">
        <v>288</v>
      </c>
    </row>
    <row r="25" spans="1:9" ht="16" thickBot="1" x14ac:dyDescent="0.25"/>
    <row r="26" spans="1:9" x14ac:dyDescent="0.2">
      <c r="A26" s="55" t="s">
        <v>289</v>
      </c>
      <c r="B26" s="55"/>
    </row>
    <row r="27" spans="1:9" x14ac:dyDescent="0.2">
      <c r="A27" t="s">
        <v>290</v>
      </c>
      <c r="B27">
        <v>0.9915362498905026</v>
      </c>
    </row>
    <row r="28" spans="1:9" x14ac:dyDescent="0.2">
      <c r="A28" t="s">
        <v>291</v>
      </c>
      <c r="B28">
        <v>0.9831441348469212</v>
      </c>
    </row>
    <row r="29" spans="1:9" x14ac:dyDescent="0.2">
      <c r="A29" t="s">
        <v>292</v>
      </c>
      <c r="B29">
        <v>0.96816114359973993</v>
      </c>
    </row>
    <row r="30" spans="1:9" x14ac:dyDescent="0.2">
      <c r="A30" t="s">
        <v>293</v>
      </c>
      <c r="B30">
        <v>0.95257934441568026</v>
      </c>
    </row>
    <row r="31" spans="1:9" ht="16" thickBot="1" x14ac:dyDescent="0.25">
      <c r="A31" s="53" t="s">
        <v>294</v>
      </c>
      <c r="B31" s="53">
        <v>18</v>
      </c>
    </row>
    <row r="33" spans="1:9" ht="16" thickBot="1" x14ac:dyDescent="0.25">
      <c r="A33" t="s">
        <v>295</v>
      </c>
    </row>
    <row r="34" spans="1:9" x14ac:dyDescent="0.2">
      <c r="A34" s="54"/>
      <c r="B34" s="54" t="s">
        <v>300</v>
      </c>
      <c r="C34" s="54" t="s">
        <v>301</v>
      </c>
      <c r="D34" s="54" t="s">
        <v>302</v>
      </c>
      <c r="E34" s="54" t="s">
        <v>70</v>
      </c>
      <c r="F34" s="54" t="s">
        <v>303</v>
      </c>
    </row>
    <row r="35" spans="1:9" x14ac:dyDescent="0.2">
      <c r="A35" t="s">
        <v>296</v>
      </c>
      <c r="B35">
        <v>8</v>
      </c>
      <c r="C35">
        <v>476.33333333333331</v>
      </c>
      <c r="D35">
        <v>59.541666666666664</v>
      </c>
      <c r="E35">
        <v>65.617346938775526</v>
      </c>
      <c r="F35">
        <v>4.4924284112749445E-7</v>
      </c>
    </row>
    <row r="36" spans="1:9" x14ac:dyDescent="0.2">
      <c r="A36" t="s">
        <v>297</v>
      </c>
      <c r="B36">
        <v>9</v>
      </c>
      <c r="C36">
        <v>8.1666666666666643</v>
      </c>
      <c r="D36">
        <v>0.90740740740740711</v>
      </c>
    </row>
    <row r="37" spans="1:9" ht="16" thickBot="1" x14ac:dyDescent="0.25">
      <c r="A37" s="53" t="s">
        <v>298</v>
      </c>
      <c r="B37" s="53">
        <v>17</v>
      </c>
      <c r="C37" s="53">
        <v>484.5</v>
      </c>
      <c r="D37" s="53"/>
      <c r="E37" s="53"/>
      <c r="F37" s="53"/>
    </row>
    <row r="38" spans="1:9" ht="16" thickBot="1" x14ac:dyDescent="0.25"/>
    <row r="39" spans="1:9" x14ac:dyDescent="0.2">
      <c r="A39" s="54"/>
      <c r="B39" s="54" t="s">
        <v>304</v>
      </c>
      <c r="C39" s="54" t="s">
        <v>293</v>
      </c>
      <c r="D39" s="54" t="s">
        <v>305</v>
      </c>
      <c r="E39" s="54" t="s">
        <v>306</v>
      </c>
      <c r="F39" s="54" t="s">
        <v>307</v>
      </c>
      <c r="G39" s="54" t="s">
        <v>308</v>
      </c>
      <c r="H39" s="54" t="s">
        <v>309</v>
      </c>
      <c r="I39" s="54" t="s">
        <v>310</v>
      </c>
    </row>
    <row r="40" spans="1:9" x14ac:dyDescent="0.2">
      <c r="A40" t="s">
        <v>299</v>
      </c>
      <c r="B40">
        <v>10.833333333333332</v>
      </c>
      <c r="C40">
        <v>0.74466552825492938</v>
      </c>
      <c r="D40">
        <v>14.547918390583323</v>
      </c>
      <c r="E40">
        <v>1.4711329217329151E-7</v>
      </c>
      <c r="F40">
        <v>9.148782874702535</v>
      </c>
      <c r="G40">
        <v>12.517883791964129</v>
      </c>
      <c r="H40">
        <v>9.148782874702535</v>
      </c>
      <c r="I40">
        <v>12.517883791964129</v>
      </c>
    </row>
    <row r="41" spans="1:9" x14ac:dyDescent="0.2">
      <c r="A41" t="s">
        <v>279</v>
      </c>
      <c r="B41">
        <v>-4.4999999999999964</v>
      </c>
      <c r="C41">
        <v>0.54997194092287005</v>
      </c>
      <c r="D41">
        <v>-8.1822356108729046</v>
      </c>
      <c r="E41">
        <v>1.8481212302275977E-5</v>
      </c>
      <c r="F41">
        <v>-5.7441229654966985</v>
      </c>
      <c r="G41">
        <v>-3.2558770345032944</v>
      </c>
      <c r="H41">
        <v>-5.7441229654966985</v>
      </c>
      <c r="I41">
        <v>-3.2558770345032944</v>
      </c>
    </row>
    <row r="42" spans="1:9" x14ac:dyDescent="0.2">
      <c r="A42" t="s">
        <v>280</v>
      </c>
      <c r="B42">
        <v>3.5</v>
      </c>
      <c r="C42">
        <v>0.54997194092287016</v>
      </c>
      <c r="D42">
        <v>6.3639610306789294</v>
      </c>
      <c r="E42">
        <v>1.3070339329353088E-4</v>
      </c>
      <c r="F42">
        <v>2.2558770345032979</v>
      </c>
      <c r="G42">
        <v>4.7441229654967021</v>
      </c>
      <c r="H42">
        <v>2.2558770345032979</v>
      </c>
      <c r="I42">
        <v>4.7441229654967021</v>
      </c>
    </row>
    <row r="43" spans="1:9" x14ac:dyDescent="0.2">
      <c r="A43" t="s">
        <v>281</v>
      </c>
      <c r="B43">
        <v>-1.4999999999999987</v>
      </c>
      <c r="C43">
        <v>0.54997194092287027</v>
      </c>
      <c r="D43">
        <v>-2.7274118702909669</v>
      </c>
      <c r="E43">
        <v>2.3323127679941939E-2</v>
      </c>
      <c r="F43">
        <v>-2.7441229654967012</v>
      </c>
      <c r="G43">
        <v>-0.25587703450329635</v>
      </c>
      <c r="H43">
        <v>-2.7441229654967012</v>
      </c>
      <c r="I43">
        <v>-0.25587703450329635</v>
      </c>
    </row>
    <row r="44" spans="1:9" x14ac:dyDescent="0.2">
      <c r="A44" t="s">
        <v>282</v>
      </c>
      <c r="B44">
        <v>-1.9999999999999998</v>
      </c>
      <c r="C44">
        <v>0.54997194092287016</v>
      </c>
      <c r="D44">
        <v>-3.6365491603879594</v>
      </c>
      <c r="E44">
        <v>5.429971037569062E-3</v>
      </c>
      <c r="F44">
        <v>-3.2441229654967021</v>
      </c>
      <c r="G44">
        <v>-0.75587703450329768</v>
      </c>
      <c r="H44">
        <v>-3.2441229654967021</v>
      </c>
      <c r="I44">
        <v>-0.75587703450329768</v>
      </c>
    </row>
    <row r="45" spans="1:9" x14ac:dyDescent="0.2">
      <c r="A45" t="s">
        <v>285</v>
      </c>
      <c r="B45">
        <v>7.6666666666666661</v>
      </c>
      <c r="C45">
        <v>0.54997194092287016</v>
      </c>
      <c r="D45">
        <v>13.940105114820511</v>
      </c>
      <c r="E45">
        <v>2.1282150960091372E-7</v>
      </c>
      <c r="F45">
        <v>6.422543701169964</v>
      </c>
      <c r="G45">
        <v>8.9107896321633682</v>
      </c>
      <c r="H45">
        <v>6.422543701169964</v>
      </c>
      <c r="I45">
        <v>8.9107896321633682</v>
      </c>
    </row>
    <row r="46" spans="1:9" x14ac:dyDescent="0.2">
      <c r="A46" t="s">
        <v>286</v>
      </c>
      <c r="B46">
        <v>4.8333333333333339</v>
      </c>
      <c r="C46">
        <v>0.54997194092287027</v>
      </c>
      <c r="D46">
        <v>8.7883271376042345</v>
      </c>
      <c r="E46">
        <v>1.0368876048699003E-5</v>
      </c>
      <c r="F46">
        <v>3.5892103678366318</v>
      </c>
      <c r="G46">
        <v>6.077456298830036</v>
      </c>
      <c r="H46">
        <v>3.5892103678366318</v>
      </c>
      <c r="I46">
        <v>6.077456298830036</v>
      </c>
    </row>
    <row r="47" spans="1:9" x14ac:dyDescent="0.2">
      <c r="A47" t="s">
        <v>4</v>
      </c>
      <c r="B47">
        <v>-1.4999999999999993</v>
      </c>
      <c r="C47">
        <v>0.47628967220784013</v>
      </c>
      <c r="D47">
        <v>-3.1493439550069424</v>
      </c>
      <c r="E47">
        <v>1.1749949516685078E-2</v>
      </c>
      <c r="F47">
        <v>-2.5774420935517739</v>
      </c>
      <c r="G47">
        <v>-0.42255790644822455</v>
      </c>
      <c r="H47">
        <v>-2.5774420935517739</v>
      </c>
      <c r="I47">
        <v>-0.42255790644822455</v>
      </c>
    </row>
    <row r="48" spans="1:9" ht="16" thickBot="1" x14ac:dyDescent="0.25">
      <c r="A48" s="53" t="s">
        <v>284</v>
      </c>
      <c r="B48" s="53">
        <v>-4.5000000000000009</v>
      </c>
      <c r="C48" s="53">
        <v>0.47628967220784013</v>
      </c>
      <c r="D48" s="53">
        <v>-9.4480318650208321</v>
      </c>
      <c r="E48" s="53">
        <v>5.7282254413805913E-6</v>
      </c>
      <c r="F48" s="53">
        <v>-5.5774420935517757</v>
      </c>
      <c r="G48" s="53">
        <v>-3.4225579064482261</v>
      </c>
      <c r="H48" s="53">
        <v>-5.5774420935517757</v>
      </c>
      <c r="I48" s="53">
        <v>-3.4225579064482261</v>
      </c>
    </row>
    <row r="51" spans="1:3" x14ac:dyDescent="0.2">
      <c r="A51" s="12" t="s">
        <v>311</v>
      </c>
    </row>
    <row r="52" spans="1:3" x14ac:dyDescent="0.2">
      <c r="B52" s="12" t="s">
        <v>313</v>
      </c>
    </row>
    <row r="53" spans="1:3" x14ac:dyDescent="0.2">
      <c r="A53" t="s">
        <v>1</v>
      </c>
      <c r="B53">
        <f>B42-B41</f>
        <v>7.9999999999999964</v>
      </c>
      <c r="C53" t="s">
        <v>314</v>
      </c>
    </row>
    <row r="54" spans="1:3" x14ac:dyDescent="0.2">
      <c r="A54" t="s">
        <v>3</v>
      </c>
      <c r="B54">
        <f>B45-0</f>
        <v>7.6666666666666661</v>
      </c>
      <c r="C54" t="s">
        <v>315</v>
      </c>
    </row>
    <row r="55" spans="1:3" x14ac:dyDescent="0.2">
      <c r="A55" t="s">
        <v>5</v>
      </c>
      <c r="B55">
        <f>0-B48</f>
        <v>4.5000000000000009</v>
      </c>
      <c r="C55" t="s">
        <v>316</v>
      </c>
    </row>
    <row r="56" spans="1:3" x14ac:dyDescent="0.2">
      <c r="A56" t="s">
        <v>2</v>
      </c>
      <c r="B56">
        <f>0-B44</f>
        <v>1.9999999999999998</v>
      </c>
      <c r="C56" t="s">
        <v>318</v>
      </c>
    </row>
    <row r="57" spans="1:3" x14ac:dyDescent="0.2">
      <c r="A57" t="s">
        <v>312</v>
      </c>
      <c r="B57">
        <f>0-B47</f>
        <v>1.4999999999999993</v>
      </c>
      <c r="C57" t="s">
        <v>317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A8EDE-27D2-4F07-8DBF-0318513BC9E8}">
  <dimension ref="A1:L30"/>
  <sheetViews>
    <sheetView workbookViewId="0">
      <selection activeCell="B8" sqref="B8:B28"/>
    </sheetView>
  </sheetViews>
  <sheetFormatPr baseColWidth="10" defaultColWidth="9.1640625" defaultRowHeight="15" x14ac:dyDescent="0.2"/>
  <cols>
    <col min="1" max="1" width="11.5" customWidth="1"/>
    <col min="2" max="2" width="25.5" bestFit="1" customWidth="1"/>
    <col min="3" max="3" width="9.6640625" customWidth="1"/>
    <col min="4" max="4" width="11.5" customWidth="1"/>
    <col min="5" max="5" width="9.6640625" customWidth="1"/>
    <col min="6" max="6" width="10.6640625" bestFit="1" customWidth="1"/>
    <col min="7" max="7" width="8.1640625" bestFit="1" customWidth="1"/>
    <col min="8" max="8" width="10.6640625" customWidth="1"/>
    <col min="9" max="9" width="9.6640625" customWidth="1"/>
    <col min="10" max="10" width="9.5" customWidth="1"/>
    <col min="11" max="11" width="13.5" customWidth="1"/>
    <col min="12" max="12" width="10.1640625" customWidth="1"/>
  </cols>
  <sheetData>
    <row r="1" spans="1:12" x14ac:dyDescent="0.2">
      <c r="A1" s="12" t="s">
        <v>17</v>
      </c>
    </row>
    <row r="2" spans="1:12" x14ac:dyDescent="0.2">
      <c r="A2" s="12" t="s">
        <v>18</v>
      </c>
    </row>
    <row r="3" spans="1:12" x14ac:dyDescent="0.2">
      <c r="A3" s="12" t="s">
        <v>19</v>
      </c>
    </row>
    <row r="4" spans="1:12" x14ac:dyDescent="0.2">
      <c r="A4" s="12"/>
    </row>
    <row r="5" spans="1:12" x14ac:dyDescent="0.2">
      <c r="A5" s="12"/>
    </row>
    <row r="6" spans="1:12" x14ac:dyDescent="0.2">
      <c r="A6" s="12"/>
    </row>
    <row r="7" spans="1:12" ht="16" thickBot="1" x14ac:dyDescent="0.25">
      <c r="A7" s="12"/>
    </row>
    <row r="8" spans="1:12" ht="43" thickBot="1" x14ac:dyDescent="0.25">
      <c r="A8" s="9" t="s">
        <v>20</v>
      </c>
      <c r="B8" s="8" t="s">
        <v>21</v>
      </c>
      <c r="C8" s="8" t="s">
        <v>22</v>
      </c>
      <c r="D8" s="7" t="s">
        <v>23</v>
      </c>
      <c r="E8" s="7" t="s">
        <v>24</v>
      </c>
      <c r="F8" s="7" t="s">
        <v>25</v>
      </c>
      <c r="G8" s="7" t="s">
        <v>26</v>
      </c>
      <c r="H8" s="7" t="s">
        <v>27</v>
      </c>
      <c r="I8" s="7" t="s">
        <v>28</v>
      </c>
      <c r="J8" s="7" t="s">
        <v>29</v>
      </c>
      <c r="K8" s="7" t="s">
        <v>30</v>
      </c>
      <c r="L8" s="7" t="s">
        <v>31</v>
      </c>
    </row>
    <row r="9" spans="1:12" x14ac:dyDescent="0.2">
      <c r="A9">
        <v>1</v>
      </c>
      <c r="B9" s="6" t="s">
        <v>32</v>
      </c>
      <c r="C9" s="15">
        <v>2</v>
      </c>
      <c r="D9" s="15">
        <v>2</v>
      </c>
      <c r="E9" s="15">
        <v>4</v>
      </c>
      <c r="F9" s="13">
        <v>45264</v>
      </c>
      <c r="G9" s="5">
        <v>10</v>
      </c>
      <c r="H9" s="4">
        <v>37600</v>
      </c>
      <c r="I9" s="10">
        <v>8.1673271795001714</v>
      </c>
      <c r="J9" s="10">
        <v>5.6415241282893591</v>
      </c>
      <c r="K9" s="10">
        <v>9.8567536554873332</v>
      </c>
      <c r="L9" s="10">
        <v>5.8522509615079983</v>
      </c>
    </row>
    <row r="10" spans="1:12" x14ac:dyDescent="0.2">
      <c r="A10">
        <v>2</v>
      </c>
      <c r="B10" s="6" t="s">
        <v>33</v>
      </c>
      <c r="C10" s="15">
        <v>1</v>
      </c>
      <c r="D10" s="15">
        <v>4</v>
      </c>
      <c r="E10" s="15">
        <v>3</v>
      </c>
      <c r="F10" s="13">
        <v>45277</v>
      </c>
      <c r="G10" s="5">
        <v>41</v>
      </c>
      <c r="H10" s="4">
        <v>37517</v>
      </c>
      <c r="I10" s="10">
        <v>8.8434785824764575</v>
      </c>
      <c r="J10" s="10">
        <v>7.7544299816348667</v>
      </c>
      <c r="K10" s="10">
        <v>7.3109959012078534</v>
      </c>
      <c r="L10" s="10">
        <v>6.5628217875697548</v>
      </c>
    </row>
    <row r="11" spans="1:12" x14ac:dyDescent="0.2">
      <c r="A11">
        <v>3</v>
      </c>
      <c r="B11" s="6" t="s">
        <v>34</v>
      </c>
      <c r="C11" s="15">
        <v>4</v>
      </c>
      <c r="D11" s="15">
        <v>1</v>
      </c>
      <c r="E11" s="15">
        <v>3</v>
      </c>
      <c r="F11" s="13">
        <v>45187</v>
      </c>
      <c r="G11" s="5">
        <v>5</v>
      </c>
      <c r="H11" s="4">
        <v>37553</v>
      </c>
      <c r="I11" s="10">
        <v>4.9191620645845218</v>
      </c>
      <c r="J11" s="10">
        <v>5.14565395311564</v>
      </c>
      <c r="K11" s="10">
        <v>9.1969779833493899</v>
      </c>
      <c r="L11" s="10">
        <v>5.837503454096038</v>
      </c>
    </row>
    <row r="12" spans="1:12" x14ac:dyDescent="0.2">
      <c r="A12">
        <v>4</v>
      </c>
      <c r="B12" s="6" t="s">
        <v>35</v>
      </c>
      <c r="C12" s="15">
        <v>1</v>
      </c>
      <c r="D12" s="15">
        <v>3</v>
      </c>
      <c r="E12" s="15">
        <v>3</v>
      </c>
      <c r="F12" s="13">
        <v>45276</v>
      </c>
      <c r="G12" s="5">
        <v>11</v>
      </c>
      <c r="H12" s="4">
        <v>37587</v>
      </c>
      <c r="I12" s="10">
        <v>4.584487981346574</v>
      </c>
      <c r="J12" s="10">
        <v>9.428789123717543</v>
      </c>
      <c r="K12" s="10">
        <v>5.4848904606311795</v>
      </c>
      <c r="L12" s="10">
        <v>4.3510805698945774</v>
      </c>
    </row>
    <row r="13" spans="1:12" x14ac:dyDescent="0.2">
      <c r="A13">
        <v>5</v>
      </c>
      <c r="B13" s="6" t="s">
        <v>36</v>
      </c>
      <c r="C13" s="15">
        <v>3</v>
      </c>
      <c r="D13" s="15">
        <v>1</v>
      </c>
      <c r="E13" s="15">
        <v>4</v>
      </c>
      <c r="F13" s="13">
        <v>45244</v>
      </c>
      <c r="G13" s="5">
        <v>7</v>
      </c>
      <c r="H13" s="4">
        <v>37590</v>
      </c>
      <c r="I13" s="10">
        <v>4.5964874397234921</v>
      </c>
      <c r="J13" s="10">
        <v>4.5268592636652016</v>
      </c>
      <c r="K13" s="10">
        <v>5.52203981805566</v>
      </c>
      <c r="L13" s="10">
        <v>9.6267552801836231</v>
      </c>
    </row>
    <row r="14" spans="1:12" x14ac:dyDescent="0.2">
      <c r="A14">
        <v>6</v>
      </c>
      <c r="B14" s="6" t="s">
        <v>37</v>
      </c>
      <c r="C14" s="15">
        <v>2</v>
      </c>
      <c r="D14" s="15">
        <v>4</v>
      </c>
      <c r="E14" s="15">
        <v>3</v>
      </c>
      <c r="F14" s="13">
        <v>45267</v>
      </c>
      <c r="G14" s="5">
        <v>24</v>
      </c>
      <c r="H14" s="4">
        <v>37581</v>
      </c>
      <c r="I14" s="10">
        <v>5.1983815304005727</v>
      </c>
      <c r="J14" s="10">
        <v>6.406262969448365</v>
      </c>
      <c r="K14" s="10">
        <v>4.0821564815855913</v>
      </c>
      <c r="L14" s="10">
        <v>5.411725752866551</v>
      </c>
    </row>
    <row r="15" spans="1:12" x14ac:dyDescent="0.2">
      <c r="A15">
        <v>7</v>
      </c>
      <c r="B15" s="6" t="s">
        <v>38</v>
      </c>
      <c r="C15" s="15">
        <v>3</v>
      </c>
      <c r="D15" s="15">
        <v>1</v>
      </c>
      <c r="E15" s="15">
        <v>1</v>
      </c>
      <c r="F15" s="13">
        <v>45223</v>
      </c>
      <c r="G15" s="5">
        <v>3</v>
      </c>
      <c r="H15" s="4">
        <v>3172</v>
      </c>
      <c r="I15" s="10">
        <v>4.7140291888327646</v>
      </c>
      <c r="J15" s="10">
        <v>7.9356016200483834</v>
      </c>
      <c r="K15" s="10">
        <v>8.5212457098514527</v>
      </c>
      <c r="L15" s="10">
        <v>6.9001140897335747</v>
      </c>
    </row>
    <row r="16" spans="1:12" x14ac:dyDescent="0.2">
      <c r="A16">
        <v>8</v>
      </c>
      <c r="B16" s="6" t="s">
        <v>39</v>
      </c>
      <c r="C16" s="15">
        <v>2</v>
      </c>
      <c r="D16" s="15">
        <v>1</v>
      </c>
      <c r="E16" s="15">
        <v>1</v>
      </c>
      <c r="F16" s="13">
        <v>45260</v>
      </c>
      <c r="G16" s="5">
        <v>7</v>
      </c>
      <c r="H16" s="4">
        <v>1832</v>
      </c>
      <c r="I16" s="10">
        <v>4.7388254081855097</v>
      </c>
      <c r="J16" s="10">
        <v>4.6733421826995363</v>
      </c>
      <c r="K16" s="10">
        <v>7.0256381986670799</v>
      </c>
      <c r="L16" s="10">
        <v>4.1910765018189471</v>
      </c>
    </row>
    <row r="17" spans="1:12" x14ac:dyDescent="0.2">
      <c r="A17">
        <v>9</v>
      </c>
      <c r="B17" s="6" t="s">
        <v>40</v>
      </c>
      <c r="C17" s="15">
        <v>3</v>
      </c>
      <c r="D17" s="15">
        <v>4</v>
      </c>
      <c r="E17" s="15">
        <v>4</v>
      </c>
      <c r="F17" s="13">
        <v>45251</v>
      </c>
      <c r="G17" s="5">
        <v>20</v>
      </c>
      <c r="H17" s="4">
        <v>37613</v>
      </c>
      <c r="I17" s="10">
        <v>5.7235233991612171</v>
      </c>
      <c r="J17" s="10">
        <v>5.1967198254429485</v>
      </c>
      <c r="K17" s="10">
        <v>8.1889303437858683</v>
      </c>
      <c r="L17" s="10">
        <v>6.9174210216651719</v>
      </c>
    </row>
    <row r="18" spans="1:12" x14ac:dyDescent="0.2">
      <c r="A18">
        <v>10</v>
      </c>
      <c r="B18" s="6" t="s">
        <v>41</v>
      </c>
      <c r="C18" s="15">
        <v>4</v>
      </c>
      <c r="D18" s="15">
        <v>1</v>
      </c>
      <c r="E18" s="15">
        <v>1</v>
      </c>
      <c r="F18" s="13">
        <v>45204</v>
      </c>
      <c r="G18" s="5">
        <v>7</v>
      </c>
      <c r="H18" s="4">
        <v>1941</v>
      </c>
      <c r="I18" s="10">
        <v>7.7369194652166451</v>
      </c>
      <c r="J18" s="10">
        <v>9.3871495110063599</v>
      </c>
      <c r="K18" s="10">
        <v>7.4244373061768103</v>
      </c>
      <c r="L18" s="10">
        <v>7.7590389059401792</v>
      </c>
    </row>
    <row r="19" spans="1:12" x14ac:dyDescent="0.2">
      <c r="A19">
        <v>11</v>
      </c>
      <c r="B19" s="6" t="s">
        <v>42</v>
      </c>
      <c r="C19" s="15">
        <v>1</v>
      </c>
      <c r="D19" s="15">
        <v>3</v>
      </c>
      <c r="E19" s="15">
        <v>2</v>
      </c>
      <c r="F19" s="13">
        <v>45283</v>
      </c>
      <c r="G19" s="5">
        <v>12</v>
      </c>
      <c r="H19" s="4">
        <v>14220</v>
      </c>
      <c r="I19" s="10">
        <v>7.7646179130513646</v>
      </c>
      <c r="J19" s="10">
        <v>4.8692503535100542</v>
      </c>
      <c r="K19" s="10">
        <v>7.5031105505289197</v>
      </c>
      <c r="L19" s="10">
        <v>4.4935545794001719</v>
      </c>
    </row>
    <row r="20" spans="1:12" x14ac:dyDescent="0.2">
      <c r="A20">
        <v>12</v>
      </c>
      <c r="B20" s="6" t="s">
        <v>43</v>
      </c>
      <c r="C20" s="15">
        <v>3</v>
      </c>
      <c r="D20" s="15">
        <v>2</v>
      </c>
      <c r="E20" s="15">
        <v>2</v>
      </c>
      <c r="F20" s="13">
        <v>45254</v>
      </c>
      <c r="G20" s="5">
        <v>10</v>
      </c>
      <c r="H20" s="4">
        <v>10036</v>
      </c>
      <c r="I20" s="10">
        <v>7.9094863782830815</v>
      </c>
      <c r="J20" s="10">
        <v>7.370132134768383</v>
      </c>
      <c r="K20" s="10">
        <v>4.6547140447890181</v>
      </c>
      <c r="L20" s="10">
        <v>9.7086059103075701</v>
      </c>
    </row>
    <row r="21" spans="1:12" x14ac:dyDescent="0.2">
      <c r="A21">
        <v>13</v>
      </c>
      <c r="B21" s="6" t="s">
        <v>44</v>
      </c>
      <c r="C21" s="15">
        <v>2</v>
      </c>
      <c r="D21" s="15">
        <v>3</v>
      </c>
      <c r="E21" s="15">
        <v>2</v>
      </c>
      <c r="F21" s="13">
        <v>45261</v>
      </c>
      <c r="G21" s="5">
        <v>11</v>
      </c>
      <c r="H21" s="4">
        <v>30350</v>
      </c>
      <c r="I21" s="10">
        <v>7.6237152667299659</v>
      </c>
      <c r="J21" s="10">
        <v>9.907697795200237</v>
      </c>
      <c r="K21" s="10">
        <v>9.1500463585531708</v>
      </c>
      <c r="L21" s="10">
        <v>5.5542357224150614</v>
      </c>
    </row>
    <row r="22" spans="1:12" x14ac:dyDescent="0.2">
      <c r="A22">
        <v>14</v>
      </c>
      <c r="B22" s="6" t="s">
        <v>45</v>
      </c>
      <c r="C22" s="15">
        <v>4</v>
      </c>
      <c r="D22" s="15">
        <v>1</v>
      </c>
      <c r="E22" s="15">
        <v>1</v>
      </c>
      <c r="F22" s="13">
        <v>45127</v>
      </c>
      <c r="G22" s="5">
        <v>3</v>
      </c>
      <c r="H22" s="4">
        <v>3155</v>
      </c>
      <c r="I22" s="10">
        <v>4.5101671687934539</v>
      </c>
      <c r="J22" s="10">
        <v>9.2200163563652566</v>
      </c>
      <c r="K22" s="10">
        <v>9.8871736950305138</v>
      </c>
      <c r="L22" s="10">
        <v>6.519103358156757</v>
      </c>
    </row>
    <row r="23" spans="1:12" x14ac:dyDescent="0.2">
      <c r="A23">
        <v>15</v>
      </c>
      <c r="B23" s="6" t="s">
        <v>46</v>
      </c>
      <c r="C23" s="15">
        <v>1</v>
      </c>
      <c r="D23" s="15">
        <v>4</v>
      </c>
      <c r="E23" s="15">
        <v>4</v>
      </c>
      <c r="F23" s="13">
        <v>45284</v>
      </c>
      <c r="G23" s="5">
        <v>25</v>
      </c>
      <c r="H23" s="4">
        <v>37614</v>
      </c>
      <c r="I23" s="10">
        <v>5.4097235119573135</v>
      </c>
      <c r="J23" s="10">
        <v>4.8643971725020716</v>
      </c>
      <c r="K23" s="10">
        <v>8.114628982250089</v>
      </c>
      <c r="L23" s="10">
        <v>5.1077199787633329</v>
      </c>
    </row>
    <row r="24" spans="1:12" x14ac:dyDescent="0.2">
      <c r="A24">
        <v>16</v>
      </c>
      <c r="B24" s="6" t="s">
        <v>47</v>
      </c>
      <c r="C24" s="15">
        <v>4</v>
      </c>
      <c r="D24" s="15">
        <v>2</v>
      </c>
      <c r="E24" s="15">
        <v>2</v>
      </c>
      <c r="F24" s="13">
        <v>45180</v>
      </c>
      <c r="G24" s="5">
        <v>8</v>
      </c>
      <c r="H24" s="4">
        <v>5050</v>
      </c>
      <c r="I24" s="10">
        <v>7.6239587988328044</v>
      </c>
      <c r="J24" s="10">
        <v>4.1820519766478581</v>
      </c>
      <c r="K24" s="10">
        <v>4.7823336981822475</v>
      </c>
      <c r="L24" s="10">
        <v>9.6640497791657918</v>
      </c>
    </row>
    <row r="25" spans="1:12" x14ac:dyDescent="0.2">
      <c r="A25">
        <v>17</v>
      </c>
      <c r="B25" s="6" t="s">
        <v>48</v>
      </c>
      <c r="C25" s="15">
        <v>3</v>
      </c>
      <c r="D25" s="15">
        <v>3</v>
      </c>
      <c r="E25" s="15">
        <v>2</v>
      </c>
      <c r="F25" s="13">
        <v>45237</v>
      </c>
      <c r="G25" s="5">
        <v>14</v>
      </c>
      <c r="H25" s="4">
        <v>8276</v>
      </c>
      <c r="I25" s="10">
        <v>7.7359519630039539</v>
      </c>
      <c r="J25" s="10">
        <v>9.8161799324668522</v>
      </c>
      <c r="K25" s="10">
        <v>4.4482692850391752</v>
      </c>
      <c r="L25" s="10">
        <v>6.1664626904715485</v>
      </c>
    </row>
    <row r="26" spans="1:12" x14ac:dyDescent="0.2">
      <c r="A26">
        <v>18</v>
      </c>
      <c r="B26" s="6" t="s">
        <v>49</v>
      </c>
      <c r="C26" s="15">
        <v>1</v>
      </c>
      <c r="D26" s="15">
        <v>4</v>
      </c>
      <c r="E26" s="15">
        <v>3</v>
      </c>
      <c r="F26" s="13">
        <v>45275</v>
      </c>
      <c r="G26" s="5">
        <v>20</v>
      </c>
      <c r="H26" s="4">
        <v>37571</v>
      </c>
      <c r="I26" s="10">
        <v>8.1176877548032138</v>
      </c>
      <c r="J26" s="10">
        <v>9.0821792817376501</v>
      </c>
      <c r="K26" s="10">
        <v>9.0122455194752344</v>
      </c>
      <c r="L26" s="10">
        <v>6.2923617355434027</v>
      </c>
    </row>
    <row r="27" spans="1:12" x14ac:dyDescent="0.2">
      <c r="A27">
        <v>19</v>
      </c>
      <c r="B27" s="6" t="s">
        <v>50</v>
      </c>
      <c r="C27" s="15">
        <v>3</v>
      </c>
      <c r="D27" s="15">
        <v>1</v>
      </c>
      <c r="E27" s="15">
        <v>1</v>
      </c>
      <c r="F27" s="13">
        <v>45223</v>
      </c>
      <c r="G27" s="5">
        <v>4</v>
      </c>
      <c r="H27" s="4">
        <v>1993</v>
      </c>
      <c r="I27" s="10">
        <v>6.7082460016191359</v>
      </c>
      <c r="J27" s="10">
        <v>5.6284067316423183</v>
      </c>
      <c r="K27" s="10">
        <v>9.8028299132439116</v>
      </c>
      <c r="L27" s="10">
        <v>9.7962643905730484</v>
      </c>
    </row>
    <row r="28" spans="1:12" ht="16" thickBot="1" x14ac:dyDescent="0.25">
      <c r="A28" s="49">
        <v>20</v>
      </c>
      <c r="B28" s="3" t="s">
        <v>51</v>
      </c>
      <c r="C28" s="2">
        <v>2</v>
      </c>
      <c r="D28" s="2">
        <v>3</v>
      </c>
      <c r="E28" s="2">
        <v>4</v>
      </c>
      <c r="F28" s="14">
        <v>45274</v>
      </c>
      <c r="G28" s="2">
        <v>16</v>
      </c>
      <c r="H28" s="1">
        <v>37607</v>
      </c>
      <c r="I28" s="11">
        <v>7.4381572390935125</v>
      </c>
      <c r="J28" s="11">
        <v>7.3753750649098038</v>
      </c>
      <c r="K28" s="11">
        <v>9.8660462746485535</v>
      </c>
      <c r="L28" s="11">
        <v>9.7183366544022718</v>
      </c>
    </row>
    <row r="30" spans="1:12" x14ac:dyDescent="0.2">
      <c r="B30" s="6"/>
      <c r="C30" s="6"/>
      <c r="D30" s="6"/>
      <c r="E30"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1D159-549D-4663-B734-FD07EBAF2F03}">
  <dimension ref="A1:BC52"/>
  <sheetViews>
    <sheetView topLeftCell="Z26" workbookViewId="0">
      <selection activeCell="Z7" sqref="Z7:AG28"/>
    </sheetView>
  </sheetViews>
  <sheetFormatPr baseColWidth="10" defaultColWidth="8.83203125" defaultRowHeight="15" x14ac:dyDescent="0.2"/>
  <cols>
    <col min="1" max="1" width="11.1640625" bestFit="1" customWidth="1"/>
    <col min="14" max="18" width="9.33203125" bestFit="1" customWidth="1"/>
    <col min="19" max="19" width="9.5" bestFit="1" customWidth="1"/>
    <col min="20" max="23" width="9.33203125" bestFit="1" customWidth="1"/>
    <col min="29" max="30" width="9.33203125" bestFit="1" customWidth="1"/>
    <col min="31" max="31" width="9.5" bestFit="1" customWidth="1"/>
    <col min="32" max="35" width="9.33203125" bestFit="1" customWidth="1"/>
    <col min="40" max="40" width="9.33203125" bestFit="1" customWidth="1"/>
    <col min="41" max="41" width="10.5" bestFit="1" customWidth="1"/>
    <col min="42" max="45" width="9.33203125" bestFit="1" customWidth="1"/>
  </cols>
  <sheetData>
    <row r="1" spans="1:36" ht="43" thickBot="1" x14ac:dyDescent="0.25">
      <c r="A1" s="9" t="s">
        <v>20</v>
      </c>
      <c r="B1" s="8" t="s">
        <v>22</v>
      </c>
      <c r="C1" s="7" t="s">
        <v>23</v>
      </c>
      <c r="D1" s="7" t="s">
        <v>24</v>
      </c>
      <c r="E1" s="7" t="s">
        <v>25</v>
      </c>
      <c r="F1" s="7" t="s">
        <v>26</v>
      </c>
      <c r="G1" s="7" t="s">
        <v>27</v>
      </c>
      <c r="H1" s="7" t="s">
        <v>28</v>
      </c>
      <c r="I1" s="7" t="s">
        <v>29</v>
      </c>
      <c r="J1" s="7" t="s">
        <v>30</v>
      </c>
      <c r="K1" s="7" t="s">
        <v>31</v>
      </c>
      <c r="Z1" s="58" t="s">
        <v>322</v>
      </c>
      <c r="AA1" s="12" t="s">
        <v>323</v>
      </c>
      <c r="AB1" s="12" t="s">
        <v>324</v>
      </c>
      <c r="AC1" s="12" t="s">
        <v>325</v>
      </c>
      <c r="AD1" s="12" t="s">
        <v>326</v>
      </c>
      <c r="AE1" s="12" t="s">
        <v>327</v>
      </c>
      <c r="AF1" s="12" t="s">
        <v>328</v>
      </c>
      <c r="AG1" s="12" t="s">
        <v>329</v>
      </c>
      <c r="AH1" s="12" t="s">
        <v>330</v>
      </c>
      <c r="AI1" s="12" t="s">
        <v>331</v>
      </c>
      <c r="AJ1" s="12" t="s">
        <v>332</v>
      </c>
    </row>
    <row r="2" spans="1:36" x14ac:dyDescent="0.2">
      <c r="A2">
        <v>1</v>
      </c>
      <c r="B2" s="15">
        <v>2</v>
      </c>
      <c r="C2" s="15">
        <v>2</v>
      </c>
      <c r="D2" s="15">
        <v>4</v>
      </c>
      <c r="E2" s="5">
        <f ca="1">TODAY()-Cluster!F9</f>
        <v>384</v>
      </c>
      <c r="F2" s="5">
        <v>10</v>
      </c>
      <c r="G2" s="4">
        <v>37600</v>
      </c>
      <c r="H2" s="10">
        <v>8.1673271795001714</v>
      </c>
      <c r="I2" s="10">
        <v>5.6415241282893591</v>
      </c>
      <c r="J2" s="10">
        <v>9.8567536554873332</v>
      </c>
      <c r="K2" s="10">
        <v>5.8522509615079983</v>
      </c>
      <c r="M2" s="12" t="s">
        <v>319</v>
      </c>
      <c r="N2" s="57">
        <f>AVERAGE(B2:B21)</f>
        <v>2.4500000000000002</v>
      </c>
      <c r="O2" s="57">
        <f t="shared" ref="O2:U2" si="0">AVERAGE(C2:C21)</f>
        <v>2.4</v>
      </c>
      <c r="P2" s="57">
        <f t="shared" si="0"/>
        <v>2.5</v>
      </c>
      <c r="Q2" s="57">
        <f t="shared" ca="1" si="0"/>
        <v>405.45</v>
      </c>
      <c r="R2" s="57">
        <f t="shared" si="0"/>
        <v>12.9</v>
      </c>
      <c r="S2" s="57">
        <f t="shared" si="0"/>
        <v>22792.9</v>
      </c>
      <c r="T2" s="57">
        <f t="shared" si="0"/>
        <v>6.5032167117797854</v>
      </c>
      <c r="U2" s="57">
        <f t="shared" si="0"/>
        <v>6.9206009679409348</v>
      </c>
      <c r="V2" s="57">
        <f>AVERAGE(J2:J21)</f>
        <v>7.4917732090269542</v>
      </c>
      <c r="W2" s="57">
        <f>AVERAGE(K2:K21)</f>
        <v>6.8215241562237683</v>
      </c>
      <c r="Z2">
        <v>12</v>
      </c>
      <c r="AA2">
        <f>VLOOKUP(Z2,$M$8:$W$27,2,0)</f>
        <v>0.50043554015227021</v>
      </c>
      <c r="AB2">
        <f>VLOOKUP(Z2,$M$8:$W$27,3,0)</f>
        <v>-0.32489314482696541</v>
      </c>
      <c r="AC2">
        <f>VLOOKUP(Z2,$M$8:$W$27,4,0)</f>
        <v>-0.43588989435406739</v>
      </c>
      <c r="AD2">
        <f ca="1">VLOOKUP(Z2,$M$8:$W$27,5,0)</f>
        <v>-0.27795748413306276</v>
      </c>
      <c r="AE2">
        <f>VLOOKUP(Z2,$M$8:$W$27,6,0)</f>
        <v>-0.31008832924514818</v>
      </c>
      <c r="AF2">
        <f>VLOOKUP(Z2,$M$8:$W$27,7,0)</f>
        <v>-0.77987337226828124</v>
      </c>
      <c r="AG2">
        <f>VLOOKUP(Z2,$M$8:$W$27,8,0)</f>
        <v>0.91879232184173854</v>
      </c>
      <c r="AH2">
        <f>VLOOKUP(Z2,$M$8:$W$27,9,0)</f>
        <v>0.22160331728172741</v>
      </c>
      <c r="AI2">
        <f>VLOOKUP(Z2,$M$8:$W$27,10,0)</f>
        <v>-1.41247565349233</v>
      </c>
      <c r="AJ2">
        <f>VLOOKUP(Z2,$M$8:$W$27,11,0)</f>
        <v>1.5023422252803607</v>
      </c>
    </row>
    <row r="3" spans="1:36" x14ac:dyDescent="0.2">
      <c r="A3">
        <v>2</v>
      </c>
      <c r="B3" s="15">
        <v>1</v>
      </c>
      <c r="C3" s="15">
        <v>4</v>
      </c>
      <c r="D3" s="15">
        <v>3</v>
      </c>
      <c r="E3" s="5">
        <f ca="1">TODAY()-Cluster!F10</f>
        <v>371</v>
      </c>
      <c r="F3" s="5">
        <v>41</v>
      </c>
      <c r="G3" s="4">
        <v>37517</v>
      </c>
      <c r="H3" s="10">
        <v>8.8434785824764575</v>
      </c>
      <c r="I3" s="10">
        <v>7.7544299816348667</v>
      </c>
      <c r="J3" s="10">
        <v>7.3109959012078534</v>
      </c>
      <c r="K3" s="10">
        <v>6.5628217875697548</v>
      </c>
      <c r="M3" s="12" t="s">
        <v>320</v>
      </c>
      <c r="N3" s="57">
        <f>_xlfn.STDEV.S(B2:B21)</f>
        <v>1.0990426455975697</v>
      </c>
      <c r="O3" s="57">
        <f t="shared" ref="O3:W3" si="1">_xlfn.STDEV.S(C2:C21)</f>
        <v>1.2311740225021848</v>
      </c>
      <c r="P3" s="57">
        <f t="shared" si="1"/>
        <v>1.1470786693528088</v>
      </c>
      <c r="Q3" s="57">
        <f t="shared" ca="1" si="1"/>
        <v>41.193350255389014</v>
      </c>
      <c r="R3" s="57">
        <f t="shared" si="1"/>
        <v>9.3521739662357035</v>
      </c>
      <c r="S3" s="57">
        <f t="shared" si="1"/>
        <v>16357.655554896353</v>
      </c>
      <c r="T3" s="57">
        <f t="shared" si="1"/>
        <v>1.5305631458525895</v>
      </c>
      <c r="U3" s="57">
        <f t="shared" si="1"/>
        <v>2.0285398808175463</v>
      </c>
      <c r="V3" s="57">
        <f t="shared" si="1"/>
        <v>2.0085720820910007</v>
      </c>
      <c r="W3" s="57">
        <f t="shared" si="1"/>
        <v>1.9217204346000638</v>
      </c>
      <c r="Z3">
        <v>18</v>
      </c>
      <c r="AA3">
        <f t="shared" ref="AA3:AA4" si="2">VLOOKUP(Z3,$M$8:$W$27,2,0)</f>
        <v>-1.3193300604014402</v>
      </c>
      <c r="AB3">
        <f t="shared" ref="AB3:AB4" si="3">VLOOKUP(Z3,$M$8:$W$27,3,0)</f>
        <v>1.2995725793078621</v>
      </c>
      <c r="AC3">
        <f t="shared" ref="AC3:AC4" si="4">VLOOKUP(Z3,$M$8:$W$27,4,0)</f>
        <v>0.43588989435406739</v>
      </c>
      <c r="AD3">
        <f t="shared" ref="AD3:AD4" ca="1" si="5">VLOOKUP(Z3,$M$8:$W$27,5,0)</f>
        <v>-0.78774850306706479</v>
      </c>
      <c r="AE3">
        <f t="shared" ref="AE3:AE4" si="6">VLOOKUP(Z3,$M$8:$W$27,6,0)</f>
        <v>0.75918177160019029</v>
      </c>
      <c r="AF3">
        <f t="shared" ref="AF3:AF4" si="7">VLOOKUP(Z3,$M$8:$W$27,7,0)</f>
        <v>0.90343631154260706</v>
      </c>
      <c r="AG3">
        <f t="shared" ref="AG3:AG4" si="8">VLOOKUP(Z3,$M$8:$W$27,8,0)</f>
        <v>1.0548215847207654</v>
      </c>
      <c r="AH3">
        <f t="shared" ref="AH3:AH4" si="9">VLOOKUP(Z3,$M$8:$W$27,9,0)</f>
        <v>1.065583346049648</v>
      </c>
      <c r="AI3">
        <f t="shared" ref="AI3:AI4" si="10">VLOOKUP(Z3,$M$8:$W$27,10,0)</f>
        <v>0.75699165790724832</v>
      </c>
      <c r="AJ3">
        <f t="shared" ref="AJ3:AJ4" si="11">VLOOKUP(Z3,$M$8:$W$27,11,0)</f>
        <v>-0.27535868961631327</v>
      </c>
    </row>
    <row r="4" spans="1:36" x14ac:dyDescent="0.2">
      <c r="A4">
        <v>3</v>
      </c>
      <c r="B4" s="15">
        <v>4</v>
      </c>
      <c r="C4" s="15">
        <v>1</v>
      </c>
      <c r="D4" s="15">
        <v>3</v>
      </c>
      <c r="E4" s="5">
        <f ca="1">TODAY()-Cluster!F11</f>
        <v>461</v>
      </c>
      <c r="F4" s="5">
        <v>5</v>
      </c>
      <c r="G4" s="4">
        <v>37553</v>
      </c>
      <c r="H4" s="10">
        <v>4.9191620645845218</v>
      </c>
      <c r="I4" s="10">
        <v>5.14565395311564</v>
      </c>
      <c r="J4" s="10">
        <v>9.1969779833493899</v>
      </c>
      <c r="K4" s="10">
        <v>5.837503454096038</v>
      </c>
      <c r="Z4">
        <v>7</v>
      </c>
      <c r="AA4">
        <f t="shared" si="2"/>
        <v>0.50043554015227021</v>
      </c>
      <c r="AB4">
        <f t="shared" si="3"/>
        <v>-1.1371260068943791</v>
      </c>
      <c r="AC4">
        <f t="shared" si="4"/>
        <v>-1.3076696830622021</v>
      </c>
      <c r="AD4">
        <f t="shared" ca="1" si="5"/>
        <v>0.47459116286474984</v>
      </c>
      <c r="AE4">
        <f t="shared" si="6"/>
        <v>-1.0585773998368853</v>
      </c>
      <c r="AF4">
        <f t="shared" si="7"/>
        <v>-1.1994934074844765</v>
      </c>
      <c r="AG4">
        <f t="shared" si="8"/>
        <v>-1.1689733467026391</v>
      </c>
      <c r="AH4">
        <f t="shared" si="9"/>
        <v>0.50036021559427313</v>
      </c>
      <c r="AI4">
        <f t="shared" si="10"/>
        <v>0.51253948514149317</v>
      </c>
      <c r="AJ4">
        <f t="shared" si="11"/>
        <v>4.0895612126933538E-2</v>
      </c>
    </row>
    <row r="5" spans="1:36" x14ac:dyDescent="0.2">
      <c r="A5">
        <v>4</v>
      </c>
      <c r="B5" s="15">
        <v>1</v>
      </c>
      <c r="C5" s="15">
        <v>3</v>
      </c>
      <c r="D5" s="15">
        <v>3</v>
      </c>
      <c r="E5" s="5">
        <f ca="1">TODAY()-Cluster!F12</f>
        <v>372</v>
      </c>
      <c r="F5" s="5">
        <v>11</v>
      </c>
      <c r="G5" s="4">
        <v>37587</v>
      </c>
      <c r="H5" s="10">
        <v>4.584487981346574</v>
      </c>
      <c r="I5" s="10">
        <v>9.428789123717543</v>
      </c>
      <c r="J5" s="10">
        <v>5.4848904606311795</v>
      </c>
      <c r="K5" s="10">
        <v>4.3510805698945774</v>
      </c>
    </row>
    <row r="6" spans="1:36" ht="16" thickBot="1" x14ac:dyDescent="0.25">
      <c r="A6">
        <v>5</v>
      </c>
      <c r="B6" s="15">
        <v>3</v>
      </c>
      <c r="C6" s="15">
        <v>1</v>
      </c>
      <c r="D6" s="15">
        <v>4</v>
      </c>
      <c r="E6" s="5">
        <f ca="1">TODAY()-Cluster!F13</f>
        <v>404</v>
      </c>
      <c r="F6" s="5">
        <v>7</v>
      </c>
      <c r="G6" s="4">
        <v>37590</v>
      </c>
      <c r="H6" s="10">
        <v>4.5964874397234921</v>
      </c>
      <c r="I6" s="10">
        <v>4.5268592636652016</v>
      </c>
      <c r="J6" s="10">
        <v>5.52203981805566</v>
      </c>
      <c r="K6" s="10">
        <v>9.6267552801836231</v>
      </c>
      <c r="M6" s="70" t="s">
        <v>321</v>
      </c>
      <c r="N6" s="70"/>
      <c r="O6" s="70"/>
      <c r="P6" s="70"/>
      <c r="Q6" s="70"/>
      <c r="R6" s="70"/>
      <c r="S6" s="70"/>
      <c r="T6" s="70"/>
      <c r="U6" s="70"/>
      <c r="V6" s="70"/>
      <c r="W6" s="70"/>
      <c r="AF6" t="s">
        <v>335</v>
      </c>
      <c r="AG6">
        <f ca="1">SUM(AC8:AC27)</f>
        <v>142.77739779476067</v>
      </c>
    </row>
    <row r="7" spans="1:36" ht="43" thickBot="1" x14ac:dyDescent="0.25">
      <c r="A7">
        <v>6</v>
      </c>
      <c r="B7" s="15">
        <v>2</v>
      </c>
      <c r="C7" s="15">
        <v>4</v>
      </c>
      <c r="D7" s="15">
        <v>3</v>
      </c>
      <c r="E7" s="5">
        <f ca="1">TODAY()-Cluster!F14</f>
        <v>381</v>
      </c>
      <c r="F7" s="5">
        <v>24</v>
      </c>
      <c r="G7" s="4">
        <v>37581</v>
      </c>
      <c r="H7" s="10">
        <v>5.1983815304005727</v>
      </c>
      <c r="I7" s="10">
        <v>6.406262969448365</v>
      </c>
      <c r="J7" s="10">
        <v>4.0821564815855913</v>
      </c>
      <c r="K7" s="10">
        <v>5.411725752866551</v>
      </c>
      <c r="M7" s="9" t="s">
        <v>20</v>
      </c>
      <c r="N7" s="8" t="s">
        <v>22</v>
      </c>
      <c r="O7" s="7" t="s">
        <v>23</v>
      </c>
      <c r="P7" s="7" t="s">
        <v>24</v>
      </c>
      <c r="Q7" s="7" t="s">
        <v>25</v>
      </c>
      <c r="R7" s="7" t="s">
        <v>26</v>
      </c>
      <c r="S7" s="7" t="s">
        <v>27</v>
      </c>
      <c r="T7" s="7" t="s">
        <v>28</v>
      </c>
      <c r="U7" s="7" t="s">
        <v>29</v>
      </c>
      <c r="V7" s="7" t="s">
        <v>30</v>
      </c>
      <c r="W7" s="7" t="s">
        <v>31</v>
      </c>
      <c r="Z7" s="12">
        <v>1</v>
      </c>
      <c r="AA7" s="12">
        <v>2</v>
      </c>
      <c r="AB7" s="12">
        <v>3</v>
      </c>
      <c r="AC7" s="12" t="s">
        <v>333</v>
      </c>
      <c r="AD7" s="58" t="s">
        <v>334</v>
      </c>
    </row>
    <row r="8" spans="1:36" x14ac:dyDescent="0.2">
      <c r="A8">
        <v>7</v>
      </c>
      <c r="B8" s="15">
        <v>3</v>
      </c>
      <c r="C8" s="15">
        <v>1</v>
      </c>
      <c r="D8" s="15">
        <v>1</v>
      </c>
      <c r="E8" s="5">
        <f ca="1">TODAY()-Cluster!F15</f>
        <v>425</v>
      </c>
      <c r="F8" s="5">
        <v>3</v>
      </c>
      <c r="G8" s="4">
        <v>3172</v>
      </c>
      <c r="H8" s="10">
        <v>4.7140291888327646</v>
      </c>
      <c r="I8" s="10">
        <v>7.9356016200483834</v>
      </c>
      <c r="J8" s="10">
        <v>8.5212457098514527</v>
      </c>
      <c r="K8" s="10">
        <v>6.9001140897335747</v>
      </c>
      <c r="M8" s="15">
        <v>1</v>
      </c>
      <c r="N8">
        <f>STANDARDIZE(B2,$N$2,$N$3)</f>
        <v>-0.40944726012458499</v>
      </c>
      <c r="O8">
        <f>STANDARDIZE(C2,$O$2,$O$3)</f>
        <v>-0.32489314482696541</v>
      </c>
      <c r="P8">
        <f>STANDARDIZE(D2,$P$2,$P$3)</f>
        <v>1.3076696830622021</v>
      </c>
      <c r="Q8">
        <f ca="1">STANDARDIZE(E2,$Q$2,$Q$3)</f>
        <v>-0.52071511219687328</v>
      </c>
      <c r="R8">
        <f>STANDARDIZE(F2,$R$2,$R$3)</f>
        <v>-0.31008832924514818</v>
      </c>
      <c r="S8">
        <f>STANDARDIZE(G2,$S$2,$S$3)</f>
        <v>0.90520918173801346</v>
      </c>
      <c r="T8">
        <f>STANDARDIZE(H2,$T$2,$T$3)</f>
        <v>1.0872537158820748</v>
      </c>
      <c r="U8">
        <f>STANDARDIZE(I2,$U$2,$U$3)</f>
        <v>-0.63054064243295993</v>
      </c>
      <c r="V8">
        <f>STANDARDIZE(J2,$V$2,$V$3)</f>
        <v>1.1774436514114761</v>
      </c>
      <c r="W8">
        <f>STANDARDIZE(K2,$W$2,$W$3)</f>
        <v>-0.50437783626809851</v>
      </c>
      <c r="Z8">
        <f ca="1">SUMXMY2(N8:W8,$AA$2:$AJ$2)</f>
        <v>18.255457170733905</v>
      </c>
      <c r="AA8">
        <f ca="1">SUMXMY2(N8:W8,$AA$3:$AJ$3)</f>
        <v>8.5485421984113081</v>
      </c>
      <c r="AB8">
        <f ca="1">SUMXMY2(N8:W8,$AA$4:$AJ$4)</f>
        <v>21.417170383988221</v>
      </c>
      <c r="AC8">
        <f ca="1">MIN(Z8:AB8)</f>
        <v>8.5485421984113081</v>
      </c>
      <c r="AD8">
        <f ca="1">MATCH(AC8,Z8:AB8,0)</f>
        <v>2</v>
      </c>
    </row>
    <row r="9" spans="1:36" x14ac:dyDescent="0.2">
      <c r="A9">
        <v>8</v>
      </c>
      <c r="B9" s="15">
        <v>2</v>
      </c>
      <c r="C9" s="15">
        <v>1</v>
      </c>
      <c r="D9" s="15">
        <v>1</v>
      </c>
      <c r="E9" s="5">
        <f ca="1">TODAY()-Cluster!F16</f>
        <v>388</v>
      </c>
      <c r="F9" s="5">
        <v>7</v>
      </c>
      <c r="G9" s="4">
        <v>1832</v>
      </c>
      <c r="H9" s="10">
        <v>4.7388254081855097</v>
      </c>
      <c r="I9" s="10">
        <v>4.6733421826995363</v>
      </c>
      <c r="J9" s="10">
        <v>7.0256381986670799</v>
      </c>
      <c r="K9" s="10">
        <v>4.1910765018189471</v>
      </c>
      <c r="M9" s="15">
        <v>2</v>
      </c>
      <c r="N9">
        <f t="shared" ref="N9:N27" si="12">STANDARDIZE(B3,$N$2,$N$3)</f>
        <v>-1.3193300604014402</v>
      </c>
      <c r="O9">
        <f t="shared" ref="O9:O27" si="13">STANDARDIZE(C3,$O$2,$O$3)</f>
        <v>1.2995725793078621</v>
      </c>
      <c r="P9">
        <f t="shared" ref="P9:P27" si="14">STANDARDIZE(D3,$P$2,$P$3)</f>
        <v>0.43588989435406739</v>
      </c>
      <c r="Q9">
        <f t="shared" ref="Q9:Q27" ca="1" si="15">STANDARDIZE(E3,$Q$2,$Q$3)</f>
        <v>-0.83630002867982689</v>
      </c>
      <c r="R9">
        <f t="shared" ref="R9:R27" si="16">STANDARDIZE(F3,$R$2,$R$3)</f>
        <v>3.0046489833754015</v>
      </c>
      <c r="S9">
        <f t="shared" ref="S9:S27" si="17">STANDARDIZE(G3,$S$2,$S$3)</f>
        <v>0.90013510497185023</v>
      </c>
      <c r="T9">
        <f t="shared" ref="T9:T27" si="18">STANDARDIZE(H3,$T$2,$T$3)</f>
        <v>1.5290201368288177</v>
      </c>
      <c r="U9">
        <f t="shared" ref="U9:U27" si="19">STANDARDIZE(I3,$U$2,$U$3)</f>
        <v>0.41104886405185215</v>
      </c>
      <c r="V9">
        <f t="shared" ref="V9:V27" si="20">STANDARDIZE(J3,$V$2,$V$3)</f>
        <v>-9.0002897795385423E-2</v>
      </c>
      <c r="W9">
        <f t="shared" ref="W9:W27" si="21">STANDARDIZE(K3,$W$2,$W$3)</f>
        <v>-0.13462018928255451</v>
      </c>
      <c r="Z9">
        <f t="shared" ref="Z9:Z27" ca="1" si="22">SUMXMY2(N9:W9,$AA$2:$AJ$2)</f>
        <v>25.668941799803321</v>
      </c>
      <c r="AA9">
        <f t="shared" ref="AA9:AA27" ca="1" si="23">SUMXMY2(N9:W9,$AA$3:$AJ$3)</f>
        <v>6.4349779055732856</v>
      </c>
      <c r="AB9">
        <f t="shared" ref="AB9:AB27" ca="1" si="24">SUMXMY2(N9:W9,$AA$4:$AJ$4)</f>
        <v>42.606739563051946</v>
      </c>
      <c r="AC9">
        <f t="shared" ref="AC9:AC27" ca="1" si="25">MIN(Z9:AB9)</f>
        <v>6.4349779055732856</v>
      </c>
      <c r="AD9">
        <f t="shared" ref="AD9:AD27" ca="1" si="26">MATCH(AC9,Z9:AB9,0)</f>
        <v>2</v>
      </c>
    </row>
    <row r="10" spans="1:36" x14ac:dyDescent="0.2">
      <c r="A10">
        <v>9</v>
      </c>
      <c r="B10" s="15">
        <v>3</v>
      </c>
      <c r="C10" s="15">
        <v>4</v>
      </c>
      <c r="D10" s="15">
        <v>4</v>
      </c>
      <c r="E10" s="5">
        <f ca="1">TODAY()-Cluster!F17</f>
        <v>397</v>
      </c>
      <c r="F10" s="5">
        <v>20</v>
      </c>
      <c r="G10" s="4">
        <v>37613</v>
      </c>
      <c r="H10" s="10">
        <v>5.7235233991612171</v>
      </c>
      <c r="I10" s="10">
        <v>5.1967198254429485</v>
      </c>
      <c r="J10" s="10">
        <v>8.1889303437858683</v>
      </c>
      <c r="K10" s="10">
        <v>6.9174210216651719</v>
      </c>
      <c r="M10" s="15">
        <v>3</v>
      </c>
      <c r="N10">
        <f t="shared" si="12"/>
        <v>1.4103183404291253</v>
      </c>
      <c r="O10">
        <f t="shared" si="13"/>
        <v>-1.1371260068943791</v>
      </c>
      <c r="P10">
        <f t="shared" si="14"/>
        <v>0.43588989435406739</v>
      </c>
      <c r="Q10">
        <f t="shared" ca="1" si="15"/>
        <v>1.3485186238944677</v>
      </c>
      <c r="R10">
        <f t="shared" si="16"/>
        <v>-0.84472337966781741</v>
      </c>
      <c r="S10">
        <f t="shared" si="17"/>
        <v>0.90233590935235475</v>
      </c>
      <c r="T10">
        <f t="shared" si="18"/>
        <v>-1.0349489019695932</v>
      </c>
      <c r="U10">
        <f t="shared" si="19"/>
        <v>-0.8749874880990518</v>
      </c>
      <c r="V10">
        <f t="shared" si="20"/>
        <v>0.84896369392292459</v>
      </c>
      <c r="W10">
        <f t="shared" si="21"/>
        <v>-0.51205195324496744</v>
      </c>
      <c r="Z10">
        <f t="shared" ca="1" si="22"/>
        <v>22.200204159337453</v>
      </c>
      <c r="AA10">
        <f t="shared" ca="1" si="23"/>
        <v>28.72206898088907</v>
      </c>
      <c r="AB10">
        <f t="shared" ca="1" si="24"/>
        <v>11.423532052584184</v>
      </c>
      <c r="AC10">
        <f t="shared" ca="1" si="25"/>
        <v>11.423532052584184</v>
      </c>
      <c r="AD10">
        <f t="shared" ca="1" si="26"/>
        <v>3</v>
      </c>
    </row>
    <row r="11" spans="1:36" x14ac:dyDescent="0.2">
      <c r="A11">
        <v>10</v>
      </c>
      <c r="B11" s="15">
        <v>4</v>
      </c>
      <c r="C11" s="15">
        <v>1</v>
      </c>
      <c r="D11" s="15">
        <v>1</v>
      </c>
      <c r="E11" s="5">
        <f ca="1">TODAY()-Cluster!F18</f>
        <v>444</v>
      </c>
      <c r="F11" s="5">
        <v>7</v>
      </c>
      <c r="G11" s="4">
        <v>1941</v>
      </c>
      <c r="H11" s="10">
        <v>7.7369194652166451</v>
      </c>
      <c r="I11" s="10">
        <v>9.3871495110063599</v>
      </c>
      <c r="J11" s="10">
        <v>7.4244373061768103</v>
      </c>
      <c r="K11" s="10">
        <v>7.7590389059401792</v>
      </c>
      <c r="M11" s="15">
        <v>4</v>
      </c>
      <c r="N11">
        <f t="shared" si="12"/>
        <v>-1.3193300604014402</v>
      </c>
      <c r="O11">
        <f t="shared" si="13"/>
        <v>0.48733971724044833</v>
      </c>
      <c r="P11">
        <f t="shared" si="14"/>
        <v>0.43588989435406739</v>
      </c>
      <c r="Q11">
        <f t="shared" ca="1" si="15"/>
        <v>-0.81202426587344589</v>
      </c>
      <c r="R11">
        <f t="shared" si="16"/>
        <v>-0.20316131916061436</v>
      </c>
      <c r="S11">
        <f t="shared" si="17"/>
        <v>0.90441444682283123</v>
      </c>
      <c r="T11">
        <f t="shared" si="18"/>
        <v>-1.2536096505606091</v>
      </c>
      <c r="U11">
        <f t="shared" si="19"/>
        <v>1.2364500099282016</v>
      </c>
      <c r="V11">
        <f t="shared" si="20"/>
        <v>-0.99915893797873201</v>
      </c>
      <c r="W11">
        <f t="shared" si="21"/>
        <v>-1.2855374495943912</v>
      </c>
      <c r="Z11">
        <f t="shared" ca="1" si="22"/>
        <v>21.557103161739473</v>
      </c>
      <c r="AA11">
        <f t="shared" ca="1" si="23"/>
        <v>11.048992943354948</v>
      </c>
      <c r="AB11">
        <f t="shared" ca="1" si="24"/>
        <v>20.397628200755086</v>
      </c>
      <c r="AC11">
        <f t="shared" ca="1" si="25"/>
        <v>11.048992943354948</v>
      </c>
      <c r="AD11">
        <f t="shared" ca="1" si="26"/>
        <v>2</v>
      </c>
    </row>
    <row r="12" spans="1:36" x14ac:dyDescent="0.2">
      <c r="A12">
        <v>11</v>
      </c>
      <c r="B12" s="15">
        <v>1</v>
      </c>
      <c r="C12" s="15">
        <v>3</v>
      </c>
      <c r="D12" s="15">
        <v>2</v>
      </c>
      <c r="E12" s="5">
        <f ca="1">TODAY()-Cluster!F19</f>
        <v>365</v>
      </c>
      <c r="F12" s="5">
        <v>12</v>
      </c>
      <c r="G12" s="4">
        <v>14220</v>
      </c>
      <c r="H12" s="10">
        <v>7.7646179130513646</v>
      </c>
      <c r="I12" s="10">
        <v>4.8692503535100542</v>
      </c>
      <c r="J12" s="10">
        <v>7.5031105505289197</v>
      </c>
      <c r="K12" s="10">
        <v>4.4935545794001719</v>
      </c>
      <c r="M12" s="15">
        <v>5</v>
      </c>
      <c r="N12">
        <f t="shared" si="12"/>
        <v>0.50043554015227021</v>
      </c>
      <c r="O12">
        <f t="shared" si="13"/>
        <v>-1.1371260068943791</v>
      </c>
      <c r="P12">
        <f t="shared" si="14"/>
        <v>1.3076696830622021</v>
      </c>
      <c r="Q12">
        <f t="shared" ca="1" si="15"/>
        <v>-3.5199856069252251E-2</v>
      </c>
      <c r="R12">
        <f t="shared" si="16"/>
        <v>-0.63086935949874978</v>
      </c>
      <c r="S12">
        <f t="shared" si="17"/>
        <v>0.90459784718787328</v>
      </c>
      <c r="T12">
        <f t="shared" si="18"/>
        <v>-1.2457697529324496</v>
      </c>
      <c r="U12">
        <f t="shared" si="19"/>
        <v>-1.1800318677052593</v>
      </c>
      <c r="V12">
        <f t="shared" si="20"/>
        <v>-0.98066353133850492</v>
      </c>
      <c r="W12">
        <f t="shared" si="21"/>
        <v>1.4597498540643148</v>
      </c>
      <c r="Z12">
        <f t="shared" ca="1" si="22"/>
        <v>13.537183233021095</v>
      </c>
      <c r="AA12">
        <f t="shared" ca="1" si="23"/>
        <v>28.87317520949005</v>
      </c>
      <c r="AB12">
        <f t="shared" ca="1" si="24"/>
        <v>18.782438908658545</v>
      </c>
      <c r="AC12">
        <f t="shared" ca="1" si="25"/>
        <v>13.537183233021095</v>
      </c>
      <c r="AD12">
        <f t="shared" ca="1" si="26"/>
        <v>1</v>
      </c>
    </row>
    <row r="13" spans="1:36" x14ac:dyDescent="0.2">
      <c r="A13">
        <v>12</v>
      </c>
      <c r="B13" s="15">
        <v>3</v>
      </c>
      <c r="C13" s="15">
        <v>2</v>
      </c>
      <c r="D13" s="15">
        <v>2</v>
      </c>
      <c r="E13" s="5">
        <f ca="1">TODAY()-Cluster!F20</f>
        <v>394</v>
      </c>
      <c r="F13" s="5">
        <v>10</v>
      </c>
      <c r="G13" s="4">
        <v>10036</v>
      </c>
      <c r="H13" s="10">
        <v>7.9094863782830815</v>
      </c>
      <c r="I13" s="10">
        <v>7.370132134768383</v>
      </c>
      <c r="J13" s="10">
        <v>4.6547140447890181</v>
      </c>
      <c r="K13" s="10">
        <v>9.7086059103075701</v>
      </c>
      <c r="M13" s="15">
        <v>6</v>
      </c>
      <c r="N13">
        <f t="shared" si="12"/>
        <v>-0.40944726012458499</v>
      </c>
      <c r="O13">
        <f t="shared" si="13"/>
        <v>1.2995725793078621</v>
      </c>
      <c r="P13">
        <f t="shared" si="14"/>
        <v>0.43588989435406739</v>
      </c>
      <c r="Q13">
        <f t="shared" ca="1" si="15"/>
        <v>-0.59354240061601637</v>
      </c>
      <c r="R13">
        <f t="shared" si="16"/>
        <v>1.1868898119383258</v>
      </c>
      <c r="S13">
        <f t="shared" si="17"/>
        <v>0.90404764609274724</v>
      </c>
      <c r="T13">
        <f t="shared" si="18"/>
        <v>-0.85251966566355775</v>
      </c>
      <c r="U13">
        <f t="shared" si="19"/>
        <v>-0.25355084381445842</v>
      </c>
      <c r="V13">
        <f t="shared" si="20"/>
        <v>-1.6975326690251618</v>
      </c>
      <c r="W13">
        <f t="shared" si="21"/>
        <v>-0.73361264103465473</v>
      </c>
      <c r="Z13">
        <f t="shared" ca="1" si="22"/>
        <v>17.84697229008853</v>
      </c>
      <c r="AA13">
        <f t="shared" ca="1" si="23"/>
        <v>12.66128927374829</v>
      </c>
      <c r="AB13">
        <f t="shared" ca="1" si="24"/>
        <v>26.566110761496322</v>
      </c>
      <c r="AC13">
        <f t="shared" ca="1" si="25"/>
        <v>12.66128927374829</v>
      </c>
      <c r="AD13">
        <f t="shared" ca="1" si="26"/>
        <v>2</v>
      </c>
    </row>
    <row r="14" spans="1:36" x14ac:dyDescent="0.2">
      <c r="A14">
        <v>13</v>
      </c>
      <c r="B14" s="15">
        <v>2</v>
      </c>
      <c r="C14" s="15">
        <v>3</v>
      </c>
      <c r="D14" s="15">
        <v>2</v>
      </c>
      <c r="E14" s="5">
        <f ca="1">TODAY()-Cluster!F21</f>
        <v>387</v>
      </c>
      <c r="F14" s="5">
        <v>11</v>
      </c>
      <c r="G14" s="4">
        <v>30350</v>
      </c>
      <c r="H14" s="10">
        <v>7.6237152667299659</v>
      </c>
      <c r="I14" s="10">
        <v>9.907697795200237</v>
      </c>
      <c r="J14" s="10">
        <v>9.1500463585531708</v>
      </c>
      <c r="K14" s="10">
        <v>5.5542357224150614</v>
      </c>
      <c r="M14" s="15">
        <v>7</v>
      </c>
      <c r="N14">
        <f t="shared" si="12"/>
        <v>0.50043554015227021</v>
      </c>
      <c r="O14">
        <f t="shared" si="13"/>
        <v>-1.1371260068943791</v>
      </c>
      <c r="P14">
        <f t="shared" si="14"/>
        <v>-1.3076696830622021</v>
      </c>
      <c r="Q14">
        <f t="shared" ca="1" si="15"/>
        <v>0.47459116286474984</v>
      </c>
      <c r="R14">
        <f t="shared" si="16"/>
        <v>-1.0585773998368853</v>
      </c>
      <c r="S14">
        <f t="shared" si="17"/>
        <v>-1.1994934074844765</v>
      </c>
      <c r="T14">
        <f t="shared" si="18"/>
        <v>-1.1689733467026391</v>
      </c>
      <c r="U14">
        <f t="shared" si="19"/>
        <v>0.50036021559427313</v>
      </c>
      <c r="V14">
        <f t="shared" si="20"/>
        <v>0.51253948514149317</v>
      </c>
      <c r="W14">
        <f t="shared" si="21"/>
        <v>4.0895612126933538E-2</v>
      </c>
      <c r="Z14">
        <f t="shared" ca="1" si="22"/>
        <v>13.00034893324699</v>
      </c>
      <c r="AA14">
        <f t="shared" ca="1" si="23"/>
        <v>27.033624814021593</v>
      </c>
      <c r="AB14">
        <f t="shared" ca="1" si="24"/>
        <v>0</v>
      </c>
      <c r="AC14">
        <f t="shared" ca="1" si="25"/>
        <v>0</v>
      </c>
      <c r="AD14">
        <f t="shared" ca="1" si="26"/>
        <v>3</v>
      </c>
    </row>
    <row r="15" spans="1:36" x14ac:dyDescent="0.2">
      <c r="A15">
        <v>14</v>
      </c>
      <c r="B15" s="15">
        <v>4</v>
      </c>
      <c r="C15" s="15">
        <v>1</v>
      </c>
      <c r="D15" s="15">
        <v>1</v>
      </c>
      <c r="E15" s="5">
        <f ca="1">TODAY()-Cluster!F22</f>
        <v>521</v>
      </c>
      <c r="F15" s="5">
        <v>3</v>
      </c>
      <c r="G15" s="4">
        <v>3155</v>
      </c>
      <c r="H15" s="10">
        <v>4.5101671687934539</v>
      </c>
      <c r="I15" s="10">
        <v>9.2200163563652566</v>
      </c>
      <c r="J15" s="10">
        <v>9.8871736950305138</v>
      </c>
      <c r="K15" s="10">
        <v>6.519103358156757</v>
      </c>
      <c r="M15" s="15">
        <v>8</v>
      </c>
      <c r="N15">
        <f t="shared" si="12"/>
        <v>-0.40944726012458499</v>
      </c>
      <c r="O15">
        <f t="shared" si="13"/>
        <v>-1.1371260068943791</v>
      </c>
      <c r="P15">
        <f t="shared" si="14"/>
        <v>-1.3076696830622021</v>
      </c>
      <c r="Q15">
        <f t="shared" ca="1" si="15"/>
        <v>-0.42361206097134907</v>
      </c>
      <c r="R15">
        <f t="shared" si="16"/>
        <v>-0.63086935949874978</v>
      </c>
      <c r="S15">
        <f t="shared" si="17"/>
        <v>-1.2814122372032559</v>
      </c>
      <c r="T15">
        <f t="shared" si="18"/>
        <v>-1.1527726303715709</v>
      </c>
      <c r="U15">
        <f t="shared" si="19"/>
        <v>-1.1078208550357431</v>
      </c>
      <c r="V15">
        <f t="shared" si="20"/>
        <v>-0.23207283149858871</v>
      </c>
      <c r="W15">
        <f t="shared" si="21"/>
        <v>-1.3687982950299704</v>
      </c>
      <c r="Z15">
        <f t="shared" ca="1" si="22"/>
        <v>18.31881458134583</v>
      </c>
      <c r="AA15">
        <f t="shared" ca="1" si="23"/>
        <v>28.41480416142371</v>
      </c>
      <c r="AB15">
        <f t="shared" ca="1" si="24"/>
        <v>6.9524938370913469</v>
      </c>
      <c r="AC15">
        <f t="shared" ca="1" si="25"/>
        <v>6.9524938370913469</v>
      </c>
      <c r="AD15">
        <f t="shared" ca="1" si="26"/>
        <v>3</v>
      </c>
    </row>
    <row r="16" spans="1:36" x14ac:dyDescent="0.2">
      <c r="A16">
        <v>15</v>
      </c>
      <c r="B16" s="15">
        <v>1</v>
      </c>
      <c r="C16" s="15">
        <v>4</v>
      </c>
      <c r="D16" s="15">
        <v>4</v>
      </c>
      <c r="E16" s="5">
        <f ca="1">TODAY()-Cluster!F23</f>
        <v>364</v>
      </c>
      <c r="F16" s="5">
        <v>25</v>
      </c>
      <c r="G16" s="4">
        <v>37614</v>
      </c>
      <c r="H16" s="10">
        <v>5.4097235119573135</v>
      </c>
      <c r="I16" s="10">
        <v>4.8643971725020716</v>
      </c>
      <c r="J16" s="10">
        <v>8.114628982250089</v>
      </c>
      <c r="K16" s="10">
        <v>5.1077199787633329</v>
      </c>
      <c r="M16" s="15">
        <v>9</v>
      </c>
      <c r="N16">
        <f t="shared" si="12"/>
        <v>0.50043554015227021</v>
      </c>
      <c r="O16">
        <f t="shared" si="13"/>
        <v>1.2995725793078621</v>
      </c>
      <c r="P16">
        <f t="shared" si="14"/>
        <v>1.3076696830622021</v>
      </c>
      <c r="Q16">
        <f t="shared" ca="1" si="15"/>
        <v>-0.20513019571391961</v>
      </c>
      <c r="R16">
        <f t="shared" si="16"/>
        <v>0.75918177160019029</v>
      </c>
      <c r="S16">
        <f t="shared" si="17"/>
        <v>0.90600391665319568</v>
      </c>
      <c r="T16">
        <f t="shared" si="18"/>
        <v>-0.50941597197823918</v>
      </c>
      <c r="U16">
        <f t="shared" si="19"/>
        <v>-0.84981377926039303</v>
      </c>
      <c r="V16">
        <f t="shared" si="20"/>
        <v>0.34709092144362907</v>
      </c>
      <c r="W16">
        <f t="shared" si="21"/>
        <v>4.990156929947049E-2</v>
      </c>
      <c r="Z16">
        <f t="shared" ca="1" si="22"/>
        <v>18.063085400767385</v>
      </c>
      <c r="AA16">
        <f t="shared" ca="1" si="23"/>
        <v>10.800395656834676</v>
      </c>
      <c r="AB16">
        <f t="shared" ca="1" si="24"/>
        <v>23.262328594031963</v>
      </c>
      <c r="AC16">
        <f t="shared" ca="1" si="25"/>
        <v>10.800395656834676</v>
      </c>
      <c r="AD16">
        <f t="shared" ca="1" si="26"/>
        <v>2</v>
      </c>
    </row>
    <row r="17" spans="1:55" x14ac:dyDescent="0.2">
      <c r="A17">
        <v>16</v>
      </c>
      <c r="B17" s="15">
        <v>4</v>
      </c>
      <c r="C17" s="15">
        <v>2</v>
      </c>
      <c r="D17" s="15">
        <v>2</v>
      </c>
      <c r="E17" s="5">
        <f ca="1">TODAY()-Cluster!F24</f>
        <v>468</v>
      </c>
      <c r="F17" s="5">
        <v>8</v>
      </c>
      <c r="G17" s="4">
        <v>5050</v>
      </c>
      <c r="H17" s="10">
        <v>7.6239587988328044</v>
      </c>
      <c r="I17" s="10">
        <v>4.1820519766478581</v>
      </c>
      <c r="J17" s="10">
        <v>4.7823336981822475</v>
      </c>
      <c r="K17" s="10">
        <v>9.6640497791657918</v>
      </c>
      <c r="M17" s="15">
        <v>10</v>
      </c>
      <c r="N17">
        <f t="shared" si="12"/>
        <v>1.4103183404291253</v>
      </c>
      <c r="O17">
        <f t="shared" si="13"/>
        <v>-1.1371260068943791</v>
      </c>
      <c r="P17">
        <f t="shared" si="14"/>
        <v>-1.3076696830622021</v>
      </c>
      <c r="Q17">
        <f t="shared" ca="1" si="15"/>
        <v>0.93583065618598982</v>
      </c>
      <c r="R17">
        <f t="shared" si="16"/>
        <v>-0.63086935949874978</v>
      </c>
      <c r="S17">
        <f t="shared" si="17"/>
        <v>-1.2747486906067282</v>
      </c>
      <c r="T17">
        <f t="shared" si="18"/>
        <v>0.80604498859119866</v>
      </c>
      <c r="U17">
        <f t="shared" si="19"/>
        <v>1.2159231210536279</v>
      </c>
      <c r="V17">
        <f t="shared" si="20"/>
        <v>-3.3524265049051483E-2</v>
      </c>
      <c r="W17">
        <f t="shared" si="21"/>
        <v>0.48785178782340444</v>
      </c>
      <c r="Z17">
        <f t="shared" ca="1" si="22"/>
        <v>8.0007742448215495</v>
      </c>
      <c r="AA17">
        <f t="shared" ca="1" si="23"/>
        <v>27.367835061077347</v>
      </c>
      <c r="AB17">
        <f t="shared" ca="1" si="24"/>
        <v>6.1399092445282362</v>
      </c>
      <c r="AC17">
        <f t="shared" ca="1" si="25"/>
        <v>6.1399092445282362</v>
      </c>
      <c r="AD17">
        <f t="shared" ca="1" si="26"/>
        <v>3</v>
      </c>
    </row>
    <row r="18" spans="1:55" x14ac:dyDescent="0.2">
      <c r="A18">
        <v>17</v>
      </c>
      <c r="B18" s="15">
        <v>3</v>
      </c>
      <c r="C18" s="15">
        <v>3</v>
      </c>
      <c r="D18" s="15">
        <v>2</v>
      </c>
      <c r="E18" s="5">
        <f ca="1">TODAY()-Cluster!F25</f>
        <v>411</v>
      </c>
      <c r="F18" s="5">
        <v>14</v>
      </c>
      <c r="G18" s="4">
        <v>8276</v>
      </c>
      <c r="H18" s="10">
        <v>7.7359519630039539</v>
      </c>
      <c r="I18" s="10">
        <v>9.8161799324668522</v>
      </c>
      <c r="J18" s="10">
        <v>4.4482692850391752</v>
      </c>
      <c r="K18" s="10">
        <v>6.1664626904715485</v>
      </c>
      <c r="M18" s="15">
        <v>11</v>
      </c>
      <c r="N18">
        <f t="shared" si="12"/>
        <v>-1.3193300604014402</v>
      </c>
      <c r="O18">
        <f t="shared" si="13"/>
        <v>0.48733971724044833</v>
      </c>
      <c r="P18">
        <f t="shared" si="14"/>
        <v>-0.43588989435406739</v>
      </c>
      <c r="Q18">
        <f t="shared" ca="1" si="15"/>
        <v>-0.9819546055181132</v>
      </c>
      <c r="R18">
        <f t="shared" si="16"/>
        <v>-9.6234309076080507E-2</v>
      </c>
      <c r="S18">
        <f t="shared" si="17"/>
        <v>-0.52409099648964463</v>
      </c>
      <c r="T18">
        <f t="shared" si="18"/>
        <v>0.82414188835634383</v>
      </c>
      <c r="U18">
        <f t="shared" si="19"/>
        <v>-1.0112449027150214</v>
      </c>
      <c r="V18">
        <f t="shared" si="20"/>
        <v>5.6444782853712263E-3</v>
      </c>
      <c r="W18">
        <f t="shared" si="21"/>
        <v>-1.2113986690827268</v>
      </c>
      <c r="Z18">
        <f t="shared" ca="1" si="22"/>
        <v>15.482366963800601</v>
      </c>
      <c r="AA18">
        <f t="shared" ca="1" si="23"/>
        <v>10.034131243375747</v>
      </c>
      <c r="AB18">
        <f t="shared" ca="1" si="24"/>
        <v>18.29687583500338</v>
      </c>
      <c r="AC18">
        <f t="shared" ca="1" si="25"/>
        <v>10.034131243375747</v>
      </c>
      <c r="AD18">
        <f t="shared" ca="1" si="26"/>
        <v>2</v>
      </c>
    </row>
    <row r="19" spans="1:55" x14ac:dyDescent="0.2">
      <c r="A19">
        <v>18</v>
      </c>
      <c r="B19" s="15">
        <v>1</v>
      </c>
      <c r="C19" s="15">
        <v>4</v>
      </c>
      <c r="D19" s="15">
        <v>3</v>
      </c>
      <c r="E19" s="5">
        <f ca="1">TODAY()-Cluster!F26</f>
        <v>373</v>
      </c>
      <c r="F19" s="5">
        <v>20</v>
      </c>
      <c r="G19" s="4">
        <v>37571</v>
      </c>
      <c r="H19" s="10">
        <v>8.1176877548032138</v>
      </c>
      <c r="I19" s="10">
        <v>9.0821792817376501</v>
      </c>
      <c r="J19" s="10">
        <v>9.0122455194752344</v>
      </c>
      <c r="K19" s="10">
        <v>6.2923617355434027</v>
      </c>
      <c r="M19" s="15">
        <v>12</v>
      </c>
      <c r="N19">
        <f t="shared" si="12"/>
        <v>0.50043554015227021</v>
      </c>
      <c r="O19">
        <f t="shared" si="13"/>
        <v>-0.32489314482696541</v>
      </c>
      <c r="P19">
        <f t="shared" si="14"/>
        <v>-0.43588989435406739</v>
      </c>
      <c r="Q19">
        <f t="shared" ca="1" si="15"/>
        <v>-0.27795748413306276</v>
      </c>
      <c r="R19">
        <f t="shared" si="16"/>
        <v>-0.31008832924514818</v>
      </c>
      <c r="S19">
        <f t="shared" si="17"/>
        <v>-0.77987337226828124</v>
      </c>
      <c r="T19">
        <f t="shared" si="18"/>
        <v>0.91879232184173854</v>
      </c>
      <c r="U19">
        <f t="shared" si="19"/>
        <v>0.22160331728172741</v>
      </c>
      <c r="V19">
        <f t="shared" si="20"/>
        <v>-1.41247565349233</v>
      </c>
      <c r="W19">
        <f t="shared" si="21"/>
        <v>1.5023422252803607</v>
      </c>
      <c r="Z19">
        <f t="shared" ca="1" si="22"/>
        <v>0</v>
      </c>
      <c r="AA19">
        <f t="shared" ca="1" si="23"/>
        <v>19.544807860380875</v>
      </c>
      <c r="AB19">
        <f t="shared" ca="1" si="24"/>
        <v>13.00034893324699</v>
      </c>
      <c r="AC19">
        <f t="shared" ca="1" si="25"/>
        <v>0</v>
      </c>
      <c r="AD19">
        <f t="shared" ca="1" si="26"/>
        <v>1</v>
      </c>
    </row>
    <row r="20" spans="1:55" x14ac:dyDescent="0.2">
      <c r="A20">
        <v>19</v>
      </c>
      <c r="B20" s="15">
        <v>3</v>
      </c>
      <c r="C20" s="15">
        <v>1</v>
      </c>
      <c r="D20" s="15">
        <v>1</v>
      </c>
      <c r="E20" s="5">
        <f ca="1">TODAY()-Cluster!F27</f>
        <v>425</v>
      </c>
      <c r="F20" s="5">
        <v>4</v>
      </c>
      <c r="G20" s="4">
        <v>1993</v>
      </c>
      <c r="H20" s="10">
        <v>6.7082460016191359</v>
      </c>
      <c r="I20" s="10">
        <v>5.6284067316423183</v>
      </c>
      <c r="J20" s="10">
        <v>9.8028299132439116</v>
      </c>
      <c r="K20" s="10">
        <v>9.7962643905730484</v>
      </c>
      <c r="M20" s="15">
        <v>13</v>
      </c>
      <c r="N20">
        <f t="shared" si="12"/>
        <v>-0.40944726012458499</v>
      </c>
      <c r="O20">
        <f t="shared" si="13"/>
        <v>0.48733971724044833</v>
      </c>
      <c r="P20">
        <f t="shared" si="14"/>
        <v>-0.43588989435406739</v>
      </c>
      <c r="Q20">
        <f t="shared" ca="1" si="15"/>
        <v>-0.44788782377773012</v>
      </c>
      <c r="R20">
        <f t="shared" si="16"/>
        <v>-0.20316131916061436</v>
      </c>
      <c r="S20">
        <f t="shared" si="17"/>
        <v>0.4619916328864086</v>
      </c>
      <c r="T20">
        <f t="shared" si="18"/>
        <v>0.73208253967595349</v>
      </c>
      <c r="U20">
        <f t="shared" si="19"/>
        <v>1.4725354209232684</v>
      </c>
      <c r="V20">
        <f t="shared" si="20"/>
        <v>0.8255980277291769</v>
      </c>
      <c r="W20">
        <f t="shared" si="21"/>
        <v>-0.65945514810141825</v>
      </c>
      <c r="Z20">
        <f t="shared" ca="1" si="22"/>
        <v>14.352180686121292</v>
      </c>
      <c r="AA20">
        <f t="shared" ca="1" si="23"/>
        <v>3.9060992482791392</v>
      </c>
      <c r="AB20">
        <f t="shared" ca="1" si="24"/>
        <v>13.717647241811997</v>
      </c>
      <c r="AC20">
        <f t="shared" ca="1" si="25"/>
        <v>3.9060992482791392</v>
      </c>
      <c r="AD20">
        <f t="shared" ca="1" si="26"/>
        <v>2</v>
      </c>
    </row>
    <row r="21" spans="1:55" ht="16" thickBot="1" x14ac:dyDescent="0.25">
      <c r="A21" s="49">
        <v>20</v>
      </c>
      <c r="B21" s="2">
        <v>2</v>
      </c>
      <c r="C21" s="2">
        <v>3</v>
      </c>
      <c r="D21" s="2">
        <v>4</v>
      </c>
      <c r="E21" s="2">
        <f ca="1">TODAY()-Cluster!F28</f>
        <v>374</v>
      </c>
      <c r="F21" s="2">
        <v>16</v>
      </c>
      <c r="G21" s="1">
        <v>37607</v>
      </c>
      <c r="H21" s="11">
        <v>7.4381572390935125</v>
      </c>
      <c r="I21" s="11">
        <v>7.3753750649098038</v>
      </c>
      <c r="J21" s="11">
        <v>9.8660462746485535</v>
      </c>
      <c r="K21" s="11">
        <v>9.7183366544022718</v>
      </c>
      <c r="M21" s="15">
        <v>14</v>
      </c>
      <c r="N21">
        <f t="shared" si="12"/>
        <v>1.4103183404291253</v>
      </c>
      <c r="O21">
        <f t="shared" si="13"/>
        <v>-1.1371260068943791</v>
      </c>
      <c r="P21">
        <f t="shared" si="14"/>
        <v>-1.3076696830622021</v>
      </c>
      <c r="Q21">
        <f t="shared" ca="1" si="15"/>
        <v>2.8050643922773308</v>
      </c>
      <c r="R21">
        <f t="shared" si="16"/>
        <v>-1.0585773998368853</v>
      </c>
      <c r="S21">
        <f t="shared" si="17"/>
        <v>-1.2005326762197146</v>
      </c>
      <c r="T21">
        <f t="shared" si="18"/>
        <v>-1.3021674724018768</v>
      </c>
      <c r="U21">
        <f t="shared" si="19"/>
        <v>1.1335322564610397</v>
      </c>
      <c r="V21">
        <f t="shared" si="20"/>
        <v>1.1925887586318813</v>
      </c>
      <c r="W21">
        <f t="shared" si="21"/>
        <v>-0.15736981957521265</v>
      </c>
      <c r="Z21">
        <f t="shared" ca="1" si="22"/>
        <v>27.795104422597202</v>
      </c>
      <c r="AA21">
        <f t="shared" ca="1" si="23"/>
        <v>42.831399477354317</v>
      </c>
      <c r="AB21">
        <f t="shared" ca="1" si="24"/>
        <v>7.1794169675668726</v>
      </c>
      <c r="AC21">
        <f t="shared" ca="1" si="25"/>
        <v>7.1794169675668726</v>
      </c>
      <c r="AD21">
        <f t="shared" ca="1" si="26"/>
        <v>3</v>
      </c>
    </row>
    <row r="22" spans="1:55" x14ac:dyDescent="0.2">
      <c r="M22" s="15">
        <v>15</v>
      </c>
      <c r="N22">
        <f t="shared" si="12"/>
        <v>-1.3193300604014402</v>
      </c>
      <c r="O22">
        <f t="shared" si="13"/>
        <v>1.2995725793078621</v>
      </c>
      <c r="P22">
        <f t="shared" si="14"/>
        <v>1.3076696830622021</v>
      </c>
      <c r="Q22">
        <f t="shared" ca="1" si="15"/>
        <v>-1.0062303683244942</v>
      </c>
      <c r="R22">
        <f t="shared" si="16"/>
        <v>1.2938168220228596</v>
      </c>
      <c r="S22">
        <f t="shared" si="17"/>
        <v>0.9060650501082097</v>
      </c>
      <c r="T22">
        <f t="shared" si="18"/>
        <v>-0.71443847500545243</v>
      </c>
      <c r="U22">
        <f t="shared" si="19"/>
        <v>-1.0136373530946643</v>
      </c>
      <c r="V22">
        <f t="shared" si="20"/>
        <v>0.31009879046746386</v>
      </c>
      <c r="W22">
        <f t="shared" si="21"/>
        <v>-0.89180722991952854</v>
      </c>
      <c r="Z22">
        <f t="shared" ca="1" si="22"/>
        <v>27.828193900344726</v>
      </c>
      <c r="AA22">
        <f t="shared" ca="1" si="23"/>
        <v>9.1267377853563634</v>
      </c>
      <c r="AB22">
        <f t="shared" ca="1" si="24"/>
        <v>31.658721655577917</v>
      </c>
      <c r="AC22">
        <f t="shared" ca="1" si="25"/>
        <v>9.1267377853563634</v>
      </c>
      <c r="AD22">
        <f t="shared" ca="1" si="26"/>
        <v>2</v>
      </c>
    </row>
    <row r="23" spans="1:55" x14ac:dyDescent="0.2">
      <c r="M23" s="15">
        <v>16</v>
      </c>
      <c r="N23">
        <f t="shared" si="12"/>
        <v>1.4103183404291253</v>
      </c>
      <c r="O23">
        <f t="shared" si="13"/>
        <v>-0.32489314482696541</v>
      </c>
      <c r="P23">
        <f t="shared" si="14"/>
        <v>-0.43588989435406739</v>
      </c>
      <c r="Q23">
        <f t="shared" ca="1" si="15"/>
        <v>1.5184489635391349</v>
      </c>
      <c r="R23">
        <f t="shared" si="16"/>
        <v>-0.52394234941421591</v>
      </c>
      <c r="S23">
        <f t="shared" si="17"/>
        <v>-1.0846847789681573</v>
      </c>
      <c r="T23">
        <f t="shared" si="18"/>
        <v>0.73224165242049999</v>
      </c>
      <c r="U23">
        <f t="shared" si="19"/>
        <v>-1.3500099343323637</v>
      </c>
      <c r="V23">
        <f t="shared" si="20"/>
        <v>-1.3489381511387315</v>
      </c>
      <c r="W23">
        <f t="shared" si="21"/>
        <v>1.479156682607474</v>
      </c>
      <c r="Z23">
        <f t="shared" ca="1" si="22"/>
        <v>6.7029503195796236</v>
      </c>
      <c r="AA23">
        <f t="shared" ca="1" si="23"/>
        <v>35.219862277436889</v>
      </c>
      <c r="AB23">
        <f t="shared" ca="1" si="24"/>
        <v>16.208445760674451</v>
      </c>
      <c r="AC23">
        <f t="shared" ca="1" si="25"/>
        <v>6.7029503195796236</v>
      </c>
      <c r="AD23">
        <f t="shared" ca="1" si="26"/>
        <v>1</v>
      </c>
    </row>
    <row r="24" spans="1:55" x14ac:dyDescent="0.2">
      <c r="M24" s="15">
        <v>17</v>
      </c>
      <c r="N24">
        <f t="shared" si="12"/>
        <v>0.50043554015227021</v>
      </c>
      <c r="O24">
        <f t="shared" si="13"/>
        <v>0.48733971724044833</v>
      </c>
      <c r="P24">
        <f t="shared" si="14"/>
        <v>-0.43588989435406739</v>
      </c>
      <c r="Q24">
        <f t="shared" ca="1" si="15"/>
        <v>0.13473048357541512</v>
      </c>
      <c r="R24">
        <f t="shared" si="16"/>
        <v>0.1176197110929872</v>
      </c>
      <c r="S24">
        <f t="shared" si="17"/>
        <v>-0.88746825309294664</v>
      </c>
      <c r="T24">
        <f t="shared" si="18"/>
        <v>0.80541286686834601</v>
      </c>
      <c r="U24">
        <f t="shared" si="19"/>
        <v>1.4274202799300821</v>
      </c>
      <c r="V24">
        <f t="shared" si="20"/>
        <v>-1.5152575061281219</v>
      </c>
      <c r="W24">
        <f t="shared" si="21"/>
        <v>-0.3408724047254808</v>
      </c>
      <c r="Z24">
        <f t="shared" ca="1" si="22"/>
        <v>5.8993981367825219</v>
      </c>
      <c r="AA24">
        <f t="shared" ca="1" si="23"/>
        <v>14.561716566680101</v>
      </c>
      <c r="AB24">
        <f t="shared" ca="1" si="24"/>
        <v>14.010542250667749</v>
      </c>
      <c r="AC24">
        <f t="shared" ca="1" si="25"/>
        <v>5.8993981367825219</v>
      </c>
      <c r="AD24">
        <f t="shared" ca="1" si="26"/>
        <v>1</v>
      </c>
    </row>
    <row r="25" spans="1:55" x14ac:dyDescent="0.2">
      <c r="M25" s="15">
        <v>18</v>
      </c>
      <c r="N25">
        <f t="shared" si="12"/>
        <v>-1.3193300604014402</v>
      </c>
      <c r="O25">
        <f t="shared" si="13"/>
        <v>1.2995725793078621</v>
      </c>
      <c r="P25">
        <f t="shared" si="14"/>
        <v>0.43588989435406739</v>
      </c>
      <c r="Q25">
        <f t="shared" ca="1" si="15"/>
        <v>-0.78774850306706479</v>
      </c>
      <c r="R25">
        <f t="shared" si="16"/>
        <v>0.75918177160019029</v>
      </c>
      <c r="S25">
        <f t="shared" si="17"/>
        <v>0.90343631154260706</v>
      </c>
      <c r="T25">
        <f t="shared" si="18"/>
        <v>1.0548215847207654</v>
      </c>
      <c r="U25">
        <f t="shared" si="19"/>
        <v>1.065583346049648</v>
      </c>
      <c r="V25">
        <f t="shared" si="20"/>
        <v>0.75699165790724832</v>
      </c>
      <c r="W25">
        <f t="shared" si="21"/>
        <v>-0.27535868961631327</v>
      </c>
      <c r="Z25">
        <f t="shared" ca="1" si="22"/>
        <v>19.544807860380875</v>
      </c>
      <c r="AA25">
        <f t="shared" ca="1" si="23"/>
        <v>0</v>
      </c>
      <c r="AB25">
        <f t="shared" ca="1" si="24"/>
        <v>27.033624814021593</v>
      </c>
      <c r="AC25">
        <f t="shared" ca="1" si="25"/>
        <v>0</v>
      </c>
      <c r="AD25">
        <f t="shared" ca="1" si="26"/>
        <v>2</v>
      </c>
    </row>
    <row r="26" spans="1:55" x14ac:dyDescent="0.2">
      <c r="M26" s="15">
        <v>19</v>
      </c>
      <c r="N26">
        <f t="shared" si="12"/>
        <v>0.50043554015227021</v>
      </c>
      <c r="O26">
        <f t="shared" si="13"/>
        <v>-1.1371260068943791</v>
      </c>
      <c r="P26">
        <f t="shared" si="14"/>
        <v>-1.3076696830622021</v>
      </c>
      <c r="Q26">
        <f t="shared" ca="1" si="15"/>
        <v>0.47459116286474984</v>
      </c>
      <c r="R26">
        <f t="shared" si="16"/>
        <v>-0.95165038975235128</v>
      </c>
      <c r="S26">
        <f t="shared" si="17"/>
        <v>-1.2715697509459996</v>
      </c>
      <c r="T26">
        <f t="shared" si="18"/>
        <v>0.13395676643261933</v>
      </c>
      <c r="U26">
        <f t="shared" si="19"/>
        <v>-0.63700706528768547</v>
      </c>
      <c r="V26">
        <f t="shared" si="20"/>
        <v>1.1505968467962866</v>
      </c>
      <c r="W26">
        <f t="shared" si="21"/>
        <v>1.5479568103611097</v>
      </c>
      <c r="Z26">
        <f t="shared" ca="1" si="22"/>
        <v>10.564018864805655</v>
      </c>
      <c r="AA26">
        <f t="shared" ca="1" si="23"/>
        <v>28.766356908840837</v>
      </c>
      <c r="AB26">
        <f t="shared" ca="1" si="24"/>
        <v>5.6862102480927845</v>
      </c>
      <c r="AC26">
        <f t="shared" ca="1" si="25"/>
        <v>5.6862102480927845</v>
      </c>
      <c r="AD26">
        <f t="shared" ca="1" si="26"/>
        <v>3</v>
      </c>
    </row>
    <row r="27" spans="1:55" x14ac:dyDescent="0.2">
      <c r="M27" s="15">
        <v>20</v>
      </c>
      <c r="N27">
        <f t="shared" si="12"/>
        <v>-0.40944726012458499</v>
      </c>
      <c r="O27">
        <f t="shared" si="13"/>
        <v>0.48733971724044833</v>
      </c>
      <c r="P27">
        <f t="shared" si="14"/>
        <v>1.3076696830622021</v>
      </c>
      <c r="Q27">
        <f t="shared" ca="1" si="15"/>
        <v>-0.76347274026068379</v>
      </c>
      <c r="R27">
        <f t="shared" si="16"/>
        <v>0.33147373126205487</v>
      </c>
      <c r="S27">
        <f t="shared" si="17"/>
        <v>0.90563711592311158</v>
      </c>
      <c r="T27">
        <f t="shared" si="18"/>
        <v>0.61084740596764142</v>
      </c>
      <c r="U27">
        <f t="shared" si="19"/>
        <v>0.22418790050387619</v>
      </c>
      <c r="V27">
        <f t="shared" si="20"/>
        <v>1.1820701317076407</v>
      </c>
      <c r="W27">
        <f t="shared" si="21"/>
        <v>1.5074057839122523</v>
      </c>
      <c r="Z27">
        <f t="shared" ca="1" si="22"/>
        <v>14.84241170208807</v>
      </c>
      <c r="AA27">
        <f t="shared" ca="1" si="23"/>
        <v>6.6951375005802483</v>
      </c>
      <c r="AB27">
        <f t="shared" ca="1" si="24"/>
        <v>24.046350924901756</v>
      </c>
      <c r="AC27">
        <f t="shared" ca="1" si="25"/>
        <v>6.6951375005802483</v>
      </c>
      <c r="AD27">
        <f t="shared" ca="1" si="26"/>
        <v>2</v>
      </c>
    </row>
    <row r="29" spans="1:55" x14ac:dyDescent="0.2">
      <c r="AC29" s="12" t="s">
        <v>298</v>
      </c>
      <c r="AD29" s="12">
        <f ca="1">COUNTIF(AD8:AD27,1)</f>
        <v>4</v>
      </c>
      <c r="AM29" s="12" t="s">
        <v>298</v>
      </c>
      <c r="AN29" s="12">
        <f ca="1">COUNTIF(AD8:AD27,2)</f>
        <v>10</v>
      </c>
      <c r="AW29" s="12" t="s">
        <v>298</v>
      </c>
      <c r="AX29" s="12">
        <f ca="1">COUNTIF(AD8:AD27,3)</f>
        <v>6</v>
      </c>
    </row>
    <row r="30" spans="1:55" ht="16" thickBot="1" x14ac:dyDescent="0.25">
      <c r="Y30" s="12" t="s">
        <v>319</v>
      </c>
      <c r="Z30">
        <f ca="1">AVERAGE(Z33:Z52)</f>
        <v>3.25</v>
      </c>
      <c r="AA30">
        <f t="shared" ref="AA30:BC30" ca="1" si="27">AVERAGE(AA33:AA52)</f>
        <v>2</v>
      </c>
      <c r="AB30">
        <f t="shared" ca="1" si="27"/>
        <v>2.5</v>
      </c>
      <c r="AC30" s="56">
        <f t="shared" ca="1" si="27"/>
        <v>419.25</v>
      </c>
      <c r="AD30" s="56">
        <f t="shared" ca="1" si="27"/>
        <v>9.75</v>
      </c>
      <c r="AE30" s="56">
        <f t="shared" ca="1" si="27"/>
        <v>15238</v>
      </c>
      <c r="AF30" s="56">
        <f t="shared" ca="1" si="27"/>
        <v>6.966471144960833</v>
      </c>
      <c r="AG30" s="56">
        <f t="shared" ca="1" si="27"/>
        <v>6.473805826887074</v>
      </c>
      <c r="AH30" s="56">
        <f t="shared" ca="1" si="27"/>
        <v>4.8518392115165252</v>
      </c>
      <c r="AI30" s="56">
        <f t="shared" ca="1" si="27"/>
        <v>8.7914684150321332</v>
      </c>
      <c r="AJ30">
        <f t="shared" ca="1" si="27"/>
        <v>1.6</v>
      </c>
      <c r="AK30">
        <f t="shared" ca="1" si="27"/>
        <v>3.4</v>
      </c>
      <c r="AL30">
        <f t="shared" ca="1" si="27"/>
        <v>3.2</v>
      </c>
      <c r="AM30">
        <f t="shared" ca="1" si="27"/>
        <v>376.8</v>
      </c>
      <c r="AN30" s="56">
        <f t="shared" ca="1" si="27"/>
        <v>19</v>
      </c>
      <c r="AO30" s="56">
        <f t="shared" ca="1" si="27"/>
        <v>34526</v>
      </c>
      <c r="AP30" s="56">
        <f t="shared" ca="1" si="27"/>
        <v>6.8871100358520367</v>
      </c>
      <c r="AQ30" s="56">
        <f t="shared" ca="1" si="27"/>
        <v>7.0526625696392902</v>
      </c>
      <c r="AR30" s="56">
        <f t="shared" ca="1" si="27"/>
        <v>7.8569804528153799</v>
      </c>
      <c r="AS30" s="56">
        <f t="shared" ca="1" si="27"/>
        <v>6.0261508764028289</v>
      </c>
      <c r="AT30" s="56">
        <f t="shared" ca="1" si="27"/>
        <v>3.3333333333333335</v>
      </c>
      <c r="AU30">
        <f t="shared" ca="1" si="27"/>
        <v>1</v>
      </c>
      <c r="AV30" s="56">
        <f t="shared" ca="1" si="27"/>
        <v>1.3333333333333333</v>
      </c>
      <c r="AW30">
        <f t="shared" ca="1" si="27"/>
        <v>444</v>
      </c>
      <c r="AX30" s="56">
        <f t="shared" ca="1" si="27"/>
        <v>4.833333333333333</v>
      </c>
      <c r="AY30" s="56">
        <f t="shared" ca="1" si="27"/>
        <v>8274.3333333333339</v>
      </c>
      <c r="AZ30" s="56">
        <f t="shared" ca="1" si="27"/>
        <v>5.5545582162053391</v>
      </c>
      <c r="BA30" s="56">
        <f t="shared" ca="1" si="27"/>
        <v>6.9983617258129156</v>
      </c>
      <c r="BB30" s="56">
        <f t="shared" ca="1" si="27"/>
        <v>8.6430504677198599</v>
      </c>
      <c r="BC30" s="56">
        <f t="shared" ca="1" si="27"/>
        <v>6.8338501167197583</v>
      </c>
    </row>
    <row r="31" spans="1:55" ht="16" thickBot="1" x14ac:dyDescent="0.25">
      <c r="Z31" s="71" t="s">
        <v>338</v>
      </c>
      <c r="AA31" s="72"/>
      <c r="AB31" s="72"/>
      <c r="AC31" s="72"/>
      <c r="AD31" s="72"/>
      <c r="AE31" s="72"/>
      <c r="AF31" s="72"/>
      <c r="AG31" s="72"/>
      <c r="AH31" s="72"/>
      <c r="AI31" s="73"/>
      <c r="AJ31" s="71" t="s">
        <v>337</v>
      </c>
      <c r="AK31" s="72"/>
      <c r="AL31" s="72"/>
      <c r="AM31" s="72"/>
      <c r="AN31" s="72"/>
      <c r="AO31" s="72"/>
      <c r="AP31" s="72"/>
      <c r="AQ31" s="72"/>
      <c r="AR31" s="72"/>
      <c r="AS31" s="73"/>
      <c r="AT31" s="71" t="s">
        <v>336</v>
      </c>
      <c r="AU31" s="72"/>
      <c r="AV31" s="72"/>
      <c r="AW31" s="72"/>
      <c r="AX31" s="72"/>
      <c r="AY31" s="72"/>
      <c r="AZ31" s="72"/>
      <c r="BA31" s="72"/>
      <c r="BB31" s="72"/>
      <c r="BC31" s="73"/>
    </row>
    <row r="32" spans="1:55" ht="43" thickBot="1" x14ac:dyDescent="0.25">
      <c r="Z32" s="60" t="s">
        <v>22</v>
      </c>
      <c r="AA32" s="7" t="s">
        <v>23</v>
      </c>
      <c r="AB32" s="7" t="s">
        <v>24</v>
      </c>
      <c r="AC32" s="7" t="s">
        <v>25</v>
      </c>
      <c r="AD32" s="7" t="s">
        <v>26</v>
      </c>
      <c r="AE32" s="7" t="s">
        <v>27</v>
      </c>
      <c r="AF32" s="7" t="s">
        <v>28</v>
      </c>
      <c r="AG32" s="7" t="s">
        <v>29</v>
      </c>
      <c r="AH32" s="7" t="s">
        <v>30</v>
      </c>
      <c r="AI32" s="61" t="s">
        <v>31</v>
      </c>
      <c r="AJ32" s="60" t="s">
        <v>22</v>
      </c>
      <c r="AK32" s="7" t="s">
        <v>23</v>
      </c>
      <c r="AL32" s="7" t="s">
        <v>24</v>
      </c>
      <c r="AM32" s="7" t="s">
        <v>25</v>
      </c>
      <c r="AN32" s="7" t="s">
        <v>26</v>
      </c>
      <c r="AO32" s="7" t="s">
        <v>27</v>
      </c>
      <c r="AP32" s="7" t="s">
        <v>28</v>
      </c>
      <c r="AQ32" s="7" t="s">
        <v>29</v>
      </c>
      <c r="AR32" s="7" t="s">
        <v>30</v>
      </c>
      <c r="AS32" s="61" t="s">
        <v>31</v>
      </c>
      <c r="AT32" s="60" t="s">
        <v>22</v>
      </c>
      <c r="AU32" s="7" t="s">
        <v>23</v>
      </c>
      <c r="AV32" s="7" t="s">
        <v>24</v>
      </c>
      <c r="AW32" s="7" t="s">
        <v>25</v>
      </c>
      <c r="AX32" s="7" t="s">
        <v>26</v>
      </c>
      <c r="AY32" s="7" t="s">
        <v>27</v>
      </c>
      <c r="AZ32" s="7" t="s">
        <v>28</v>
      </c>
      <c r="BA32" s="7" t="s">
        <v>29</v>
      </c>
      <c r="BB32" s="7" t="s">
        <v>30</v>
      </c>
      <c r="BC32" s="61" t="s">
        <v>31</v>
      </c>
    </row>
    <row r="33" spans="25:55" x14ac:dyDescent="0.2">
      <c r="Y33" s="15">
        <v>1</v>
      </c>
      <c r="Z33" t="str">
        <f ca="1">IF($AD8=1,B2,"")</f>
        <v/>
      </c>
      <c r="AA33" t="str">
        <f t="shared" ref="AA33:AI33" ca="1" si="28">IF($AD8=1,C2,"")</f>
        <v/>
      </c>
      <c r="AB33" t="str">
        <f t="shared" ca="1" si="28"/>
        <v/>
      </c>
      <c r="AC33" t="str">
        <f t="shared" ca="1" si="28"/>
        <v/>
      </c>
      <c r="AD33" t="str">
        <f t="shared" ca="1" si="28"/>
        <v/>
      </c>
      <c r="AE33" t="str">
        <f t="shared" ca="1" si="28"/>
        <v/>
      </c>
      <c r="AF33" s="56" t="str">
        <f t="shared" ca="1" si="28"/>
        <v/>
      </c>
      <c r="AG33" s="56" t="str">
        <f t="shared" ca="1" si="28"/>
        <v/>
      </c>
      <c r="AH33" s="56" t="str">
        <f t="shared" ca="1" si="28"/>
        <v/>
      </c>
      <c r="AI33" s="56" t="str">
        <f t="shared" ca="1" si="28"/>
        <v/>
      </c>
      <c r="AJ33" s="56">
        <f ca="1">IF($AD8=2,B2,"")</f>
        <v>2</v>
      </c>
      <c r="AK33" s="56">
        <f t="shared" ref="AK33:AS33" ca="1" si="29">IF($AD8=2,C2,"")</f>
        <v>2</v>
      </c>
      <c r="AL33" s="56">
        <f t="shared" ca="1" si="29"/>
        <v>4</v>
      </c>
      <c r="AM33" s="56">
        <f t="shared" ca="1" si="29"/>
        <v>384</v>
      </c>
      <c r="AN33" s="56">
        <f t="shared" ca="1" si="29"/>
        <v>10</v>
      </c>
      <c r="AO33" s="56">
        <f t="shared" ca="1" si="29"/>
        <v>37600</v>
      </c>
      <c r="AP33" s="56">
        <f t="shared" ca="1" si="29"/>
        <v>8.1673271795001714</v>
      </c>
      <c r="AQ33" s="56">
        <f t="shared" ca="1" si="29"/>
        <v>5.6415241282893591</v>
      </c>
      <c r="AR33" s="56">
        <f t="shared" ca="1" si="29"/>
        <v>9.8567536554873332</v>
      </c>
      <c r="AS33" s="56">
        <f t="shared" ca="1" si="29"/>
        <v>5.8522509615079983</v>
      </c>
      <c r="AT33" s="56" t="str">
        <f ca="1">IF($AD8=3,B2,"")</f>
        <v/>
      </c>
      <c r="AU33" s="56" t="str">
        <f t="shared" ref="AU33:BC33" ca="1" si="30">IF($AD8=3,C2,"")</f>
        <v/>
      </c>
      <c r="AV33" s="56" t="str">
        <f t="shared" ca="1" si="30"/>
        <v/>
      </c>
      <c r="AW33" s="56" t="str">
        <f t="shared" ca="1" si="30"/>
        <v/>
      </c>
      <c r="AX33" s="56" t="str">
        <f t="shared" ca="1" si="30"/>
        <v/>
      </c>
      <c r="AY33" s="56" t="str">
        <f t="shared" ca="1" si="30"/>
        <v/>
      </c>
      <c r="AZ33" s="56" t="str">
        <f t="shared" ca="1" si="30"/>
        <v/>
      </c>
      <c r="BA33" s="56" t="str">
        <f t="shared" ca="1" si="30"/>
        <v/>
      </c>
      <c r="BB33" s="56" t="str">
        <f t="shared" ca="1" si="30"/>
        <v/>
      </c>
      <c r="BC33" s="56" t="str">
        <f t="shared" ca="1" si="30"/>
        <v/>
      </c>
    </row>
    <row r="34" spans="25:55" x14ac:dyDescent="0.2">
      <c r="Y34" s="15">
        <v>2</v>
      </c>
      <c r="Z34" t="str">
        <f t="shared" ref="Z34:Z52" ca="1" si="31">IF($AD9=1,B3,"")</f>
        <v/>
      </c>
      <c r="AA34" t="str">
        <f t="shared" ref="AA34:AA52" ca="1" si="32">IF($AD9=1,C3,"")</f>
        <v/>
      </c>
      <c r="AB34" t="str">
        <f t="shared" ref="AB34:AB52" ca="1" si="33">IF($AD9=1,D3,"")</f>
        <v/>
      </c>
      <c r="AC34" t="str">
        <f t="shared" ref="AC34:AC52" ca="1" si="34">IF($AD9=1,E3,"")</f>
        <v/>
      </c>
      <c r="AD34" t="str">
        <f t="shared" ref="AD34:AD52" ca="1" si="35">IF($AD9=1,F3,"")</f>
        <v/>
      </c>
      <c r="AE34" t="str">
        <f t="shared" ref="AE34:AE52" ca="1" si="36">IF($AD9=1,G3,"")</f>
        <v/>
      </c>
      <c r="AF34" s="56" t="str">
        <f t="shared" ref="AF34:AF52" ca="1" si="37">IF($AD9=1,H3,"")</f>
        <v/>
      </c>
      <c r="AG34" s="56" t="str">
        <f t="shared" ref="AG34:AG52" ca="1" si="38">IF($AD9=1,I3,"")</f>
        <v/>
      </c>
      <c r="AH34" s="56" t="str">
        <f t="shared" ref="AH34:AH52" ca="1" si="39">IF($AD9=1,J3,"")</f>
        <v/>
      </c>
      <c r="AI34" s="56" t="str">
        <f t="shared" ref="AI34:AI52" ca="1" si="40">IF($AD9=1,K3,"")</f>
        <v/>
      </c>
      <c r="AJ34" s="56">
        <f t="shared" ref="AJ34:AJ52" ca="1" si="41">IF($AD9=2,B3,"")</f>
        <v>1</v>
      </c>
      <c r="AK34" s="56">
        <f t="shared" ref="AK34:AK52" ca="1" si="42">IF($AD9=2,C3,"")</f>
        <v>4</v>
      </c>
      <c r="AL34" s="56">
        <f t="shared" ref="AL34:AL52" ca="1" si="43">IF($AD9=2,D3,"")</f>
        <v>3</v>
      </c>
      <c r="AM34" s="56">
        <f t="shared" ref="AM34:AM52" ca="1" si="44">IF($AD9=2,E3,"")</f>
        <v>371</v>
      </c>
      <c r="AN34" s="56">
        <f t="shared" ref="AN34:AN52" ca="1" si="45">IF($AD9=2,F3,"")</f>
        <v>41</v>
      </c>
      <c r="AO34" s="56">
        <f t="shared" ref="AO34:AO52" ca="1" si="46">IF($AD9=2,G3,"")</f>
        <v>37517</v>
      </c>
      <c r="AP34" s="56">
        <f t="shared" ref="AP34:AP52" ca="1" si="47">IF($AD9=2,H3,"")</f>
        <v>8.8434785824764575</v>
      </c>
      <c r="AQ34" s="56">
        <f t="shared" ref="AQ34:AQ52" ca="1" si="48">IF($AD9=2,I3,"")</f>
        <v>7.7544299816348667</v>
      </c>
      <c r="AR34" s="56">
        <f t="shared" ref="AR34:AR52" ca="1" si="49">IF($AD9=2,J3,"")</f>
        <v>7.3109959012078534</v>
      </c>
      <c r="AS34" s="56">
        <f t="shared" ref="AS34:AS52" ca="1" si="50">IF($AD9=2,K3,"")</f>
        <v>6.5628217875697548</v>
      </c>
      <c r="AT34" s="56" t="str">
        <f t="shared" ref="AT34:AT52" ca="1" si="51">IF($AD9=3,B3,"")</f>
        <v/>
      </c>
      <c r="AU34" s="56" t="str">
        <f t="shared" ref="AU34:AU52" ca="1" si="52">IF($AD9=3,C3,"")</f>
        <v/>
      </c>
      <c r="AV34" s="56" t="str">
        <f t="shared" ref="AV34:AV52" ca="1" si="53">IF($AD9=3,D3,"")</f>
        <v/>
      </c>
      <c r="AW34" s="56" t="str">
        <f t="shared" ref="AW34:AW52" ca="1" si="54">IF($AD9=3,E3,"")</f>
        <v/>
      </c>
      <c r="AX34" s="56" t="str">
        <f t="shared" ref="AX34:AX52" ca="1" si="55">IF($AD9=3,F3,"")</f>
        <v/>
      </c>
      <c r="AY34" s="56" t="str">
        <f t="shared" ref="AY34:AY52" ca="1" si="56">IF($AD9=3,G3,"")</f>
        <v/>
      </c>
      <c r="AZ34" s="56" t="str">
        <f t="shared" ref="AZ34:AZ52" ca="1" si="57">IF($AD9=3,H3,"")</f>
        <v/>
      </c>
      <c r="BA34" s="56" t="str">
        <f t="shared" ref="BA34:BA52" ca="1" si="58">IF($AD9=3,I3,"")</f>
        <v/>
      </c>
      <c r="BB34" s="56" t="str">
        <f t="shared" ref="BB34:BB52" ca="1" si="59">IF($AD9=3,J3,"")</f>
        <v/>
      </c>
      <c r="BC34" s="56" t="str">
        <f t="shared" ref="BC34:BC52" ca="1" si="60">IF($AD9=3,K3,"")</f>
        <v/>
      </c>
    </row>
    <row r="35" spans="25:55" x14ac:dyDescent="0.2">
      <c r="Y35" s="15">
        <v>3</v>
      </c>
      <c r="Z35" t="str">
        <f t="shared" ca="1" si="31"/>
        <v/>
      </c>
      <c r="AA35" t="str">
        <f t="shared" ca="1" si="32"/>
        <v/>
      </c>
      <c r="AB35" t="str">
        <f t="shared" ca="1" si="33"/>
        <v/>
      </c>
      <c r="AC35" t="str">
        <f t="shared" ca="1" si="34"/>
        <v/>
      </c>
      <c r="AD35" t="str">
        <f t="shared" ca="1" si="35"/>
        <v/>
      </c>
      <c r="AE35" t="str">
        <f t="shared" ca="1" si="36"/>
        <v/>
      </c>
      <c r="AF35" s="56" t="str">
        <f t="shared" ca="1" si="37"/>
        <v/>
      </c>
      <c r="AG35" s="56" t="str">
        <f t="shared" ca="1" si="38"/>
        <v/>
      </c>
      <c r="AH35" s="56" t="str">
        <f t="shared" ca="1" si="39"/>
        <v/>
      </c>
      <c r="AI35" s="56" t="str">
        <f t="shared" ca="1" si="40"/>
        <v/>
      </c>
      <c r="AJ35" s="56" t="str">
        <f t="shared" ca="1" si="41"/>
        <v/>
      </c>
      <c r="AK35" s="56" t="str">
        <f t="shared" ca="1" si="42"/>
        <v/>
      </c>
      <c r="AL35" s="56" t="str">
        <f t="shared" ca="1" si="43"/>
        <v/>
      </c>
      <c r="AM35" s="56" t="str">
        <f t="shared" ca="1" si="44"/>
        <v/>
      </c>
      <c r="AN35" s="56" t="str">
        <f t="shared" ca="1" si="45"/>
        <v/>
      </c>
      <c r="AO35" s="56" t="str">
        <f t="shared" ca="1" si="46"/>
        <v/>
      </c>
      <c r="AP35" s="56" t="str">
        <f t="shared" ca="1" si="47"/>
        <v/>
      </c>
      <c r="AQ35" s="56" t="str">
        <f t="shared" ca="1" si="48"/>
        <v/>
      </c>
      <c r="AR35" s="56" t="str">
        <f t="shared" ca="1" si="49"/>
        <v/>
      </c>
      <c r="AS35" s="56" t="str">
        <f t="shared" ca="1" si="50"/>
        <v/>
      </c>
      <c r="AT35" s="56">
        <f t="shared" ca="1" si="51"/>
        <v>4</v>
      </c>
      <c r="AU35" s="56">
        <f t="shared" ca="1" si="52"/>
        <v>1</v>
      </c>
      <c r="AV35" s="56">
        <f t="shared" ca="1" si="53"/>
        <v>3</v>
      </c>
      <c r="AW35" s="56">
        <f t="shared" ca="1" si="54"/>
        <v>461</v>
      </c>
      <c r="AX35" s="56">
        <f t="shared" ca="1" si="55"/>
        <v>5</v>
      </c>
      <c r="AY35" s="56">
        <f t="shared" ca="1" si="56"/>
        <v>37553</v>
      </c>
      <c r="AZ35" s="56">
        <f t="shared" ca="1" si="57"/>
        <v>4.9191620645845218</v>
      </c>
      <c r="BA35" s="56">
        <f t="shared" ca="1" si="58"/>
        <v>5.14565395311564</v>
      </c>
      <c r="BB35" s="56">
        <f t="shared" ca="1" si="59"/>
        <v>9.1969779833493899</v>
      </c>
      <c r="BC35" s="56">
        <f t="shared" ca="1" si="60"/>
        <v>5.837503454096038</v>
      </c>
    </row>
    <row r="36" spans="25:55" x14ac:dyDescent="0.2">
      <c r="Y36" s="15">
        <v>4</v>
      </c>
      <c r="Z36" t="str">
        <f t="shared" ca="1" si="31"/>
        <v/>
      </c>
      <c r="AA36" t="str">
        <f t="shared" ca="1" si="32"/>
        <v/>
      </c>
      <c r="AB36" t="str">
        <f t="shared" ca="1" si="33"/>
        <v/>
      </c>
      <c r="AC36" t="str">
        <f t="shared" ca="1" si="34"/>
        <v/>
      </c>
      <c r="AD36" t="str">
        <f t="shared" ca="1" si="35"/>
        <v/>
      </c>
      <c r="AE36" t="str">
        <f t="shared" ca="1" si="36"/>
        <v/>
      </c>
      <c r="AF36" s="56" t="str">
        <f t="shared" ca="1" si="37"/>
        <v/>
      </c>
      <c r="AG36" s="56" t="str">
        <f t="shared" ca="1" si="38"/>
        <v/>
      </c>
      <c r="AH36" s="56" t="str">
        <f t="shared" ca="1" si="39"/>
        <v/>
      </c>
      <c r="AI36" s="56" t="str">
        <f t="shared" ca="1" si="40"/>
        <v/>
      </c>
      <c r="AJ36" s="56">
        <f t="shared" ca="1" si="41"/>
        <v>1</v>
      </c>
      <c r="AK36" s="56">
        <f t="shared" ca="1" si="42"/>
        <v>3</v>
      </c>
      <c r="AL36" s="56">
        <f t="shared" ca="1" si="43"/>
        <v>3</v>
      </c>
      <c r="AM36" s="56">
        <f t="shared" ca="1" si="44"/>
        <v>372</v>
      </c>
      <c r="AN36" s="56">
        <f t="shared" ca="1" si="45"/>
        <v>11</v>
      </c>
      <c r="AO36" s="56">
        <f t="shared" ca="1" si="46"/>
        <v>37587</v>
      </c>
      <c r="AP36" s="56">
        <f t="shared" ca="1" si="47"/>
        <v>4.584487981346574</v>
      </c>
      <c r="AQ36" s="56">
        <f t="shared" ca="1" si="48"/>
        <v>9.428789123717543</v>
      </c>
      <c r="AR36" s="56">
        <f t="shared" ca="1" si="49"/>
        <v>5.4848904606311795</v>
      </c>
      <c r="AS36" s="56">
        <f t="shared" ca="1" si="50"/>
        <v>4.3510805698945774</v>
      </c>
      <c r="AT36" s="56" t="str">
        <f t="shared" ca="1" si="51"/>
        <v/>
      </c>
      <c r="AU36" s="56" t="str">
        <f t="shared" ca="1" si="52"/>
        <v/>
      </c>
      <c r="AV36" s="56" t="str">
        <f t="shared" ca="1" si="53"/>
        <v/>
      </c>
      <c r="AW36" s="56" t="str">
        <f t="shared" ca="1" si="54"/>
        <v/>
      </c>
      <c r="AX36" s="56" t="str">
        <f t="shared" ca="1" si="55"/>
        <v/>
      </c>
      <c r="AY36" s="56" t="str">
        <f t="shared" ca="1" si="56"/>
        <v/>
      </c>
      <c r="AZ36" s="56" t="str">
        <f t="shared" ca="1" si="57"/>
        <v/>
      </c>
      <c r="BA36" s="56" t="str">
        <f t="shared" ca="1" si="58"/>
        <v/>
      </c>
      <c r="BB36" s="56" t="str">
        <f t="shared" ca="1" si="59"/>
        <v/>
      </c>
      <c r="BC36" s="56" t="str">
        <f t="shared" ca="1" si="60"/>
        <v/>
      </c>
    </row>
    <row r="37" spans="25:55" x14ac:dyDescent="0.2">
      <c r="Y37" s="15">
        <v>5</v>
      </c>
      <c r="Z37">
        <f t="shared" ca="1" si="31"/>
        <v>3</v>
      </c>
      <c r="AA37">
        <f t="shared" ca="1" si="32"/>
        <v>1</v>
      </c>
      <c r="AB37">
        <f t="shared" ca="1" si="33"/>
        <v>4</v>
      </c>
      <c r="AC37">
        <f t="shared" ca="1" si="34"/>
        <v>404</v>
      </c>
      <c r="AD37">
        <f t="shared" ca="1" si="35"/>
        <v>7</v>
      </c>
      <c r="AE37">
        <f t="shared" ca="1" si="36"/>
        <v>37590</v>
      </c>
      <c r="AF37" s="56">
        <f t="shared" ca="1" si="37"/>
        <v>4.5964874397234921</v>
      </c>
      <c r="AG37" s="56">
        <f t="shared" ca="1" si="38"/>
        <v>4.5268592636652016</v>
      </c>
      <c r="AH37" s="56">
        <f t="shared" ca="1" si="39"/>
        <v>5.52203981805566</v>
      </c>
      <c r="AI37" s="56">
        <f t="shared" ca="1" si="40"/>
        <v>9.6267552801836231</v>
      </c>
      <c r="AJ37" s="56" t="str">
        <f t="shared" ca="1" si="41"/>
        <v/>
      </c>
      <c r="AK37" s="56" t="str">
        <f t="shared" ca="1" si="42"/>
        <v/>
      </c>
      <c r="AL37" s="56" t="str">
        <f t="shared" ca="1" si="43"/>
        <v/>
      </c>
      <c r="AM37" s="56" t="str">
        <f t="shared" ca="1" si="44"/>
        <v/>
      </c>
      <c r="AN37" s="56" t="str">
        <f t="shared" ca="1" si="45"/>
        <v/>
      </c>
      <c r="AO37" s="56" t="str">
        <f t="shared" ca="1" si="46"/>
        <v/>
      </c>
      <c r="AP37" s="56" t="str">
        <f t="shared" ca="1" si="47"/>
        <v/>
      </c>
      <c r="AQ37" s="56" t="str">
        <f t="shared" ca="1" si="48"/>
        <v/>
      </c>
      <c r="AR37" s="56" t="str">
        <f t="shared" ca="1" si="49"/>
        <v/>
      </c>
      <c r="AS37" s="56" t="str">
        <f t="shared" ca="1" si="50"/>
        <v/>
      </c>
      <c r="AT37" s="56" t="str">
        <f t="shared" ca="1" si="51"/>
        <v/>
      </c>
      <c r="AU37" s="56" t="str">
        <f t="shared" ca="1" si="52"/>
        <v/>
      </c>
      <c r="AV37" s="56" t="str">
        <f t="shared" ca="1" si="53"/>
        <v/>
      </c>
      <c r="AW37" s="56" t="str">
        <f t="shared" ca="1" si="54"/>
        <v/>
      </c>
      <c r="AX37" s="56" t="str">
        <f t="shared" ca="1" si="55"/>
        <v/>
      </c>
      <c r="AY37" s="56" t="str">
        <f t="shared" ca="1" si="56"/>
        <v/>
      </c>
      <c r="AZ37" s="56" t="str">
        <f t="shared" ca="1" si="57"/>
        <v/>
      </c>
      <c r="BA37" s="56" t="str">
        <f t="shared" ca="1" si="58"/>
        <v/>
      </c>
      <c r="BB37" s="56" t="str">
        <f t="shared" ca="1" si="59"/>
        <v/>
      </c>
      <c r="BC37" s="56" t="str">
        <f t="shared" ca="1" si="60"/>
        <v/>
      </c>
    </row>
    <row r="38" spans="25:55" x14ac:dyDescent="0.2">
      <c r="Y38" s="15">
        <v>6</v>
      </c>
      <c r="Z38" t="str">
        <f t="shared" ca="1" si="31"/>
        <v/>
      </c>
      <c r="AA38" t="str">
        <f t="shared" ca="1" si="32"/>
        <v/>
      </c>
      <c r="AB38" t="str">
        <f t="shared" ca="1" si="33"/>
        <v/>
      </c>
      <c r="AC38" t="str">
        <f t="shared" ca="1" si="34"/>
        <v/>
      </c>
      <c r="AD38" t="str">
        <f t="shared" ca="1" si="35"/>
        <v/>
      </c>
      <c r="AE38" t="str">
        <f t="shared" ca="1" si="36"/>
        <v/>
      </c>
      <c r="AF38" s="56" t="str">
        <f t="shared" ca="1" si="37"/>
        <v/>
      </c>
      <c r="AG38" s="56" t="str">
        <f t="shared" ca="1" si="38"/>
        <v/>
      </c>
      <c r="AH38" s="56" t="str">
        <f t="shared" ca="1" si="39"/>
        <v/>
      </c>
      <c r="AI38" s="56" t="str">
        <f t="shared" ca="1" si="40"/>
        <v/>
      </c>
      <c r="AJ38" s="56">
        <f t="shared" ca="1" si="41"/>
        <v>2</v>
      </c>
      <c r="AK38" s="56">
        <f t="shared" ca="1" si="42"/>
        <v>4</v>
      </c>
      <c r="AL38" s="56">
        <f t="shared" ca="1" si="43"/>
        <v>3</v>
      </c>
      <c r="AM38" s="56">
        <f t="shared" ca="1" si="44"/>
        <v>381</v>
      </c>
      <c r="AN38" s="56">
        <f t="shared" ca="1" si="45"/>
        <v>24</v>
      </c>
      <c r="AO38" s="56">
        <f t="shared" ca="1" si="46"/>
        <v>37581</v>
      </c>
      <c r="AP38" s="56">
        <f t="shared" ca="1" si="47"/>
        <v>5.1983815304005727</v>
      </c>
      <c r="AQ38" s="56">
        <f t="shared" ca="1" si="48"/>
        <v>6.406262969448365</v>
      </c>
      <c r="AR38" s="56">
        <f t="shared" ca="1" si="49"/>
        <v>4.0821564815855913</v>
      </c>
      <c r="AS38" s="56">
        <f t="shared" ca="1" si="50"/>
        <v>5.411725752866551</v>
      </c>
      <c r="AT38" s="56" t="str">
        <f t="shared" ca="1" si="51"/>
        <v/>
      </c>
      <c r="AU38" s="56" t="str">
        <f t="shared" ca="1" si="52"/>
        <v/>
      </c>
      <c r="AV38" s="56" t="str">
        <f t="shared" ca="1" si="53"/>
        <v/>
      </c>
      <c r="AW38" s="56" t="str">
        <f t="shared" ca="1" si="54"/>
        <v/>
      </c>
      <c r="AX38" s="56" t="str">
        <f t="shared" ca="1" si="55"/>
        <v/>
      </c>
      <c r="AY38" s="56" t="str">
        <f t="shared" ca="1" si="56"/>
        <v/>
      </c>
      <c r="AZ38" s="56" t="str">
        <f t="shared" ca="1" si="57"/>
        <v/>
      </c>
      <c r="BA38" s="56" t="str">
        <f t="shared" ca="1" si="58"/>
        <v/>
      </c>
      <c r="BB38" s="56" t="str">
        <f t="shared" ca="1" si="59"/>
        <v/>
      </c>
      <c r="BC38" s="56" t="str">
        <f t="shared" ca="1" si="60"/>
        <v/>
      </c>
    </row>
    <row r="39" spans="25:55" x14ac:dyDescent="0.2">
      <c r="Y39" s="15">
        <v>7</v>
      </c>
      <c r="Z39" t="str">
        <f t="shared" ca="1" si="31"/>
        <v/>
      </c>
      <c r="AA39" t="str">
        <f t="shared" ca="1" si="32"/>
        <v/>
      </c>
      <c r="AB39" t="str">
        <f t="shared" ca="1" si="33"/>
        <v/>
      </c>
      <c r="AC39" t="str">
        <f t="shared" ca="1" si="34"/>
        <v/>
      </c>
      <c r="AD39" t="str">
        <f t="shared" ca="1" si="35"/>
        <v/>
      </c>
      <c r="AE39" t="str">
        <f t="shared" ca="1" si="36"/>
        <v/>
      </c>
      <c r="AF39" s="56" t="str">
        <f t="shared" ca="1" si="37"/>
        <v/>
      </c>
      <c r="AG39" s="56" t="str">
        <f t="shared" ca="1" si="38"/>
        <v/>
      </c>
      <c r="AH39" s="56" t="str">
        <f t="shared" ca="1" si="39"/>
        <v/>
      </c>
      <c r="AI39" s="56" t="str">
        <f t="shared" ca="1" si="40"/>
        <v/>
      </c>
      <c r="AJ39" s="56" t="str">
        <f t="shared" ca="1" si="41"/>
        <v/>
      </c>
      <c r="AK39" s="56" t="str">
        <f t="shared" ca="1" si="42"/>
        <v/>
      </c>
      <c r="AL39" s="56" t="str">
        <f t="shared" ca="1" si="43"/>
        <v/>
      </c>
      <c r="AM39" s="56" t="str">
        <f t="shared" ca="1" si="44"/>
        <v/>
      </c>
      <c r="AN39" s="56" t="str">
        <f t="shared" ca="1" si="45"/>
        <v/>
      </c>
      <c r="AO39" s="56" t="str">
        <f t="shared" ca="1" si="46"/>
        <v/>
      </c>
      <c r="AP39" s="56" t="str">
        <f t="shared" ca="1" si="47"/>
        <v/>
      </c>
      <c r="AQ39" s="56" t="str">
        <f t="shared" ca="1" si="48"/>
        <v/>
      </c>
      <c r="AR39" s="56" t="str">
        <f t="shared" ca="1" si="49"/>
        <v/>
      </c>
      <c r="AS39" s="56" t="str">
        <f t="shared" ca="1" si="50"/>
        <v/>
      </c>
      <c r="AT39" s="56">
        <f t="shared" ca="1" si="51"/>
        <v>3</v>
      </c>
      <c r="AU39" s="56">
        <f t="shared" ca="1" si="52"/>
        <v>1</v>
      </c>
      <c r="AV39" s="56">
        <f t="shared" ca="1" si="53"/>
        <v>1</v>
      </c>
      <c r="AW39" s="56">
        <f t="shared" ca="1" si="54"/>
        <v>425</v>
      </c>
      <c r="AX39" s="56">
        <f t="shared" ca="1" si="55"/>
        <v>3</v>
      </c>
      <c r="AY39" s="56">
        <f t="shared" ca="1" si="56"/>
        <v>3172</v>
      </c>
      <c r="AZ39" s="56">
        <f t="shared" ca="1" si="57"/>
        <v>4.7140291888327646</v>
      </c>
      <c r="BA39" s="56">
        <f t="shared" ca="1" si="58"/>
        <v>7.9356016200483834</v>
      </c>
      <c r="BB39" s="56">
        <f t="shared" ca="1" si="59"/>
        <v>8.5212457098514527</v>
      </c>
      <c r="BC39" s="56">
        <f t="shared" ca="1" si="60"/>
        <v>6.9001140897335747</v>
      </c>
    </row>
    <row r="40" spans="25:55" x14ac:dyDescent="0.2">
      <c r="Y40" s="15">
        <v>8</v>
      </c>
      <c r="Z40" t="str">
        <f t="shared" ca="1" si="31"/>
        <v/>
      </c>
      <c r="AA40" t="str">
        <f t="shared" ca="1" si="32"/>
        <v/>
      </c>
      <c r="AB40" t="str">
        <f t="shared" ca="1" si="33"/>
        <v/>
      </c>
      <c r="AC40" t="str">
        <f t="shared" ca="1" si="34"/>
        <v/>
      </c>
      <c r="AD40" t="str">
        <f t="shared" ca="1" si="35"/>
        <v/>
      </c>
      <c r="AE40" t="str">
        <f t="shared" ca="1" si="36"/>
        <v/>
      </c>
      <c r="AF40" s="56" t="str">
        <f t="shared" ca="1" si="37"/>
        <v/>
      </c>
      <c r="AG40" s="56" t="str">
        <f t="shared" ca="1" si="38"/>
        <v/>
      </c>
      <c r="AH40" s="56" t="str">
        <f t="shared" ca="1" si="39"/>
        <v/>
      </c>
      <c r="AI40" s="56" t="str">
        <f t="shared" ca="1" si="40"/>
        <v/>
      </c>
      <c r="AJ40" s="56" t="str">
        <f t="shared" ca="1" si="41"/>
        <v/>
      </c>
      <c r="AK40" s="56" t="str">
        <f t="shared" ca="1" si="42"/>
        <v/>
      </c>
      <c r="AL40" s="56" t="str">
        <f t="shared" ca="1" si="43"/>
        <v/>
      </c>
      <c r="AM40" s="56" t="str">
        <f t="shared" ca="1" si="44"/>
        <v/>
      </c>
      <c r="AN40" s="56" t="str">
        <f t="shared" ca="1" si="45"/>
        <v/>
      </c>
      <c r="AO40" s="56" t="str">
        <f t="shared" ca="1" si="46"/>
        <v/>
      </c>
      <c r="AP40" s="56" t="str">
        <f t="shared" ca="1" si="47"/>
        <v/>
      </c>
      <c r="AQ40" s="56" t="str">
        <f t="shared" ca="1" si="48"/>
        <v/>
      </c>
      <c r="AR40" s="56" t="str">
        <f t="shared" ca="1" si="49"/>
        <v/>
      </c>
      <c r="AS40" s="56" t="str">
        <f t="shared" ca="1" si="50"/>
        <v/>
      </c>
      <c r="AT40" s="56">
        <f t="shared" ca="1" si="51"/>
        <v>2</v>
      </c>
      <c r="AU40" s="56">
        <f t="shared" ca="1" si="52"/>
        <v>1</v>
      </c>
      <c r="AV40" s="56">
        <f t="shared" ca="1" si="53"/>
        <v>1</v>
      </c>
      <c r="AW40" s="56">
        <f t="shared" ca="1" si="54"/>
        <v>388</v>
      </c>
      <c r="AX40" s="56">
        <f t="shared" ca="1" si="55"/>
        <v>7</v>
      </c>
      <c r="AY40" s="56">
        <f t="shared" ca="1" si="56"/>
        <v>1832</v>
      </c>
      <c r="AZ40" s="56">
        <f t="shared" ca="1" si="57"/>
        <v>4.7388254081855097</v>
      </c>
      <c r="BA40" s="56">
        <f t="shared" ca="1" si="58"/>
        <v>4.6733421826995363</v>
      </c>
      <c r="BB40" s="56">
        <f t="shared" ca="1" si="59"/>
        <v>7.0256381986670799</v>
      </c>
      <c r="BC40" s="56">
        <f t="shared" ca="1" si="60"/>
        <v>4.1910765018189471</v>
      </c>
    </row>
    <row r="41" spans="25:55" x14ac:dyDescent="0.2">
      <c r="Y41" s="15">
        <v>9</v>
      </c>
      <c r="Z41" t="str">
        <f t="shared" ca="1" si="31"/>
        <v/>
      </c>
      <c r="AA41" t="str">
        <f t="shared" ca="1" si="32"/>
        <v/>
      </c>
      <c r="AB41" t="str">
        <f t="shared" ca="1" si="33"/>
        <v/>
      </c>
      <c r="AC41" t="str">
        <f t="shared" ca="1" si="34"/>
        <v/>
      </c>
      <c r="AD41" t="str">
        <f t="shared" ca="1" si="35"/>
        <v/>
      </c>
      <c r="AE41" t="str">
        <f t="shared" ca="1" si="36"/>
        <v/>
      </c>
      <c r="AF41" s="56" t="str">
        <f t="shared" ca="1" si="37"/>
        <v/>
      </c>
      <c r="AG41" s="56" t="str">
        <f t="shared" ca="1" si="38"/>
        <v/>
      </c>
      <c r="AH41" s="56" t="str">
        <f t="shared" ca="1" si="39"/>
        <v/>
      </c>
      <c r="AI41" s="56" t="str">
        <f t="shared" ca="1" si="40"/>
        <v/>
      </c>
      <c r="AJ41" s="56">
        <f t="shared" ca="1" si="41"/>
        <v>3</v>
      </c>
      <c r="AK41" s="56">
        <f t="shared" ca="1" si="42"/>
        <v>4</v>
      </c>
      <c r="AL41" s="56">
        <f t="shared" ca="1" si="43"/>
        <v>4</v>
      </c>
      <c r="AM41" s="56">
        <f t="shared" ca="1" si="44"/>
        <v>397</v>
      </c>
      <c r="AN41" s="56">
        <f t="shared" ca="1" si="45"/>
        <v>20</v>
      </c>
      <c r="AO41" s="56">
        <f t="shared" ca="1" si="46"/>
        <v>37613</v>
      </c>
      <c r="AP41" s="56">
        <f t="shared" ca="1" si="47"/>
        <v>5.7235233991612171</v>
      </c>
      <c r="AQ41" s="56">
        <f t="shared" ca="1" si="48"/>
        <v>5.1967198254429485</v>
      </c>
      <c r="AR41" s="56">
        <f t="shared" ca="1" si="49"/>
        <v>8.1889303437858683</v>
      </c>
      <c r="AS41" s="56">
        <f t="shared" ca="1" si="50"/>
        <v>6.9174210216651719</v>
      </c>
      <c r="AT41" s="56" t="str">
        <f t="shared" ca="1" si="51"/>
        <v/>
      </c>
      <c r="AU41" s="56" t="str">
        <f t="shared" ca="1" si="52"/>
        <v/>
      </c>
      <c r="AV41" s="56" t="str">
        <f t="shared" ca="1" si="53"/>
        <v/>
      </c>
      <c r="AW41" s="56" t="str">
        <f t="shared" ca="1" si="54"/>
        <v/>
      </c>
      <c r="AX41" s="56" t="str">
        <f t="shared" ca="1" si="55"/>
        <v/>
      </c>
      <c r="AY41" s="56" t="str">
        <f t="shared" ca="1" si="56"/>
        <v/>
      </c>
      <c r="AZ41" s="56" t="str">
        <f t="shared" ca="1" si="57"/>
        <v/>
      </c>
      <c r="BA41" s="56" t="str">
        <f t="shared" ca="1" si="58"/>
        <v/>
      </c>
      <c r="BB41" s="56" t="str">
        <f t="shared" ca="1" si="59"/>
        <v/>
      </c>
      <c r="BC41" s="56" t="str">
        <f t="shared" ca="1" si="60"/>
        <v/>
      </c>
    </row>
    <row r="42" spans="25:55" x14ac:dyDescent="0.2">
      <c r="Y42" s="15">
        <v>10</v>
      </c>
      <c r="Z42" t="str">
        <f t="shared" ca="1" si="31"/>
        <v/>
      </c>
      <c r="AA42" t="str">
        <f t="shared" ca="1" si="32"/>
        <v/>
      </c>
      <c r="AB42" t="str">
        <f t="shared" ca="1" si="33"/>
        <v/>
      </c>
      <c r="AC42" t="str">
        <f t="shared" ca="1" si="34"/>
        <v/>
      </c>
      <c r="AD42" t="str">
        <f t="shared" ca="1" si="35"/>
        <v/>
      </c>
      <c r="AE42" t="str">
        <f t="shared" ca="1" si="36"/>
        <v/>
      </c>
      <c r="AF42" s="56" t="str">
        <f t="shared" ca="1" si="37"/>
        <v/>
      </c>
      <c r="AG42" s="56" t="str">
        <f t="shared" ca="1" si="38"/>
        <v/>
      </c>
      <c r="AH42" s="56" t="str">
        <f t="shared" ca="1" si="39"/>
        <v/>
      </c>
      <c r="AI42" s="56" t="str">
        <f t="shared" ca="1" si="40"/>
        <v/>
      </c>
      <c r="AJ42" s="56" t="str">
        <f t="shared" ca="1" si="41"/>
        <v/>
      </c>
      <c r="AK42" s="56" t="str">
        <f t="shared" ca="1" si="42"/>
        <v/>
      </c>
      <c r="AL42" s="56" t="str">
        <f t="shared" ca="1" si="43"/>
        <v/>
      </c>
      <c r="AM42" s="56" t="str">
        <f t="shared" ca="1" si="44"/>
        <v/>
      </c>
      <c r="AN42" s="56" t="str">
        <f t="shared" ca="1" si="45"/>
        <v/>
      </c>
      <c r="AO42" s="56" t="str">
        <f t="shared" ca="1" si="46"/>
        <v/>
      </c>
      <c r="AP42" s="56" t="str">
        <f t="shared" ca="1" si="47"/>
        <v/>
      </c>
      <c r="AQ42" s="56" t="str">
        <f t="shared" ca="1" si="48"/>
        <v/>
      </c>
      <c r="AR42" s="56" t="str">
        <f t="shared" ca="1" si="49"/>
        <v/>
      </c>
      <c r="AS42" s="56" t="str">
        <f t="shared" ca="1" si="50"/>
        <v/>
      </c>
      <c r="AT42" s="56">
        <f t="shared" ca="1" si="51"/>
        <v>4</v>
      </c>
      <c r="AU42" s="56">
        <f t="shared" ca="1" si="52"/>
        <v>1</v>
      </c>
      <c r="AV42" s="56">
        <f t="shared" ca="1" si="53"/>
        <v>1</v>
      </c>
      <c r="AW42" s="56">
        <f t="shared" ca="1" si="54"/>
        <v>444</v>
      </c>
      <c r="AX42" s="56">
        <f t="shared" ca="1" si="55"/>
        <v>7</v>
      </c>
      <c r="AY42" s="56">
        <f t="shared" ca="1" si="56"/>
        <v>1941</v>
      </c>
      <c r="AZ42" s="56">
        <f t="shared" ca="1" si="57"/>
        <v>7.7369194652166451</v>
      </c>
      <c r="BA42" s="56">
        <f t="shared" ca="1" si="58"/>
        <v>9.3871495110063599</v>
      </c>
      <c r="BB42" s="56">
        <f t="shared" ca="1" si="59"/>
        <v>7.4244373061768103</v>
      </c>
      <c r="BC42" s="56">
        <f t="shared" ca="1" si="60"/>
        <v>7.7590389059401792</v>
      </c>
    </row>
    <row r="43" spans="25:55" x14ac:dyDescent="0.2">
      <c r="Y43" s="15">
        <v>11</v>
      </c>
      <c r="Z43" t="str">
        <f t="shared" ca="1" si="31"/>
        <v/>
      </c>
      <c r="AA43" t="str">
        <f t="shared" ca="1" si="32"/>
        <v/>
      </c>
      <c r="AB43" t="str">
        <f t="shared" ca="1" si="33"/>
        <v/>
      </c>
      <c r="AC43" t="str">
        <f t="shared" ca="1" si="34"/>
        <v/>
      </c>
      <c r="AD43" t="str">
        <f t="shared" ca="1" si="35"/>
        <v/>
      </c>
      <c r="AE43" t="str">
        <f t="shared" ca="1" si="36"/>
        <v/>
      </c>
      <c r="AF43" s="56" t="str">
        <f t="shared" ca="1" si="37"/>
        <v/>
      </c>
      <c r="AG43" s="56" t="str">
        <f t="shared" ca="1" si="38"/>
        <v/>
      </c>
      <c r="AH43" s="56" t="str">
        <f t="shared" ca="1" si="39"/>
        <v/>
      </c>
      <c r="AI43" s="56" t="str">
        <f t="shared" ca="1" si="40"/>
        <v/>
      </c>
      <c r="AJ43" s="56">
        <f t="shared" ca="1" si="41"/>
        <v>1</v>
      </c>
      <c r="AK43" s="56">
        <f t="shared" ca="1" si="42"/>
        <v>3</v>
      </c>
      <c r="AL43" s="56">
        <f t="shared" ca="1" si="43"/>
        <v>2</v>
      </c>
      <c r="AM43" s="56">
        <f t="shared" ca="1" si="44"/>
        <v>365</v>
      </c>
      <c r="AN43" s="56">
        <f t="shared" ca="1" si="45"/>
        <v>12</v>
      </c>
      <c r="AO43" s="56">
        <f t="shared" ca="1" si="46"/>
        <v>14220</v>
      </c>
      <c r="AP43" s="56">
        <f t="shared" ca="1" si="47"/>
        <v>7.7646179130513646</v>
      </c>
      <c r="AQ43" s="56">
        <f t="shared" ca="1" si="48"/>
        <v>4.8692503535100542</v>
      </c>
      <c r="AR43" s="56">
        <f t="shared" ca="1" si="49"/>
        <v>7.5031105505289197</v>
      </c>
      <c r="AS43" s="56">
        <f t="shared" ca="1" si="50"/>
        <v>4.4935545794001719</v>
      </c>
      <c r="AT43" s="56" t="str">
        <f t="shared" ca="1" si="51"/>
        <v/>
      </c>
      <c r="AU43" s="56" t="str">
        <f t="shared" ca="1" si="52"/>
        <v/>
      </c>
      <c r="AV43" s="56" t="str">
        <f t="shared" ca="1" si="53"/>
        <v/>
      </c>
      <c r="AW43" s="56" t="str">
        <f t="shared" ca="1" si="54"/>
        <v/>
      </c>
      <c r="AX43" s="56" t="str">
        <f t="shared" ca="1" si="55"/>
        <v/>
      </c>
      <c r="AY43" s="56" t="str">
        <f t="shared" ca="1" si="56"/>
        <v/>
      </c>
      <c r="AZ43" s="56" t="str">
        <f t="shared" ca="1" si="57"/>
        <v/>
      </c>
      <c r="BA43" s="56" t="str">
        <f t="shared" ca="1" si="58"/>
        <v/>
      </c>
      <c r="BB43" s="56" t="str">
        <f t="shared" ca="1" si="59"/>
        <v/>
      </c>
      <c r="BC43" s="56" t="str">
        <f t="shared" ca="1" si="60"/>
        <v/>
      </c>
    </row>
    <row r="44" spans="25:55" x14ac:dyDescent="0.2">
      <c r="Y44" s="15">
        <v>12</v>
      </c>
      <c r="Z44">
        <f t="shared" ca="1" si="31"/>
        <v>3</v>
      </c>
      <c r="AA44">
        <f t="shared" ca="1" si="32"/>
        <v>2</v>
      </c>
      <c r="AB44">
        <f t="shared" ca="1" si="33"/>
        <v>2</v>
      </c>
      <c r="AC44">
        <f t="shared" ca="1" si="34"/>
        <v>394</v>
      </c>
      <c r="AD44">
        <f t="shared" ca="1" si="35"/>
        <v>10</v>
      </c>
      <c r="AE44">
        <f t="shared" ca="1" si="36"/>
        <v>10036</v>
      </c>
      <c r="AF44" s="56">
        <f t="shared" ca="1" si="37"/>
        <v>7.9094863782830815</v>
      </c>
      <c r="AG44" s="56">
        <f t="shared" ca="1" si="38"/>
        <v>7.370132134768383</v>
      </c>
      <c r="AH44" s="56">
        <f t="shared" ca="1" si="39"/>
        <v>4.6547140447890181</v>
      </c>
      <c r="AI44" s="56">
        <f t="shared" ca="1" si="40"/>
        <v>9.7086059103075701</v>
      </c>
      <c r="AJ44" s="56" t="str">
        <f t="shared" ca="1" si="41"/>
        <v/>
      </c>
      <c r="AK44" s="56" t="str">
        <f t="shared" ca="1" si="42"/>
        <v/>
      </c>
      <c r="AL44" s="56" t="str">
        <f t="shared" ca="1" si="43"/>
        <v/>
      </c>
      <c r="AM44" s="56" t="str">
        <f t="shared" ca="1" si="44"/>
        <v/>
      </c>
      <c r="AN44" s="56" t="str">
        <f t="shared" ca="1" si="45"/>
        <v/>
      </c>
      <c r="AO44" s="56" t="str">
        <f t="shared" ca="1" si="46"/>
        <v/>
      </c>
      <c r="AP44" s="56" t="str">
        <f t="shared" ca="1" si="47"/>
        <v/>
      </c>
      <c r="AQ44" s="56" t="str">
        <f t="shared" ca="1" si="48"/>
        <v/>
      </c>
      <c r="AR44" s="56" t="str">
        <f t="shared" ca="1" si="49"/>
        <v/>
      </c>
      <c r="AS44" s="56" t="str">
        <f t="shared" ca="1" si="50"/>
        <v/>
      </c>
      <c r="AT44" s="56" t="str">
        <f t="shared" ca="1" si="51"/>
        <v/>
      </c>
      <c r="AU44" s="56" t="str">
        <f t="shared" ca="1" si="52"/>
        <v/>
      </c>
      <c r="AV44" s="56" t="str">
        <f t="shared" ca="1" si="53"/>
        <v/>
      </c>
      <c r="AW44" s="56" t="str">
        <f t="shared" ca="1" si="54"/>
        <v/>
      </c>
      <c r="AX44" s="56" t="str">
        <f t="shared" ca="1" si="55"/>
        <v/>
      </c>
      <c r="AY44" s="56" t="str">
        <f t="shared" ca="1" si="56"/>
        <v/>
      </c>
      <c r="AZ44" s="56" t="str">
        <f t="shared" ca="1" si="57"/>
        <v/>
      </c>
      <c r="BA44" s="56" t="str">
        <f t="shared" ca="1" si="58"/>
        <v/>
      </c>
      <c r="BB44" s="56" t="str">
        <f t="shared" ca="1" si="59"/>
        <v/>
      </c>
      <c r="BC44" s="56" t="str">
        <f t="shared" ca="1" si="60"/>
        <v/>
      </c>
    </row>
    <row r="45" spans="25:55" x14ac:dyDescent="0.2">
      <c r="Y45" s="15">
        <v>13</v>
      </c>
      <c r="Z45" t="str">
        <f t="shared" ca="1" si="31"/>
        <v/>
      </c>
      <c r="AA45" t="str">
        <f t="shared" ca="1" si="32"/>
        <v/>
      </c>
      <c r="AB45" t="str">
        <f t="shared" ca="1" si="33"/>
        <v/>
      </c>
      <c r="AC45" t="str">
        <f t="shared" ca="1" si="34"/>
        <v/>
      </c>
      <c r="AD45" t="str">
        <f t="shared" ca="1" si="35"/>
        <v/>
      </c>
      <c r="AE45" t="str">
        <f t="shared" ca="1" si="36"/>
        <v/>
      </c>
      <c r="AF45" s="56" t="str">
        <f t="shared" ca="1" si="37"/>
        <v/>
      </c>
      <c r="AG45" s="56" t="str">
        <f t="shared" ca="1" si="38"/>
        <v/>
      </c>
      <c r="AH45" s="56" t="str">
        <f t="shared" ca="1" si="39"/>
        <v/>
      </c>
      <c r="AI45" s="56" t="str">
        <f t="shared" ca="1" si="40"/>
        <v/>
      </c>
      <c r="AJ45" s="56">
        <f t="shared" ca="1" si="41"/>
        <v>2</v>
      </c>
      <c r="AK45" s="56">
        <f t="shared" ca="1" si="42"/>
        <v>3</v>
      </c>
      <c r="AL45" s="56">
        <f t="shared" ca="1" si="43"/>
        <v>2</v>
      </c>
      <c r="AM45" s="56">
        <f t="shared" ca="1" si="44"/>
        <v>387</v>
      </c>
      <c r="AN45" s="56">
        <f t="shared" ca="1" si="45"/>
        <v>11</v>
      </c>
      <c r="AO45" s="56">
        <f t="shared" ca="1" si="46"/>
        <v>30350</v>
      </c>
      <c r="AP45" s="56">
        <f t="shared" ca="1" si="47"/>
        <v>7.6237152667299659</v>
      </c>
      <c r="AQ45" s="56">
        <f t="shared" ca="1" si="48"/>
        <v>9.907697795200237</v>
      </c>
      <c r="AR45" s="56">
        <f t="shared" ca="1" si="49"/>
        <v>9.1500463585531708</v>
      </c>
      <c r="AS45" s="56">
        <f t="shared" ca="1" si="50"/>
        <v>5.5542357224150614</v>
      </c>
      <c r="AT45" s="56" t="str">
        <f t="shared" ca="1" si="51"/>
        <v/>
      </c>
      <c r="AU45" s="56" t="str">
        <f t="shared" ca="1" si="52"/>
        <v/>
      </c>
      <c r="AV45" s="56" t="str">
        <f t="shared" ca="1" si="53"/>
        <v/>
      </c>
      <c r="AW45" s="56" t="str">
        <f t="shared" ca="1" si="54"/>
        <v/>
      </c>
      <c r="AX45" s="56" t="str">
        <f t="shared" ca="1" si="55"/>
        <v/>
      </c>
      <c r="AY45" s="56" t="str">
        <f t="shared" ca="1" si="56"/>
        <v/>
      </c>
      <c r="AZ45" s="56" t="str">
        <f t="shared" ca="1" si="57"/>
        <v/>
      </c>
      <c r="BA45" s="56" t="str">
        <f t="shared" ca="1" si="58"/>
        <v/>
      </c>
      <c r="BB45" s="56" t="str">
        <f t="shared" ca="1" si="59"/>
        <v/>
      </c>
      <c r="BC45" s="56" t="str">
        <f t="shared" ca="1" si="60"/>
        <v/>
      </c>
    </row>
    <row r="46" spans="25:55" x14ac:dyDescent="0.2">
      <c r="Y46" s="15">
        <v>14</v>
      </c>
      <c r="Z46" t="str">
        <f t="shared" ca="1" si="31"/>
        <v/>
      </c>
      <c r="AA46" t="str">
        <f t="shared" ca="1" si="32"/>
        <v/>
      </c>
      <c r="AB46" t="str">
        <f t="shared" ca="1" si="33"/>
        <v/>
      </c>
      <c r="AC46" t="str">
        <f t="shared" ca="1" si="34"/>
        <v/>
      </c>
      <c r="AD46" t="str">
        <f t="shared" ca="1" si="35"/>
        <v/>
      </c>
      <c r="AE46" t="str">
        <f t="shared" ca="1" si="36"/>
        <v/>
      </c>
      <c r="AF46" s="56" t="str">
        <f t="shared" ca="1" si="37"/>
        <v/>
      </c>
      <c r="AG46" s="56" t="str">
        <f t="shared" ca="1" si="38"/>
        <v/>
      </c>
      <c r="AH46" s="56" t="str">
        <f t="shared" ca="1" si="39"/>
        <v/>
      </c>
      <c r="AI46" s="56" t="str">
        <f t="shared" ca="1" si="40"/>
        <v/>
      </c>
      <c r="AJ46" s="56" t="str">
        <f t="shared" ca="1" si="41"/>
        <v/>
      </c>
      <c r="AK46" s="56" t="str">
        <f t="shared" ca="1" si="42"/>
        <v/>
      </c>
      <c r="AL46" s="56" t="str">
        <f t="shared" ca="1" si="43"/>
        <v/>
      </c>
      <c r="AM46" s="56" t="str">
        <f t="shared" ca="1" si="44"/>
        <v/>
      </c>
      <c r="AN46" s="56" t="str">
        <f t="shared" ca="1" si="45"/>
        <v/>
      </c>
      <c r="AO46" s="56" t="str">
        <f t="shared" ca="1" si="46"/>
        <v/>
      </c>
      <c r="AP46" s="56" t="str">
        <f t="shared" ca="1" si="47"/>
        <v/>
      </c>
      <c r="AQ46" s="56" t="str">
        <f t="shared" ca="1" si="48"/>
        <v/>
      </c>
      <c r="AR46" s="56" t="str">
        <f t="shared" ca="1" si="49"/>
        <v/>
      </c>
      <c r="AS46" s="56" t="str">
        <f t="shared" ca="1" si="50"/>
        <v/>
      </c>
      <c r="AT46" s="56">
        <f t="shared" ca="1" si="51"/>
        <v>4</v>
      </c>
      <c r="AU46" s="56">
        <f t="shared" ca="1" si="52"/>
        <v>1</v>
      </c>
      <c r="AV46" s="56">
        <f t="shared" ca="1" si="53"/>
        <v>1</v>
      </c>
      <c r="AW46" s="56">
        <f t="shared" ca="1" si="54"/>
        <v>521</v>
      </c>
      <c r="AX46" s="56">
        <f t="shared" ca="1" si="55"/>
        <v>3</v>
      </c>
      <c r="AY46" s="56">
        <f t="shared" ca="1" si="56"/>
        <v>3155</v>
      </c>
      <c r="AZ46" s="56">
        <f t="shared" ca="1" si="57"/>
        <v>4.5101671687934539</v>
      </c>
      <c r="BA46" s="56">
        <f t="shared" ca="1" si="58"/>
        <v>9.2200163563652566</v>
      </c>
      <c r="BB46" s="56">
        <f t="shared" ca="1" si="59"/>
        <v>9.8871736950305138</v>
      </c>
      <c r="BC46" s="56">
        <f t="shared" ca="1" si="60"/>
        <v>6.519103358156757</v>
      </c>
    </row>
    <row r="47" spans="25:55" x14ac:dyDescent="0.2">
      <c r="Y47" s="15">
        <v>15</v>
      </c>
      <c r="Z47" t="str">
        <f t="shared" ca="1" si="31"/>
        <v/>
      </c>
      <c r="AA47" t="str">
        <f t="shared" ca="1" si="32"/>
        <v/>
      </c>
      <c r="AB47" t="str">
        <f t="shared" ca="1" si="33"/>
        <v/>
      </c>
      <c r="AC47" t="str">
        <f t="shared" ca="1" si="34"/>
        <v/>
      </c>
      <c r="AD47" t="str">
        <f t="shared" ca="1" si="35"/>
        <v/>
      </c>
      <c r="AE47" t="str">
        <f t="shared" ca="1" si="36"/>
        <v/>
      </c>
      <c r="AF47" s="56" t="str">
        <f t="shared" ca="1" si="37"/>
        <v/>
      </c>
      <c r="AG47" s="56" t="str">
        <f t="shared" ca="1" si="38"/>
        <v/>
      </c>
      <c r="AH47" s="56" t="str">
        <f t="shared" ca="1" si="39"/>
        <v/>
      </c>
      <c r="AI47" s="56" t="str">
        <f t="shared" ca="1" si="40"/>
        <v/>
      </c>
      <c r="AJ47" s="56">
        <f t="shared" ca="1" si="41"/>
        <v>1</v>
      </c>
      <c r="AK47" s="56">
        <f t="shared" ca="1" si="42"/>
        <v>4</v>
      </c>
      <c r="AL47" s="56">
        <f t="shared" ca="1" si="43"/>
        <v>4</v>
      </c>
      <c r="AM47" s="56">
        <f t="shared" ca="1" si="44"/>
        <v>364</v>
      </c>
      <c r="AN47" s="56">
        <f t="shared" ca="1" si="45"/>
        <v>25</v>
      </c>
      <c r="AO47" s="56">
        <f t="shared" ca="1" si="46"/>
        <v>37614</v>
      </c>
      <c r="AP47" s="56">
        <f t="shared" ca="1" si="47"/>
        <v>5.4097235119573135</v>
      </c>
      <c r="AQ47" s="56">
        <f t="shared" ca="1" si="48"/>
        <v>4.8643971725020716</v>
      </c>
      <c r="AR47" s="56">
        <f t="shared" ca="1" si="49"/>
        <v>8.114628982250089</v>
      </c>
      <c r="AS47" s="56">
        <f t="shared" ca="1" si="50"/>
        <v>5.1077199787633329</v>
      </c>
      <c r="AT47" s="56" t="str">
        <f t="shared" ca="1" si="51"/>
        <v/>
      </c>
      <c r="AU47" s="56" t="str">
        <f t="shared" ca="1" si="52"/>
        <v/>
      </c>
      <c r="AV47" s="56" t="str">
        <f t="shared" ca="1" si="53"/>
        <v/>
      </c>
      <c r="AW47" s="56" t="str">
        <f t="shared" ca="1" si="54"/>
        <v/>
      </c>
      <c r="AX47" s="56" t="str">
        <f t="shared" ca="1" si="55"/>
        <v/>
      </c>
      <c r="AY47" s="56" t="str">
        <f t="shared" ca="1" si="56"/>
        <v/>
      </c>
      <c r="AZ47" s="56" t="str">
        <f t="shared" ca="1" si="57"/>
        <v/>
      </c>
      <c r="BA47" s="56" t="str">
        <f t="shared" ca="1" si="58"/>
        <v/>
      </c>
      <c r="BB47" s="56" t="str">
        <f t="shared" ca="1" si="59"/>
        <v/>
      </c>
      <c r="BC47" s="56" t="str">
        <f t="shared" ca="1" si="60"/>
        <v/>
      </c>
    </row>
    <row r="48" spans="25:55" x14ac:dyDescent="0.2">
      <c r="Y48" s="15">
        <v>16</v>
      </c>
      <c r="Z48">
        <f t="shared" ca="1" si="31"/>
        <v>4</v>
      </c>
      <c r="AA48">
        <f t="shared" ca="1" si="32"/>
        <v>2</v>
      </c>
      <c r="AB48">
        <f t="shared" ca="1" si="33"/>
        <v>2</v>
      </c>
      <c r="AC48">
        <f t="shared" ca="1" si="34"/>
        <v>468</v>
      </c>
      <c r="AD48">
        <f t="shared" ca="1" si="35"/>
        <v>8</v>
      </c>
      <c r="AE48">
        <f t="shared" ca="1" si="36"/>
        <v>5050</v>
      </c>
      <c r="AF48" s="56">
        <f t="shared" ca="1" si="37"/>
        <v>7.6239587988328044</v>
      </c>
      <c r="AG48" s="56">
        <f t="shared" ca="1" si="38"/>
        <v>4.1820519766478581</v>
      </c>
      <c r="AH48" s="56">
        <f t="shared" ca="1" si="39"/>
        <v>4.7823336981822475</v>
      </c>
      <c r="AI48" s="56">
        <f t="shared" ca="1" si="40"/>
        <v>9.6640497791657918</v>
      </c>
      <c r="AJ48" s="56" t="str">
        <f t="shared" ca="1" si="41"/>
        <v/>
      </c>
      <c r="AK48" s="56" t="str">
        <f t="shared" ca="1" si="42"/>
        <v/>
      </c>
      <c r="AL48" s="56" t="str">
        <f t="shared" ca="1" si="43"/>
        <v/>
      </c>
      <c r="AM48" s="56" t="str">
        <f t="shared" ca="1" si="44"/>
        <v/>
      </c>
      <c r="AN48" s="56" t="str">
        <f t="shared" ca="1" si="45"/>
        <v/>
      </c>
      <c r="AO48" s="56" t="str">
        <f t="shared" ca="1" si="46"/>
        <v/>
      </c>
      <c r="AP48" s="56" t="str">
        <f t="shared" ca="1" si="47"/>
        <v/>
      </c>
      <c r="AQ48" s="56" t="str">
        <f t="shared" ca="1" si="48"/>
        <v/>
      </c>
      <c r="AR48" s="56" t="str">
        <f t="shared" ca="1" si="49"/>
        <v/>
      </c>
      <c r="AS48" s="56" t="str">
        <f t="shared" ca="1" si="50"/>
        <v/>
      </c>
      <c r="AT48" s="56" t="str">
        <f t="shared" ca="1" si="51"/>
        <v/>
      </c>
      <c r="AU48" s="56" t="str">
        <f t="shared" ca="1" si="52"/>
        <v/>
      </c>
      <c r="AV48" s="56" t="str">
        <f t="shared" ca="1" si="53"/>
        <v/>
      </c>
      <c r="AW48" s="56" t="str">
        <f t="shared" ca="1" si="54"/>
        <v/>
      </c>
      <c r="AX48" s="56" t="str">
        <f t="shared" ca="1" si="55"/>
        <v/>
      </c>
      <c r="AY48" s="56" t="str">
        <f t="shared" ca="1" si="56"/>
        <v/>
      </c>
      <c r="AZ48" s="56" t="str">
        <f t="shared" ca="1" si="57"/>
        <v/>
      </c>
      <c r="BA48" s="56" t="str">
        <f t="shared" ca="1" si="58"/>
        <v/>
      </c>
      <c r="BB48" s="56" t="str">
        <f t="shared" ca="1" si="59"/>
        <v/>
      </c>
      <c r="BC48" s="56" t="str">
        <f t="shared" ca="1" si="60"/>
        <v/>
      </c>
    </row>
    <row r="49" spans="25:55" x14ac:dyDescent="0.2">
      <c r="Y49" s="15">
        <v>17</v>
      </c>
      <c r="Z49">
        <f t="shared" ca="1" si="31"/>
        <v>3</v>
      </c>
      <c r="AA49">
        <f t="shared" ca="1" si="32"/>
        <v>3</v>
      </c>
      <c r="AB49">
        <f t="shared" ca="1" si="33"/>
        <v>2</v>
      </c>
      <c r="AC49">
        <f t="shared" ca="1" si="34"/>
        <v>411</v>
      </c>
      <c r="AD49">
        <f t="shared" ca="1" si="35"/>
        <v>14</v>
      </c>
      <c r="AE49">
        <f t="shared" ca="1" si="36"/>
        <v>8276</v>
      </c>
      <c r="AF49" s="56">
        <f t="shared" ca="1" si="37"/>
        <v>7.7359519630039539</v>
      </c>
      <c r="AG49" s="56">
        <f t="shared" ca="1" si="38"/>
        <v>9.8161799324668522</v>
      </c>
      <c r="AH49" s="56">
        <f t="shared" ca="1" si="39"/>
        <v>4.4482692850391752</v>
      </c>
      <c r="AI49" s="56">
        <f t="shared" ca="1" si="40"/>
        <v>6.1664626904715485</v>
      </c>
      <c r="AJ49" s="56" t="str">
        <f t="shared" ca="1" si="41"/>
        <v/>
      </c>
      <c r="AK49" s="56" t="str">
        <f t="shared" ca="1" si="42"/>
        <v/>
      </c>
      <c r="AL49" s="56" t="str">
        <f t="shared" ca="1" si="43"/>
        <v/>
      </c>
      <c r="AM49" s="56" t="str">
        <f t="shared" ca="1" si="44"/>
        <v/>
      </c>
      <c r="AN49" s="56" t="str">
        <f t="shared" ca="1" si="45"/>
        <v/>
      </c>
      <c r="AO49" s="56" t="str">
        <f t="shared" ca="1" si="46"/>
        <v/>
      </c>
      <c r="AP49" s="56" t="str">
        <f t="shared" ca="1" si="47"/>
        <v/>
      </c>
      <c r="AQ49" s="56" t="str">
        <f t="shared" ca="1" si="48"/>
        <v/>
      </c>
      <c r="AR49" s="56" t="str">
        <f t="shared" ca="1" si="49"/>
        <v/>
      </c>
      <c r="AS49" s="56" t="str">
        <f t="shared" ca="1" si="50"/>
        <v/>
      </c>
      <c r="AT49" s="56" t="str">
        <f t="shared" ca="1" si="51"/>
        <v/>
      </c>
      <c r="AU49" s="56" t="str">
        <f t="shared" ca="1" si="52"/>
        <v/>
      </c>
      <c r="AV49" s="56" t="str">
        <f t="shared" ca="1" si="53"/>
        <v/>
      </c>
      <c r="AW49" s="56" t="str">
        <f t="shared" ca="1" si="54"/>
        <v/>
      </c>
      <c r="AX49" s="56" t="str">
        <f t="shared" ca="1" si="55"/>
        <v/>
      </c>
      <c r="AY49" s="56" t="str">
        <f t="shared" ca="1" si="56"/>
        <v/>
      </c>
      <c r="AZ49" s="56" t="str">
        <f t="shared" ca="1" si="57"/>
        <v/>
      </c>
      <c r="BA49" s="56" t="str">
        <f t="shared" ca="1" si="58"/>
        <v/>
      </c>
      <c r="BB49" s="56" t="str">
        <f t="shared" ca="1" si="59"/>
        <v/>
      </c>
      <c r="BC49" s="56" t="str">
        <f t="shared" ca="1" si="60"/>
        <v/>
      </c>
    </row>
    <row r="50" spans="25:55" x14ac:dyDescent="0.2">
      <c r="Y50" s="15">
        <v>18</v>
      </c>
      <c r="Z50" t="str">
        <f t="shared" ca="1" si="31"/>
        <v/>
      </c>
      <c r="AA50" t="str">
        <f t="shared" ca="1" si="32"/>
        <v/>
      </c>
      <c r="AB50" t="str">
        <f t="shared" ca="1" si="33"/>
        <v/>
      </c>
      <c r="AC50" t="str">
        <f t="shared" ca="1" si="34"/>
        <v/>
      </c>
      <c r="AD50" t="str">
        <f t="shared" ca="1" si="35"/>
        <v/>
      </c>
      <c r="AE50" t="str">
        <f t="shared" ca="1" si="36"/>
        <v/>
      </c>
      <c r="AF50" s="56" t="str">
        <f t="shared" ca="1" si="37"/>
        <v/>
      </c>
      <c r="AG50" s="56" t="str">
        <f t="shared" ca="1" si="38"/>
        <v/>
      </c>
      <c r="AH50" s="56" t="str">
        <f t="shared" ca="1" si="39"/>
        <v/>
      </c>
      <c r="AI50" s="56" t="str">
        <f t="shared" ca="1" si="40"/>
        <v/>
      </c>
      <c r="AJ50" s="56">
        <f t="shared" ca="1" si="41"/>
        <v>1</v>
      </c>
      <c r="AK50" s="56">
        <f t="shared" ca="1" si="42"/>
        <v>4</v>
      </c>
      <c r="AL50" s="56">
        <f t="shared" ca="1" si="43"/>
        <v>3</v>
      </c>
      <c r="AM50" s="56">
        <f t="shared" ca="1" si="44"/>
        <v>373</v>
      </c>
      <c r="AN50" s="56">
        <f t="shared" ca="1" si="45"/>
        <v>20</v>
      </c>
      <c r="AO50" s="56">
        <f t="shared" ca="1" si="46"/>
        <v>37571</v>
      </c>
      <c r="AP50" s="56">
        <f t="shared" ca="1" si="47"/>
        <v>8.1176877548032138</v>
      </c>
      <c r="AQ50" s="56">
        <f t="shared" ca="1" si="48"/>
        <v>9.0821792817376501</v>
      </c>
      <c r="AR50" s="56">
        <f t="shared" ca="1" si="49"/>
        <v>9.0122455194752344</v>
      </c>
      <c r="AS50" s="56">
        <f t="shared" ca="1" si="50"/>
        <v>6.2923617355434027</v>
      </c>
      <c r="AT50" s="56" t="str">
        <f t="shared" ca="1" si="51"/>
        <v/>
      </c>
      <c r="AU50" s="56" t="str">
        <f t="shared" ca="1" si="52"/>
        <v/>
      </c>
      <c r="AV50" s="56" t="str">
        <f t="shared" ca="1" si="53"/>
        <v/>
      </c>
      <c r="AW50" s="56" t="str">
        <f t="shared" ca="1" si="54"/>
        <v/>
      </c>
      <c r="AX50" s="56" t="str">
        <f t="shared" ca="1" si="55"/>
        <v/>
      </c>
      <c r="AY50" s="56" t="str">
        <f t="shared" ca="1" si="56"/>
        <v/>
      </c>
      <c r="AZ50" s="56" t="str">
        <f t="shared" ca="1" si="57"/>
        <v/>
      </c>
      <c r="BA50" s="56" t="str">
        <f t="shared" ca="1" si="58"/>
        <v/>
      </c>
      <c r="BB50" s="56" t="str">
        <f t="shared" ca="1" si="59"/>
        <v/>
      </c>
      <c r="BC50" s="56" t="str">
        <f t="shared" ca="1" si="60"/>
        <v/>
      </c>
    </row>
    <row r="51" spans="25:55" x14ac:dyDescent="0.2">
      <c r="Y51" s="15">
        <v>19</v>
      </c>
      <c r="Z51" t="str">
        <f t="shared" ca="1" si="31"/>
        <v/>
      </c>
      <c r="AA51" t="str">
        <f t="shared" ca="1" si="32"/>
        <v/>
      </c>
      <c r="AB51" t="str">
        <f t="shared" ca="1" si="33"/>
        <v/>
      </c>
      <c r="AC51" t="str">
        <f t="shared" ca="1" si="34"/>
        <v/>
      </c>
      <c r="AD51" t="str">
        <f t="shared" ca="1" si="35"/>
        <v/>
      </c>
      <c r="AE51" t="str">
        <f t="shared" ca="1" si="36"/>
        <v/>
      </c>
      <c r="AF51" s="56" t="str">
        <f t="shared" ca="1" si="37"/>
        <v/>
      </c>
      <c r="AG51" s="56" t="str">
        <f t="shared" ca="1" si="38"/>
        <v/>
      </c>
      <c r="AH51" s="56" t="str">
        <f t="shared" ca="1" si="39"/>
        <v/>
      </c>
      <c r="AI51" s="56" t="str">
        <f t="shared" ca="1" si="40"/>
        <v/>
      </c>
      <c r="AJ51" s="56" t="str">
        <f t="shared" ca="1" si="41"/>
        <v/>
      </c>
      <c r="AK51" s="56" t="str">
        <f t="shared" ca="1" si="42"/>
        <v/>
      </c>
      <c r="AL51" s="56" t="str">
        <f t="shared" ca="1" si="43"/>
        <v/>
      </c>
      <c r="AM51" s="56" t="str">
        <f t="shared" ca="1" si="44"/>
        <v/>
      </c>
      <c r="AN51" s="56" t="str">
        <f t="shared" ca="1" si="45"/>
        <v/>
      </c>
      <c r="AO51" s="56" t="str">
        <f t="shared" ca="1" si="46"/>
        <v/>
      </c>
      <c r="AP51" s="56" t="str">
        <f t="shared" ca="1" si="47"/>
        <v/>
      </c>
      <c r="AQ51" s="56" t="str">
        <f t="shared" ca="1" si="48"/>
        <v/>
      </c>
      <c r="AR51" s="56" t="str">
        <f t="shared" ca="1" si="49"/>
        <v/>
      </c>
      <c r="AS51" s="56" t="str">
        <f t="shared" ca="1" si="50"/>
        <v/>
      </c>
      <c r="AT51" s="56">
        <f t="shared" ca="1" si="51"/>
        <v>3</v>
      </c>
      <c r="AU51" s="56">
        <f t="shared" ca="1" si="52"/>
        <v>1</v>
      </c>
      <c r="AV51" s="56">
        <f t="shared" ca="1" si="53"/>
        <v>1</v>
      </c>
      <c r="AW51" s="56">
        <f t="shared" ca="1" si="54"/>
        <v>425</v>
      </c>
      <c r="AX51" s="56">
        <f t="shared" ca="1" si="55"/>
        <v>4</v>
      </c>
      <c r="AY51" s="56">
        <f t="shared" ca="1" si="56"/>
        <v>1993</v>
      </c>
      <c r="AZ51" s="56">
        <f t="shared" ca="1" si="57"/>
        <v>6.7082460016191359</v>
      </c>
      <c r="BA51" s="56">
        <f t="shared" ca="1" si="58"/>
        <v>5.6284067316423183</v>
      </c>
      <c r="BB51" s="56">
        <f t="shared" ca="1" si="59"/>
        <v>9.8028299132439116</v>
      </c>
      <c r="BC51" s="56">
        <f t="shared" ca="1" si="60"/>
        <v>9.7962643905730484</v>
      </c>
    </row>
    <row r="52" spans="25:55" x14ac:dyDescent="0.2">
      <c r="Y52" s="15">
        <v>20</v>
      </c>
      <c r="Z52" t="str">
        <f t="shared" ca="1" si="31"/>
        <v/>
      </c>
      <c r="AA52" t="str">
        <f t="shared" ca="1" si="32"/>
        <v/>
      </c>
      <c r="AB52" t="str">
        <f t="shared" ca="1" si="33"/>
        <v/>
      </c>
      <c r="AC52" t="str">
        <f t="shared" ca="1" si="34"/>
        <v/>
      </c>
      <c r="AD52" t="str">
        <f t="shared" ca="1" si="35"/>
        <v/>
      </c>
      <c r="AE52" t="str">
        <f t="shared" ca="1" si="36"/>
        <v/>
      </c>
      <c r="AF52" s="56" t="str">
        <f t="shared" ca="1" si="37"/>
        <v/>
      </c>
      <c r="AG52" s="56" t="str">
        <f t="shared" ca="1" si="38"/>
        <v/>
      </c>
      <c r="AH52" s="56" t="str">
        <f t="shared" ca="1" si="39"/>
        <v/>
      </c>
      <c r="AI52" s="56" t="str">
        <f t="shared" ca="1" si="40"/>
        <v/>
      </c>
      <c r="AJ52" s="56">
        <f t="shared" ca="1" si="41"/>
        <v>2</v>
      </c>
      <c r="AK52" s="56">
        <f t="shared" ca="1" si="42"/>
        <v>3</v>
      </c>
      <c r="AL52" s="56">
        <f t="shared" ca="1" si="43"/>
        <v>4</v>
      </c>
      <c r="AM52" s="56">
        <f t="shared" ca="1" si="44"/>
        <v>374</v>
      </c>
      <c r="AN52" s="56">
        <f t="shared" ca="1" si="45"/>
        <v>16</v>
      </c>
      <c r="AO52" s="56">
        <f t="shared" ca="1" si="46"/>
        <v>37607</v>
      </c>
      <c r="AP52" s="56">
        <f t="shared" ca="1" si="47"/>
        <v>7.4381572390935125</v>
      </c>
      <c r="AQ52" s="56">
        <f t="shared" ca="1" si="48"/>
        <v>7.3753750649098038</v>
      </c>
      <c r="AR52" s="56">
        <f t="shared" ca="1" si="49"/>
        <v>9.8660462746485535</v>
      </c>
      <c r="AS52" s="56">
        <f t="shared" ca="1" si="50"/>
        <v>9.7183366544022718</v>
      </c>
      <c r="AT52" s="56" t="str">
        <f t="shared" ca="1" si="51"/>
        <v/>
      </c>
      <c r="AU52" s="56" t="str">
        <f t="shared" ca="1" si="52"/>
        <v/>
      </c>
      <c r="AV52" s="56" t="str">
        <f t="shared" ca="1" si="53"/>
        <v/>
      </c>
      <c r="AW52" s="56" t="str">
        <f t="shared" ca="1" si="54"/>
        <v/>
      </c>
      <c r="AX52" s="56" t="str">
        <f t="shared" ca="1" si="55"/>
        <v/>
      </c>
      <c r="AY52" s="56" t="str">
        <f t="shared" ca="1" si="56"/>
        <v/>
      </c>
      <c r="AZ52" s="56" t="str">
        <f t="shared" ca="1" si="57"/>
        <v/>
      </c>
      <c r="BA52" s="56" t="str">
        <f t="shared" ca="1" si="58"/>
        <v/>
      </c>
      <c r="BB52" s="56" t="str">
        <f t="shared" ca="1" si="59"/>
        <v/>
      </c>
      <c r="BC52" s="56" t="str">
        <f t="shared" ca="1" si="60"/>
        <v/>
      </c>
    </row>
  </sheetData>
  <mergeCells count="4">
    <mergeCell ref="M6:W6"/>
    <mergeCell ref="Z31:AI31"/>
    <mergeCell ref="AJ31:AS31"/>
    <mergeCell ref="AT31:BC3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17DAF-6A59-4F82-8A41-7C9BCE75ADDE}">
  <dimension ref="A1:M16"/>
  <sheetViews>
    <sheetView workbookViewId="0">
      <selection activeCell="B24" sqref="B24"/>
    </sheetView>
  </sheetViews>
  <sheetFormatPr baseColWidth="10" defaultColWidth="8.83203125" defaultRowHeight="15" x14ac:dyDescent="0.2"/>
  <cols>
    <col min="2" max="2" width="34.83203125" bestFit="1" customWidth="1"/>
    <col min="3" max="4" width="11.1640625" customWidth="1"/>
    <col min="5" max="5" width="8.83203125" bestFit="1" customWidth="1"/>
  </cols>
  <sheetData>
    <row r="1" spans="1:13" ht="14.5" customHeight="1" x14ac:dyDescent="0.2">
      <c r="A1" s="69" t="s">
        <v>52</v>
      </c>
      <c r="B1" s="69"/>
      <c r="C1" s="69"/>
      <c r="D1" s="69"/>
      <c r="E1" s="69"/>
      <c r="F1" s="69"/>
      <c r="G1" s="69"/>
      <c r="H1" s="69"/>
      <c r="I1" s="69"/>
      <c r="J1" s="69"/>
      <c r="K1" s="69"/>
      <c r="L1" s="69"/>
      <c r="M1" s="69"/>
    </row>
    <row r="2" spans="1:13" x14ac:dyDescent="0.2">
      <c r="A2" s="69"/>
      <c r="B2" s="69"/>
      <c r="C2" s="69"/>
      <c r="D2" s="69"/>
      <c r="E2" s="69"/>
      <c r="F2" s="69"/>
      <c r="G2" s="69"/>
      <c r="H2" s="69"/>
      <c r="I2" s="69"/>
      <c r="J2" s="69"/>
      <c r="K2" s="69"/>
      <c r="L2" s="69"/>
      <c r="M2" s="69"/>
    </row>
    <row r="3" spans="1:13" x14ac:dyDescent="0.2">
      <c r="A3" s="69"/>
      <c r="B3" s="69"/>
      <c r="C3" s="69"/>
      <c r="D3" s="69"/>
      <c r="E3" s="69"/>
      <c r="F3" s="69"/>
      <c r="G3" s="69"/>
      <c r="H3" s="69"/>
      <c r="I3" s="69"/>
      <c r="J3" s="69"/>
      <c r="K3" s="69"/>
      <c r="L3" s="69"/>
      <c r="M3" s="69"/>
    </row>
    <row r="4" spans="1:13" x14ac:dyDescent="0.2">
      <c r="A4" s="69"/>
      <c r="B4" s="69"/>
      <c r="C4" s="69"/>
      <c r="D4" s="69"/>
      <c r="E4" s="69"/>
      <c r="F4" s="69"/>
      <c r="G4" s="69"/>
      <c r="H4" s="69"/>
      <c r="I4" s="69"/>
      <c r="J4" s="69"/>
      <c r="K4" s="69"/>
      <c r="L4" s="69"/>
      <c r="M4" s="69"/>
    </row>
    <row r="5" spans="1:13" x14ac:dyDescent="0.2">
      <c r="A5" s="69"/>
      <c r="B5" s="69"/>
      <c r="C5" s="69"/>
      <c r="D5" s="69"/>
      <c r="E5" s="69"/>
      <c r="F5" s="69"/>
      <c r="G5" s="69"/>
      <c r="H5" s="69"/>
      <c r="I5" s="69"/>
      <c r="J5" s="69"/>
      <c r="K5" s="69"/>
      <c r="L5" s="69"/>
      <c r="M5" s="69"/>
    </row>
    <row r="6" spans="1:13" x14ac:dyDescent="0.2">
      <c r="A6" s="69"/>
      <c r="B6" s="69"/>
      <c r="C6" s="69"/>
      <c r="D6" s="69"/>
      <c r="E6" s="69"/>
      <c r="F6" s="69"/>
      <c r="G6" s="69"/>
      <c r="H6" s="69"/>
      <c r="I6" s="69"/>
      <c r="J6" s="69"/>
      <c r="K6" s="69"/>
      <c r="L6" s="69"/>
      <c r="M6" s="69"/>
    </row>
    <row r="7" spans="1:13" x14ac:dyDescent="0.2">
      <c r="A7" s="43"/>
      <c r="B7" s="43"/>
      <c r="C7" s="43"/>
      <c r="D7" s="43"/>
      <c r="E7" s="43"/>
      <c r="F7" s="43"/>
      <c r="G7" s="43"/>
      <c r="H7" s="43"/>
      <c r="I7" s="43"/>
      <c r="J7" s="43"/>
      <c r="K7" s="43"/>
      <c r="L7" s="43"/>
      <c r="M7" s="43"/>
    </row>
    <row r="8" spans="1:13" x14ac:dyDescent="0.2">
      <c r="B8" s="12" t="s">
        <v>53</v>
      </c>
      <c r="C8" s="44">
        <v>350000</v>
      </c>
      <c r="D8" s="12"/>
    </row>
    <row r="9" spans="1:13" x14ac:dyDescent="0.2">
      <c r="B9" s="12" t="s">
        <v>54</v>
      </c>
      <c r="C9" s="12">
        <v>1000</v>
      </c>
      <c r="D9" s="12"/>
    </row>
    <row r="10" spans="1:13" x14ac:dyDescent="0.2">
      <c r="B10" s="12" t="s">
        <v>55</v>
      </c>
      <c r="C10" s="44">
        <v>375</v>
      </c>
      <c r="D10" s="12"/>
    </row>
    <row r="11" spans="1:13" x14ac:dyDescent="0.2">
      <c r="B11" s="12" t="s">
        <v>56</v>
      </c>
      <c r="C11" s="45">
        <v>7.0000000000000007E-2</v>
      </c>
      <c r="D11" s="12"/>
    </row>
    <row r="12" spans="1:13" x14ac:dyDescent="0.2">
      <c r="B12" s="12" t="s">
        <v>57</v>
      </c>
      <c r="C12" s="45">
        <v>0.35</v>
      </c>
      <c r="D12" s="12"/>
    </row>
    <row r="13" spans="1:13" x14ac:dyDescent="0.2">
      <c r="B13" s="12" t="s">
        <v>58</v>
      </c>
      <c r="C13" s="45">
        <v>0.8</v>
      </c>
      <c r="D13" s="12"/>
    </row>
    <row r="14" spans="1:13" x14ac:dyDescent="0.2">
      <c r="B14" s="12" t="s">
        <v>59</v>
      </c>
      <c r="C14" s="45">
        <v>0.9</v>
      </c>
      <c r="D14" s="12"/>
    </row>
    <row r="15" spans="1:13" x14ac:dyDescent="0.2">
      <c r="B15" s="12" t="s">
        <v>60</v>
      </c>
      <c r="C15" s="45">
        <v>0.16</v>
      </c>
    </row>
    <row r="16" spans="1:13" x14ac:dyDescent="0.2">
      <c r="B16" s="12" t="s">
        <v>61</v>
      </c>
      <c r="C16" s="44">
        <v>20000</v>
      </c>
    </row>
  </sheetData>
  <mergeCells count="1">
    <mergeCell ref="A1:M6"/>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80CC3-4436-4ABB-B48F-6FB6ED99BBFF}">
  <dimension ref="A1:J26"/>
  <sheetViews>
    <sheetView tabSelected="1" workbookViewId="0">
      <selection activeCell="M33" sqref="M33"/>
    </sheetView>
  </sheetViews>
  <sheetFormatPr baseColWidth="10" defaultColWidth="8.83203125" defaultRowHeight="15" x14ac:dyDescent="0.2"/>
  <cols>
    <col min="2" max="2" width="9.83203125" bestFit="1" customWidth="1"/>
    <col min="3" max="3" width="14.5" bestFit="1" customWidth="1"/>
    <col min="4" max="4" width="14.5" customWidth="1"/>
    <col min="5" max="5" width="19.1640625" bestFit="1" customWidth="1"/>
    <col min="6" max="6" width="14.6640625" bestFit="1" customWidth="1"/>
    <col min="7" max="7" width="17" bestFit="1" customWidth="1"/>
    <col min="8" max="8" width="20.6640625" customWidth="1"/>
    <col min="9" max="9" width="19.33203125" bestFit="1" customWidth="1"/>
    <col min="10" max="10" width="15.5" bestFit="1" customWidth="1"/>
  </cols>
  <sheetData>
    <row r="1" spans="1:10" x14ac:dyDescent="0.2">
      <c r="A1" s="12" t="s">
        <v>90</v>
      </c>
      <c r="B1" s="12" t="s">
        <v>339</v>
      </c>
      <c r="C1" s="12" t="s">
        <v>348</v>
      </c>
      <c r="D1" s="12" t="s">
        <v>349</v>
      </c>
      <c r="E1" s="12" t="s">
        <v>350</v>
      </c>
      <c r="F1" s="12" t="s">
        <v>351</v>
      </c>
      <c r="G1" s="12" t="s">
        <v>266</v>
      </c>
      <c r="H1" s="12" t="s">
        <v>340</v>
      </c>
      <c r="I1" s="12" t="s">
        <v>352</v>
      </c>
      <c r="J1" s="12" t="s">
        <v>353</v>
      </c>
    </row>
    <row r="2" spans="1:10" x14ac:dyDescent="0.2">
      <c r="A2">
        <v>1</v>
      </c>
      <c r="B2" s="62">
        <f>CLV!C10</f>
        <v>375</v>
      </c>
      <c r="C2" s="63">
        <f>B2*CLV!$C$12</f>
        <v>131.25</v>
      </c>
      <c r="D2" s="63">
        <f>B2-C2</f>
        <v>243.75</v>
      </c>
      <c r="E2" s="65">
        <f>CLV!C9*CLV!C13</f>
        <v>800</v>
      </c>
      <c r="F2" s="66">
        <f>1/(1+CLV!$C$15)^A2</f>
        <v>0.86206896551724144</v>
      </c>
      <c r="G2" s="63">
        <f>D2*E2*F2</f>
        <v>168103.44827586209</v>
      </c>
      <c r="H2" s="63">
        <f>D2</f>
        <v>243.75</v>
      </c>
      <c r="I2" s="63">
        <f>H2*1000</f>
        <v>243750</v>
      </c>
      <c r="J2" s="63">
        <f>I2-CLV!C8-CLV!C16</f>
        <v>-126250</v>
      </c>
    </row>
    <row r="3" spans="1:10" x14ac:dyDescent="0.2">
      <c r="A3">
        <v>2</v>
      </c>
      <c r="B3" s="63">
        <f>B2*(1+CLV!$C$11)</f>
        <v>401.25</v>
      </c>
      <c r="C3" s="63">
        <f>B3*CLV!$C$12</f>
        <v>140.4375</v>
      </c>
      <c r="D3" s="63">
        <f>B3-C3</f>
        <v>260.8125</v>
      </c>
      <c r="E3" s="65">
        <f>E2*CLV!$C$14</f>
        <v>720</v>
      </c>
      <c r="F3" s="66">
        <f>1/(1+CLV!$C$15)^A3</f>
        <v>0.74316290130796681</v>
      </c>
      <c r="G3" s="63">
        <f t="shared" ref="G3:G7" si="0">D3*E3*F3</f>
        <v>139554.84542211654</v>
      </c>
      <c r="H3" s="63">
        <f>H2+D3</f>
        <v>504.5625</v>
      </c>
      <c r="I3" s="63">
        <f t="shared" ref="I3:I21" si="1">H3*1000</f>
        <v>504562.5</v>
      </c>
      <c r="J3" s="63">
        <f>I3-CLV!$C$16</f>
        <v>484562.5</v>
      </c>
    </row>
    <row r="4" spans="1:10" x14ac:dyDescent="0.2">
      <c r="A4">
        <v>3</v>
      </c>
      <c r="B4" s="63">
        <f>B3*(1+CLV!$C$11)</f>
        <v>429.33750000000003</v>
      </c>
      <c r="C4" s="63">
        <f>B4*CLV!$C$12</f>
        <v>150.268125</v>
      </c>
      <c r="D4" s="63">
        <f t="shared" ref="D4:D21" si="2">B4-C4</f>
        <v>279.06937500000004</v>
      </c>
      <c r="E4" s="65">
        <f>E3*CLV!$C$14</f>
        <v>648</v>
      </c>
      <c r="F4" s="66">
        <f>1/(1+CLV!$C$15)^A4</f>
        <v>0.64065767354135073</v>
      </c>
      <c r="G4" s="63">
        <f t="shared" si="0"/>
        <v>115854.58288060194</v>
      </c>
      <c r="H4" s="63">
        <f t="shared" ref="H4:H21" si="3">H3+D4</f>
        <v>783.63187500000004</v>
      </c>
      <c r="I4" s="63">
        <f>H4*1000</f>
        <v>783631.875</v>
      </c>
      <c r="J4" s="63">
        <f>I4-CLV!$C$16</f>
        <v>763631.875</v>
      </c>
    </row>
    <row r="5" spans="1:10" x14ac:dyDescent="0.2">
      <c r="A5">
        <v>4</v>
      </c>
      <c r="B5" s="63">
        <f>B4*(1+CLV!$C$11)</f>
        <v>459.39112500000005</v>
      </c>
      <c r="C5" s="63">
        <f>B5*CLV!$C$12</f>
        <v>160.78689375000002</v>
      </c>
      <c r="D5" s="63">
        <f t="shared" si="2"/>
        <v>298.60423125</v>
      </c>
      <c r="E5" s="65">
        <f>E4*CLV!$C$14</f>
        <v>583.20000000000005</v>
      </c>
      <c r="F5" s="66">
        <f>1/(1+CLV!$C$15)^A5</f>
        <v>0.5522910978804747</v>
      </c>
      <c r="G5" s="63">
        <f t="shared" si="0"/>
        <v>96179.278718982474</v>
      </c>
      <c r="H5" s="63">
        <f t="shared" si="3"/>
        <v>1082.2361062499999</v>
      </c>
      <c r="I5" s="63">
        <f t="shared" si="1"/>
        <v>1082236.10625</v>
      </c>
      <c r="J5" s="63">
        <f>I5-CLV!$C$16</f>
        <v>1062236.10625</v>
      </c>
    </row>
    <row r="6" spans="1:10" x14ac:dyDescent="0.2">
      <c r="A6">
        <v>5</v>
      </c>
      <c r="B6" s="63">
        <f>B5*(1+CLV!$C$11)</f>
        <v>491.54850375000007</v>
      </c>
      <c r="C6" s="63">
        <f>B6*CLV!$C$12</f>
        <v>172.04197631250003</v>
      </c>
      <c r="D6" s="63">
        <f t="shared" si="2"/>
        <v>319.50652743750004</v>
      </c>
      <c r="E6" s="65">
        <f>E5*CLV!$C$14</f>
        <v>524.88000000000011</v>
      </c>
      <c r="F6" s="66">
        <f>1/(1+CLV!$C$15)^A6</f>
        <v>0.47611301541420237</v>
      </c>
      <c r="G6" s="63">
        <f t="shared" si="0"/>
        <v>79845.383971017363</v>
      </c>
      <c r="H6" s="63">
        <f t="shared" si="3"/>
        <v>1401.7426336875001</v>
      </c>
      <c r="I6" s="63">
        <f t="shared" si="1"/>
        <v>1401742.6336875001</v>
      </c>
      <c r="J6" s="63">
        <f>I6-CLV!$C$16</f>
        <v>1381742.6336875001</v>
      </c>
    </row>
    <row r="7" spans="1:10" x14ac:dyDescent="0.2">
      <c r="A7">
        <v>6</v>
      </c>
      <c r="B7" s="63">
        <f>B6*(1+CLV!$C$11)</f>
        <v>525.95689901250012</v>
      </c>
      <c r="C7" s="63">
        <f>B7*CLV!$C$12</f>
        <v>184.08491465437504</v>
      </c>
      <c r="D7" s="63">
        <f t="shared" si="2"/>
        <v>341.87198435812508</v>
      </c>
      <c r="E7" s="65">
        <f>E6*CLV!$C$14</f>
        <v>472.39200000000011</v>
      </c>
      <c r="F7" s="66">
        <f>1/(1+CLV!$C$15)^A7</f>
        <v>0.41044225466741585</v>
      </c>
      <c r="G7" s="63">
        <f t="shared" si="0"/>
        <v>66285.435141456663</v>
      </c>
      <c r="H7" s="63">
        <f t="shared" si="3"/>
        <v>1743.6146180456251</v>
      </c>
      <c r="I7" s="63">
        <f t="shared" si="1"/>
        <v>1743614.618045625</v>
      </c>
      <c r="J7" s="63">
        <f>I7-CLV!$C$16</f>
        <v>1723614.618045625</v>
      </c>
    </row>
    <row r="8" spans="1:10" x14ac:dyDescent="0.2">
      <c r="A8">
        <v>7</v>
      </c>
      <c r="B8" s="63">
        <f>B7*(1+CLV!$C$11)</f>
        <v>562.77388194337516</v>
      </c>
      <c r="C8" s="63">
        <f>B8*CLV!$C$12</f>
        <v>196.97085868018129</v>
      </c>
      <c r="D8" s="63">
        <f t="shared" si="2"/>
        <v>365.80302326319384</v>
      </c>
      <c r="E8" s="65">
        <f>E7*CLV!$C$14</f>
        <v>425.15280000000013</v>
      </c>
      <c r="F8" s="66">
        <f>1/(1+CLV!$C$15)^A8</f>
        <v>0.35382952988570338</v>
      </c>
      <c r="G8" s="63">
        <f t="shared" ref="G8:G21" si="4">D8*E8*F8</f>
        <v>55028.339690709305</v>
      </c>
      <c r="H8" s="63">
        <f t="shared" si="3"/>
        <v>2109.4176413088189</v>
      </c>
      <c r="I8" s="63">
        <f t="shared" si="1"/>
        <v>2109417.6413088189</v>
      </c>
      <c r="J8" s="63">
        <f>I8-CLV!$C$16</f>
        <v>2089417.6413088189</v>
      </c>
    </row>
    <row r="9" spans="1:10" x14ac:dyDescent="0.2">
      <c r="A9">
        <v>8</v>
      </c>
      <c r="B9" s="63">
        <f>B8*(1+CLV!$C$11)</f>
        <v>602.1680536794114</v>
      </c>
      <c r="C9" s="63">
        <f>B9*CLV!$C$12</f>
        <v>210.75881878779398</v>
      </c>
      <c r="D9" s="63">
        <f t="shared" si="2"/>
        <v>391.40923489161742</v>
      </c>
      <c r="E9" s="65">
        <f>E8*CLV!$C$14</f>
        <v>382.63752000000011</v>
      </c>
      <c r="F9" s="66">
        <f>1/(1+CLV!$C$15)^A9</f>
        <v>0.30502545679802012</v>
      </c>
      <c r="G9" s="63">
        <f>D9*E9*F9</f>
        <v>45683.009588062974</v>
      </c>
      <c r="H9" s="63">
        <f t="shared" si="3"/>
        <v>2500.8268762004363</v>
      </c>
      <c r="I9" s="63">
        <f t="shared" si="1"/>
        <v>2500826.8762004361</v>
      </c>
      <c r="J9" s="63">
        <f>I9-CLV!$C$16</f>
        <v>2480826.8762004361</v>
      </c>
    </row>
    <row r="10" spans="1:10" x14ac:dyDescent="0.2">
      <c r="A10">
        <v>9</v>
      </c>
      <c r="B10" s="63">
        <f>B9*(1+CLV!$C$11)</f>
        <v>644.3198174369702</v>
      </c>
      <c r="C10" s="63">
        <f>B10*CLV!$C$12</f>
        <v>225.51193610293956</v>
      </c>
      <c r="D10" s="63">
        <f t="shared" si="2"/>
        <v>418.80788133403064</v>
      </c>
      <c r="E10" s="65">
        <f>E9*CLV!$C$14</f>
        <v>344.3737680000001</v>
      </c>
      <c r="F10" s="66">
        <f>1/(1+CLV!$C$15)^A10</f>
        <v>0.26295297999829326</v>
      </c>
      <c r="G10" s="63">
        <f>D10*E10*F10</f>
        <v>37924.77433905573</v>
      </c>
      <c r="H10" s="63">
        <f t="shared" si="3"/>
        <v>2919.6347575344671</v>
      </c>
      <c r="I10" s="63">
        <f t="shared" si="1"/>
        <v>2919634.7575344671</v>
      </c>
      <c r="J10" s="63">
        <f>I10-CLV!$C$16</f>
        <v>2899634.7575344671</v>
      </c>
    </row>
    <row r="11" spans="1:10" x14ac:dyDescent="0.2">
      <c r="A11">
        <v>10</v>
      </c>
      <c r="B11" s="63">
        <f>B10*(1+CLV!$C$11)</f>
        <v>689.42220465755815</v>
      </c>
      <c r="C11" s="63">
        <f>B11*CLV!$C$12</f>
        <v>241.29777163014535</v>
      </c>
      <c r="D11" s="63">
        <f t="shared" si="2"/>
        <v>448.12443302741281</v>
      </c>
      <c r="E11" s="65">
        <f>E10*CLV!$C$14</f>
        <v>309.93639120000012</v>
      </c>
      <c r="F11" s="66">
        <f>1/(1+CLV!$C$15)^A11</f>
        <v>0.22668360344680452</v>
      </c>
      <c r="G11" s="63">
        <f t="shared" si="4"/>
        <v>31484.101455612654</v>
      </c>
      <c r="H11" s="63">
        <f t="shared" si="3"/>
        <v>3367.7591905618801</v>
      </c>
      <c r="I11" s="63">
        <f t="shared" si="1"/>
        <v>3367759.1905618804</v>
      </c>
      <c r="J11" s="63">
        <f>I11-CLV!$C$16</f>
        <v>3347759.1905618804</v>
      </c>
    </row>
    <row r="12" spans="1:10" x14ac:dyDescent="0.2">
      <c r="A12">
        <v>11</v>
      </c>
      <c r="B12" s="63">
        <f>B11*(1+CLV!$C$11)</f>
        <v>737.68175898358732</v>
      </c>
      <c r="C12" s="63">
        <f>B12*CLV!$C$12</f>
        <v>258.18861564425555</v>
      </c>
      <c r="D12" s="63">
        <f t="shared" si="2"/>
        <v>479.49314333933177</v>
      </c>
      <c r="E12" s="65">
        <f>E11*CLV!$C$14</f>
        <v>278.9427520800001</v>
      </c>
      <c r="F12" s="66">
        <f>1/(1+CLV!$C$15)^A12</f>
        <v>0.19541689952310734</v>
      </c>
      <c r="G12" s="63">
        <f t="shared" si="4"/>
        <v>26137.232501512917</v>
      </c>
      <c r="H12" s="63">
        <f t="shared" si="3"/>
        <v>3847.2523339012118</v>
      </c>
      <c r="I12" s="63">
        <f t="shared" si="1"/>
        <v>3847252.3339012116</v>
      </c>
      <c r="J12" s="63">
        <f>I12-CLV!$C$16</f>
        <v>3827252.3339012116</v>
      </c>
    </row>
    <row r="13" spans="1:10" x14ac:dyDescent="0.2">
      <c r="A13">
        <v>12</v>
      </c>
      <c r="B13" s="63">
        <f>B12*(1+CLV!$C$11)</f>
        <v>789.31948211243844</v>
      </c>
      <c r="C13" s="63">
        <f>B13*CLV!$C$12</f>
        <v>276.26181873935343</v>
      </c>
      <c r="D13" s="63">
        <f t="shared" si="2"/>
        <v>513.05766337308501</v>
      </c>
      <c r="E13" s="65">
        <f>E12*CLV!$C$14</f>
        <v>251.04847687200009</v>
      </c>
      <c r="F13" s="66">
        <f>1/(1+CLV!$C$15)^A13</f>
        <v>0.16846284441647186</v>
      </c>
      <c r="G13" s="63">
        <f t="shared" si="4"/>
        <v>21698.409395652539</v>
      </c>
      <c r="H13" s="63">
        <f t="shared" si="3"/>
        <v>4360.3099972742966</v>
      </c>
      <c r="I13" s="63">
        <f t="shared" si="1"/>
        <v>4360309.9972742964</v>
      </c>
      <c r="J13" s="63">
        <f>I13-CLV!$C$16</f>
        <v>4340309.9972742964</v>
      </c>
    </row>
    <row r="14" spans="1:10" x14ac:dyDescent="0.2">
      <c r="A14">
        <v>13</v>
      </c>
      <c r="B14" s="63">
        <f>B13*(1+CLV!$C$11)</f>
        <v>844.57184586030917</v>
      </c>
      <c r="C14" s="63">
        <f>B14*CLV!$C$12</f>
        <v>295.6001460511082</v>
      </c>
      <c r="D14" s="63">
        <f t="shared" si="2"/>
        <v>548.97169980920103</v>
      </c>
      <c r="E14" s="65">
        <f>E13*CLV!$C$14</f>
        <v>225.9436291848001</v>
      </c>
      <c r="F14" s="66">
        <f>1/(1+CLV!$C$15)^A14</f>
        <v>0.14522659001419991</v>
      </c>
      <c r="G14" s="63">
        <f t="shared" si="4"/>
        <v>18013.420903459828</v>
      </c>
      <c r="H14" s="63">
        <f t="shared" si="3"/>
        <v>4909.2816970834974</v>
      </c>
      <c r="I14" s="63">
        <f t="shared" si="1"/>
        <v>4909281.6970834974</v>
      </c>
      <c r="J14" s="63">
        <f>I14-CLV!$C$16</f>
        <v>4889281.6970834974</v>
      </c>
    </row>
    <row r="15" spans="1:10" x14ac:dyDescent="0.2">
      <c r="A15">
        <v>14</v>
      </c>
      <c r="B15" s="63">
        <f>B14*(1+CLV!$C$11)</f>
        <v>903.69187507053084</v>
      </c>
      <c r="C15" s="63">
        <f>B15*CLV!$C$12</f>
        <v>316.29215627468579</v>
      </c>
      <c r="D15" s="63">
        <f t="shared" si="2"/>
        <v>587.39971879584505</v>
      </c>
      <c r="E15" s="65">
        <f>E14*CLV!$C$14</f>
        <v>203.34926626632009</v>
      </c>
      <c r="F15" s="66">
        <f>1/(1+CLV!$C$15)^A15</f>
        <v>0.12519533621913784</v>
      </c>
      <c r="G15" s="63">
        <f t="shared" si="4"/>
        <v>14954.245112096389</v>
      </c>
      <c r="H15" s="63">
        <f t="shared" si="3"/>
        <v>5496.6814158793422</v>
      </c>
      <c r="I15" s="63">
        <f t="shared" si="1"/>
        <v>5496681.4158793427</v>
      </c>
      <c r="J15" s="63">
        <f>I15-CLV!$C$16</f>
        <v>5476681.4158793427</v>
      </c>
    </row>
    <row r="16" spans="1:10" x14ac:dyDescent="0.2">
      <c r="A16">
        <v>15</v>
      </c>
      <c r="B16" s="63">
        <f>B15*(1+CLV!$C$11)</f>
        <v>966.95030632546809</v>
      </c>
      <c r="C16" s="63">
        <f>B16*CLV!$C$12</f>
        <v>338.4326072139138</v>
      </c>
      <c r="D16" s="63">
        <f t="shared" si="2"/>
        <v>628.51769911155429</v>
      </c>
      <c r="E16" s="65">
        <f>E15*CLV!$C$14</f>
        <v>183.01433963968807</v>
      </c>
      <c r="F16" s="66">
        <f>1/(1+CLV!$C$15)^A16</f>
        <v>0.10792701398201539</v>
      </c>
      <c r="G16" s="63">
        <f t="shared" si="4"/>
        <v>12414.601761162781</v>
      </c>
      <c r="H16" s="63">
        <f t="shared" si="3"/>
        <v>6125.1991149908963</v>
      </c>
      <c r="I16" s="63">
        <f t="shared" si="1"/>
        <v>6125199.1149908965</v>
      </c>
      <c r="J16" s="63">
        <f>I16-CLV!$C$16</f>
        <v>6105199.1149908965</v>
      </c>
    </row>
    <row r="17" spans="1:10" x14ac:dyDescent="0.2">
      <c r="A17">
        <v>16</v>
      </c>
      <c r="B17" s="63">
        <f>B16*(1+CLV!$C$11)</f>
        <v>1034.6368277682509</v>
      </c>
      <c r="C17" s="63">
        <f>B17*CLV!$C$12</f>
        <v>362.12288971888779</v>
      </c>
      <c r="D17" s="63">
        <f t="shared" si="2"/>
        <v>672.51393804936311</v>
      </c>
      <c r="E17" s="65">
        <f>E16*CLV!$C$14</f>
        <v>164.71290567571927</v>
      </c>
      <c r="F17" s="66">
        <f>1/(1+CLV!$C$15)^A17</f>
        <v>9.3040529294840857E-2</v>
      </c>
      <c r="G17" s="63">
        <f t="shared" si="4"/>
        <v>10306.259910344621</v>
      </c>
      <c r="H17" s="63">
        <f t="shared" si="3"/>
        <v>6797.7130530402592</v>
      </c>
      <c r="I17" s="63">
        <f t="shared" si="1"/>
        <v>6797713.0530402595</v>
      </c>
      <c r="J17" s="63">
        <f>I17-CLV!$C$16</f>
        <v>6777713.0530402595</v>
      </c>
    </row>
    <row r="18" spans="1:10" x14ac:dyDescent="0.2">
      <c r="A18">
        <v>17</v>
      </c>
      <c r="B18" s="63">
        <f>B17*(1+CLV!$C$11)</f>
        <v>1107.0614057120285</v>
      </c>
      <c r="C18" s="63">
        <f>B18*CLV!$C$12</f>
        <v>387.47149199920995</v>
      </c>
      <c r="D18" s="63">
        <f t="shared" si="2"/>
        <v>719.58991371281854</v>
      </c>
      <c r="E18" s="65">
        <f>E17*CLV!$C$14</f>
        <v>148.24161510814736</v>
      </c>
      <c r="F18" s="66">
        <f>1/(1+CLV!$C$15)^A18</f>
        <v>8.0207352840380053E-2</v>
      </c>
      <c r="G18" s="63">
        <f t="shared" si="4"/>
        <v>8555.9726669498887</v>
      </c>
      <c r="H18" s="63">
        <f t="shared" si="3"/>
        <v>7517.3029667530773</v>
      </c>
      <c r="I18" s="63">
        <f t="shared" si="1"/>
        <v>7517302.9667530777</v>
      </c>
      <c r="J18" s="63">
        <f>I18-CLV!$C$16</f>
        <v>7497302.9667530777</v>
      </c>
    </row>
    <row r="19" spans="1:10" x14ac:dyDescent="0.2">
      <c r="A19">
        <v>18</v>
      </c>
      <c r="B19" s="63">
        <f>B18*(1+CLV!$C$11)</f>
        <v>1184.5557041118707</v>
      </c>
      <c r="C19" s="63">
        <f>B19*CLV!$C$12</f>
        <v>414.59449643915474</v>
      </c>
      <c r="D19" s="63">
        <f t="shared" si="2"/>
        <v>769.961207672716</v>
      </c>
      <c r="E19" s="65">
        <f>E18*CLV!$C$14</f>
        <v>133.41745359733264</v>
      </c>
      <c r="F19" s="66">
        <f>1/(1+CLV!$C$15)^A19</f>
        <v>6.9144269689982801E-2</v>
      </c>
      <c r="G19" s="63">
        <f t="shared" si="4"/>
        <v>7102.9324812696086</v>
      </c>
      <c r="H19" s="63">
        <f t="shared" si="3"/>
        <v>8287.2641744257926</v>
      </c>
      <c r="I19" s="63">
        <f t="shared" si="1"/>
        <v>8287264.1744257929</v>
      </c>
      <c r="J19" s="63">
        <f>I19-CLV!$C$16</f>
        <v>8267264.1744257929</v>
      </c>
    </row>
    <row r="20" spans="1:10" x14ac:dyDescent="0.2">
      <c r="A20">
        <v>19</v>
      </c>
      <c r="B20" s="63">
        <f>B19*(1+CLV!$C$11)</f>
        <v>1267.4746033997017</v>
      </c>
      <c r="C20" s="63">
        <f>B20*CLV!$C$12</f>
        <v>443.61611118989555</v>
      </c>
      <c r="D20" s="63">
        <f t="shared" si="2"/>
        <v>823.85849220980617</v>
      </c>
      <c r="E20" s="65">
        <f>E19*CLV!$C$14</f>
        <v>120.07570823759937</v>
      </c>
      <c r="F20" s="66">
        <f>1/(1+CLV!$C$15)^A20</f>
        <v>5.9607129043088625E-2</v>
      </c>
      <c r="G20" s="63">
        <f t="shared" si="4"/>
        <v>5896.6586029850287</v>
      </c>
      <c r="H20" s="63">
        <f t="shared" si="3"/>
        <v>9111.1226666355979</v>
      </c>
      <c r="I20" s="63">
        <f t="shared" si="1"/>
        <v>9111122.6666355971</v>
      </c>
      <c r="J20" s="63">
        <f>I20-CLV!$C$16</f>
        <v>9091122.6666355971</v>
      </c>
    </row>
    <row r="21" spans="1:10" x14ac:dyDescent="0.2">
      <c r="A21">
        <v>20</v>
      </c>
      <c r="B21" s="63">
        <f>B20*(1+CLV!$C$11)</f>
        <v>1356.1978256376808</v>
      </c>
      <c r="C21" s="63">
        <f>B21*CLV!$C$12</f>
        <v>474.66923897318827</v>
      </c>
      <c r="D21" s="63">
        <f t="shared" si="2"/>
        <v>881.52858666449254</v>
      </c>
      <c r="E21" s="65">
        <f>E20*CLV!$C$14</f>
        <v>108.06813741383944</v>
      </c>
      <c r="F21" s="66">
        <f>1/(1+CLV!$C$15)^A21</f>
        <v>5.138545607162813E-2</v>
      </c>
      <c r="G21" s="63">
        <f t="shared" si="4"/>
        <v>4895.2433057539511</v>
      </c>
      <c r="H21" s="63">
        <f t="shared" si="3"/>
        <v>9992.6512533000896</v>
      </c>
      <c r="I21" s="63">
        <f t="shared" si="1"/>
        <v>9992651.2533000894</v>
      </c>
      <c r="J21" s="63">
        <f>I21-CLV!$C$16</f>
        <v>9972651.2533000894</v>
      </c>
    </row>
    <row r="23" spans="1:10" x14ac:dyDescent="0.2">
      <c r="G23" t="s">
        <v>341</v>
      </c>
      <c r="H23" s="63">
        <f>SUM(G2:G21)</f>
        <v>965918.17612466507</v>
      </c>
    </row>
    <row r="24" spans="1:10" x14ac:dyDescent="0.2">
      <c r="G24" t="s">
        <v>342</v>
      </c>
      <c r="H24" s="63">
        <f>SUM(G2:G4)</f>
        <v>423512.87657858053</v>
      </c>
    </row>
    <row r="25" spans="1:10" x14ac:dyDescent="0.2">
      <c r="G25" t="s">
        <v>343</v>
      </c>
      <c r="H25" s="63">
        <f>SUM(G2:G6)</f>
        <v>599537.53926858038</v>
      </c>
    </row>
    <row r="26" spans="1:10" x14ac:dyDescent="0.2">
      <c r="G26" t="s">
        <v>344</v>
      </c>
      <c r="H26" s="63">
        <f>SUM(G2:G11)</f>
        <v>835943.19948347774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AU31"/>
  <sheetViews>
    <sheetView zoomScaleNormal="100" workbookViewId="0">
      <selection activeCell="E46" sqref="E46"/>
    </sheetView>
  </sheetViews>
  <sheetFormatPr baseColWidth="10" defaultColWidth="8.5" defaultRowHeight="15" x14ac:dyDescent="0.2"/>
  <cols>
    <col min="2" max="2" width="10.5" customWidth="1"/>
    <col min="3" max="3" width="19" customWidth="1"/>
    <col min="4" max="4" width="10.1640625" bestFit="1" customWidth="1"/>
    <col min="6" max="6" width="9.83203125" bestFit="1" customWidth="1"/>
    <col min="7" max="7" width="10.5" customWidth="1"/>
    <col min="11" max="11" width="12.5" customWidth="1"/>
    <col min="15" max="15" width="23.5" customWidth="1"/>
    <col min="22" max="22" width="9.5" customWidth="1"/>
    <col min="25" max="25" width="25.1640625" customWidth="1"/>
    <col min="26" max="26" width="19.5" customWidth="1"/>
    <col min="27" max="27" width="9.5" customWidth="1"/>
    <col min="28" max="28" width="8.5" customWidth="1"/>
    <col min="29" max="29" width="8.1640625" customWidth="1"/>
    <col min="30" max="31" width="7" customWidth="1"/>
    <col min="32" max="32" width="7.5" customWidth="1"/>
    <col min="33" max="41" width="6.5" customWidth="1"/>
    <col min="42" max="42" width="6.1640625" customWidth="1"/>
    <col min="43" max="43" width="6" customWidth="1"/>
    <col min="44" max="44" width="5.83203125" customWidth="1"/>
    <col min="45" max="46" width="6" customWidth="1"/>
    <col min="47" max="47" width="6.5" customWidth="1"/>
  </cols>
  <sheetData>
    <row r="1" spans="2:47" x14ac:dyDescent="0.2">
      <c r="B1" s="12" t="s">
        <v>62</v>
      </c>
    </row>
    <row r="2" spans="2:47" x14ac:dyDescent="0.2">
      <c r="B2" s="12" t="s">
        <v>63</v>
      </c>
    </row>
    <row r="3" spans="2:47" x14ac:dyDescent="0.2">
      <c r="B3" s="12" t="s">
        <v>64</v>
      </c>
    </row>
    <row r="4" spans="2:47" x14ac:dyDescent="0.2">
      <c r="B4" s="15"/>
      <c r="C4" s="15"/>
      <c r="D4" s="15"/>
      <c r="F4" s="15"/>
    </row>
    <row r="5" spans="2:47" ht="16" thickBot="1" x14ac:dyDescent="0.25">
      <c r="B5" s="15"/>
      <c r="C5" s="15"/>
      <c r="D5" s="15"/>
      <c r="F5" s="15"/>
      <c r="AB5" s="17" t="s">
        <v>65</v>
      </c>
      <c r="AC5" s="17" t="s">
        <v>66</v>
      </c>
      <c r="AD5" s="17" t="s">
        <v>67</v>
      </c>
      <c r="AE5" s="17" t="s">
        <v>68</v>
      </c>
      <c r="AF5" s="17" t="s">
        <v>69</v>
      </c>
      <c r="AG5" s="17" t="s">
        <v>70</v>
      </c>
      <c r="AH5" s="17" t="s">
        <v>71</v>
      </c>
      <c r="AI5" s="17" t="s">
        <v>72</v>
      </c>
      <c r="AJ5" s="17" t="s">
        <v>73</v>
      </c>
      <c r="AK5" s="17" t="s">
        <v>74</v>
      </c>
      <c r="AL5" s="17" t="s">
        <v>75</v>
      </c>
      <c r="AM5" s="17" t="s">
        <v>76</v>
      </c>
      <c r="AN5" s="17" t="s">
        <v>77</v>
      </c>
      <c r="AO5" s="17" t="s">
        <v>78</v>
      </c>
      <c r="AP5" s="17" t="s">
        <v>79</v>
      </c>
      <c r="AQ5" s="17" t="s">
        <v>80</v>
      </c>
      <c r="AR5" s="17" t="s">
        <v>81</v>
      </c>
      <c r="AS5" s="17" t="s">
        <v>82</v>
      </c>
      <c r="AT5" s="17" t="s">
        <v>83</v>
      </c>
      <c r="AU5" s="17" t="s">
        <v>84</v>
      </c>
    </row>
    <row r="6" spans="2:47" x14ac:dyDescent="0.2">
      <c r="B6" s="15"/>
      <c r="C6" s="15"/>
      <c r="D6" s="15"/>
      <c r="F6" s="15"/>
      <c r="AA6" s="31" t="s">
        <v>65</v>
      </c>
      <c r="AB6" s="33" t="e">
        <f>RANK(#REF!,#REF!)</f>
        <v>#REF!</v>
      </c>
      <c r="AC6" s="33" t="e">
        <f>RANK(#REF!,#REF!)</f>
        <v>#REF!</v>
      </c>
      <c r="AD6" s="33" t="e">
        <f>RANK(#REF!,#REF!)</f>
        <v>#REF!</v>
      </c>
      <c r="AE6" s="33" t="e">
        <f>RANK(#REF!,#REF!)</f>
        <v>#REF!</v>
      </c>
      <c r="AF6" s="33" t="e">
        <f>RANK(#REF!,#REF!)</f>
        <v>#REF!</v>
      </c>
      <c r="AG6" s="33" t="e">
        <f>RANK(#REF!,#REF!)</f>
        <v>#REF!</v>
      </c>
      <c r="AH6" s="33" t="e">
        <f>RANK(#REF!,#REF!)</f>
        <v>#REF!</v>
      </c>
      <c r="AI6" s="33" t="e">
        <f>RANK(#REF!,#REF!)</f>
        <v>#REF!</v>
      </c>
      <c r="AJ6" s="33" t="e">
        <f>RANK(#REF!,#REF!)</f>
        <v>#REF!</v>
      </c>
      <c r="AK6" s="33" t="e">
        <f>RANK(#REF!,#REF!)</f>
        <v>#REF!</v>
      </c>
      <c r="AL6" s="33" t="e">
        <f>RANK(#REF!,#REF!)</f>
        <v>#REF!</v>
      </c>
      <c r="AM6" s="33" t="e">
        <f>RANK(#REF!,#REF!)</f>
        <v>#REF!</v>
      </c>
      <c r="AN6" s="33" t="e">
        <f>RANK(#REF!,#REF!)</f>
        <v>#REF!</v>
      </c>
      <c r="AO6" s="33" t="e">
        <f>RANK(#REF!,#REF!)</f>
        <v>#REF!</v>
      </c>
      <c r="AP6" s="33" t="e">
        <f>RANK(#REF!,#REF!)</f>
        <v>#REF!</v>
      </c>
      <c r="AQ6" s="33" t="e">
        <f>RANK(#REF!,#REF!)</f>
        <v>#REF!</v>
      </c>
      <c r="AR6" s="33" t="e">
        <f>RANK(#REF!,#REF!)</f>
        <v>#REF!</v>
      </c>
      <c r="AS6" s="33" t="e">
        <f>RANK(#REF!,#REF!)</f>
        <v>#REF!</v>
      </c>
      <c r="AT6" s="33" t="e">
        <f>RANK(#REF!,#REF!)</f>
        <v>#REF!</v>
      </c>
      <c r="AU6" s="33" t="e">
        <f>RANK(#REF!,#REF!)</f>
        <v>#REF!</v>
      </c>
    </row>
    <row r="7" spans="2:47" x14ac:dyDescent="0.2">
      <c r="F7" s="15"/>
      <c r="AA7" s="31" t="s">
        <v>66</v>
      </c>
      <c r="AB7" s="33" t="e">
        <f>RANK(#REF!,#REF!)</f>
        <v>#REF!</v>
      </c>
      <c r="AC7" s="33" t="e">
        <f>RANK(#REF!,#REF!)</f>
        <v>#REF!</v>
      </c>
      <c r="AD7" s="33" t="e">
        <f>RANK(#REF!,#REF!)</f>
        <v>#REF!</v>
      </c>
      <c r="AE7" s="33" t="e">
        <f>RANK(#REF!,#REF!)</f>
        <v>#REF!</v>
      </c>
      <c r="AF7" s="33" t="e">
        <f>RANK(#REF!,#REF!)</f>
        <v>#REF!</v>
      </c>
      <c r="AG7" s="33" t="e">
        <f>RANK(#REF!,#REF!)</f>
        <v>#REF!</v>
      </c>
      <c r="AH7" s="33" t="e">
        <f>RANK(#REF!,#REF!)</f>
        <v>#REF!</v>
      </c>
      <c r="AI7" s="33" t="e">
        <f>RANK(#REF!,#REF!)</f>
        <v>#REF!</v>
      </c>
      <c r="AJ7" s="33" t="e">
        <f>RANK(#REF!,#REF!)</f>
        <v>#REF!</v>
      </c>
      <c r="AK7" s="33" t="e">
        <f>RANK(#REF!,#REF!)</f>
        <v>#REF!</v>
      </c>
      <c r="AL7" s="33" t="e">
        <f>RANK(#REF!,#REF!)</f>
        <v>#REF!</v>
      </c>
      <c r="AM7" s="33" t="e">
        <f>RANK(#REF!,#REF!)</f>
        <v>#REF!</v>
      </c>
      <c r="AN7" s="33" t="e">
        <f>RANK(#REF!,#REF!)</f>
        <v>#REF!</v>
      </c>
      <c r="AO7" s="33" t="e">
        <f>RANK(#REF!,#REF!)</f>
        <v>#REF!</v>
      </c>
      <c r="AP7" s="33" t="e">
        <f>RANK(#REF!,#REF!)</f>
        <v>#REF!</v>
      </c>
      <c r="AQ7" s="33" t="e">
        <f>RANK(#REF!,#REF!)</f>
        <v>#REF!</v>
      </c>
      <c r="AR7" s="33" t="e">
        <f>RANK(#REF!,#REF!)</f>
        <v>#REF!</v>
      </c>
      <c r="AS7" s="33" t="e">
        <f>RANK(#REF!,#REF!)</f>
        <v>#REF!</v>
      </c>
      <c r="AT7" s="33" t="e">
        <f>RANK(#REF!,#REF!)</f>
        <v>#REF!</v>
      </c>
      <c r="AU7" s="33" t="e">
        <f>RANK(#REF!,#REF!)</f>
        <v>#REF!</v>
      </c>
    </row>
    <row r="8" spans="2:47" x14ac:dyDescent="0.2">
      <c r="F8" s="15"/>
      <c r="AA8" s="31" t="s">
        <v>67</v>
      </c>
      <c r="AB8" s="33" t="e">
        <f>RANK(#REF!,#REF!)</f>
        <v>#REF!</v>
      </c>
      <c r="AC8" s="33" t="e">
        <f>RANK(#REF!,#REF!)</f>
        <v>#REF!</v>
      </c>
      <c r="AD8" s="33" t="e">
        <f>RANK(#REF!,#REF!)</f>
        <v>#REF!</v>
      </c>
      <c r="AE8" s="33" t="e">
        <f>RANK(#REF!,#REF!)</f>
        <v>#REF!</v>
      </c>
      <c r="AF8" s="33" t="e">
        <f>RANK(#REF!,#REF!)</f>
        <v>#REF!</v>
      </c>
      <c r="AG8" s="33" t="e">
        <f>RANK(#REF!,#REF!)</f>
        <v>#REF!</v>
      </c>
      <c r="AH8" s="33" t="e">
        <f>RANK(#REF!,#REF!)</f>
        <v>#REF!</v>
      </c>
      <c r="AI8" s="33" t="e">
        <f>RANK(#REF!,#REF!)</f>
        <v>#REF!</v>
      </c>
      <c r="AJ8" s="33" t="e">
        <f>RANK(#REF!,#REF!)</f>
        <v>#REF!</v>
      </c>
      <c r="AK8" s="33" t="e">
        <f>RANK(#REF!,#REF!)</f>
        <v>#REF!</v>
      </c>
      <c r="AL8" s="33" t="e">
        <f>RANK(#REF!,#REF!)</f>
        <v>#REF!</v>
      </c>
      <c r="AM8" s="33" t="e">
        <f>RANK(#REF!,#REF!)</f>
        <v>#REF!</v>
      </c>
      <c r="AN8" s="33" t="e">
        <f>RANK(#REF!,#REF!)</f>
        <v>#REF!</v>
      </c>
      <c r="AO8" s="33" t="e">
        <f>RANK(#REF!,#REF!)</f>
        <v>#REF!</v>
      </c>
      <c r="AP8" s="33" t="e">
        <f>RANK(#REF!,#REF!)</f>
        <v>#REF!</v>
      </c>
      <c r="AQ8" s="33" t="e">
        <f>RANK(#REF!,#REF!)</f>
        <v>#REF!</v>
      </c>
      <c r="AR8" s="33" t="e">
        <f>RANK(#REF!,#REF!)</f>
        <v>#REF!</v>
      </c>
      <c r="AS8" s="33" t="e">
        <f>RANK(#REF!,#REF!)</f>
        <v>#REF!</v>
      </c>
      <c r="AT8" s="33" t="e">
        <f>RANK(#REF!,#REF!)</f>
        <v>#REF!</v>
      </c>
      <c r="AU8" s="33" t="e">
        <f>RANK(#REF!,#REF!)</f>
        <v>#REF!</v>
      </c>
    </row>
    <row r="9" spans="2:47" x14ac:dyDescent="0.2">
      <c r="AA9" s="31" t="s">
        <v>68</v>
      </c>
      <c r="AB9" s="33" t="e">
        <f>RANK(#REF!,#REF!)</f>
        <v>#REF!</v>
      </c>
      <c r="AC9" s="33" t="e">
        <f>RANK(#REF!,#REF!)</f>
        <v>#REF!</v>
      </c>
      <c r="AD9" s="33" t="e">
        <f>RANK(#REF!,#REF!)</f>
        <v>#REF!</v>
      </c>
      <c r="AE9" s="33" t="e">
        <f>RANK(#REF!,#REF!)</f>
        <v>#REF!</v>
      </c>
      <c r="AF9" s="33" t="e">
        <f>RANK(#REF!,#REF!)</f>
        <v>#REF!</v>
      </c>
      <c r="AG9" s="33" t="e">
        <f>RANK(#REF!,#REF!)</f>
        <v>#REF!</v>
      </c>
      <c r="AH9" s="33" t="e">
        <f>RANK(#REF!,#REF!)</f>
        <v>#REF!</v>
      </c>
      <c r="AI9" s="33" t="e">
        <f>RANK(#REF!,#REF!)</f>
        <v>#REF!</v>
      </c>
      <c r="AJ9" s="33" t="e">
        <f>RANK(#REF!,#REF!)</f>
        <v>#REF!</v>
      </c>
      <c r="AK9" s="33" t="e">
        <f>RANK(#REF!,#REF!)</f>
        <v>#REF!</v>
      </c>
      <c r="AL9" s="33" t="e">
        <f>RANK(#REF!,#REF!)</f>
        <v>#REF!</v>
      </c>
      <c r="AM9" s="33" t="e">
        <f>RANK(#REF!,#REF!)</f>
        <v>#REF!</v>
      </c>
      <c r="AN9" s="33" t="e">
        <f>RANK(#REF!,#REF!)</f>
        <v>#REF!</v>
      </c>
      <c r="AO9" s="33" t="e">
        <f>RANK(#REF!,#REF!)</f>
        <v>#REF!</v>
      </c>
      <c r="AP9" s="33" t="e">
        <f>RANK(#REF!,#REF!)</f>
        <v>#REF!</v>
      </c>
      <c r="AQ9" s="33" t="e">
        <f>RANK(#REF!,#REF!)</f>
        <v>#REF!</v>
      </c>
      <c r="AR9" s="33" t="e">
        <f>RANK(#REF!,#REF!)</f>
        <v>#REF!</v>
      </c>
      <c r="AS9" s="33" t="e">
        <f>RANK(#REF!,#REF!)</f>
        <v>#REF!</v>
      </c>
      <c r="AT9" s="33" t="e">
        <f>RANK(#REF!,#REF!)</f>
        <v>#REF!</v>
      </c>
      <c r="AU9" s="33" t="e">
        <f>RANK(#REF!,#REF!)</f>
        <v>#REF!</v>
      </c>
    </row>
    <row r="10" spans="2:47" x14ac:dyDescent="0.2">
      <c r="AA10" s="31" t="s">
        <v>69</v>
      </c>
      <c r="AB10" s="33" t="e">
        <f>RANK(#REF!,#REF!)</f>
        <v>#REF!</v>
      </c>
      <c r="AC10" s="33" t="e">
        <f>RANK(#REF!,#REF!)</f>
        <v>#REF!</v>
      </c>
      <c r="AD10" s="33" t="e">
        <f>RANK(#REF!,#REF!)</f>
        <v>#REF!</v>
      </c>
      <c r="AE10" s="33" t="e">
        <f>RANK(#REF!,#REF!)</f>
        <v>#REF!</v>
      </c>
      <c r="AF10" s="33" t="e">
        <f>RANK(#REF!,#REF!)</f>
        <v>#REF!</v>
      </c>
      <c r="AG10" s="33" t="e">
        <f>RANK(#REF!,#REF!)</f>
        <v>#REF!</v>
      </c>
      <c r="AH10" s="33" t="e">
        <f>RANK(#REF!,#REF!)</f>
        <v>#REF!</v>
      </c>
      <c r="AI10" s="33" t="e">
        <f>RANK(#REF!,#REF!)</f>
        <v>#REF!</v>
      </c>
      <c r="AJ10" s="33" t="e">
        <f>RANK(#REF!,#REF!)</f>
        <v>#REF!</v>
      </c>
      <c r="AK10" s="33" t="e">
        <f>RANK(#REF!,#REF!)</f>
        <v>#REF!</v>
      </c>
      <c r="AL10" s="33" t="e">
        <f>RANK(#REF!,#REF!)</f>
        <v>#REF!</v>
      </c>
      <c r="AM10" s="33" t="e">
        <f>RANK(#REF!,#REF!)</f>
        <v>#REF!</v>
      </c>
      <c r="AN10" s="33" t="e">
        <f>RANK(#REF!,#REF!)</f>
        <v>#REF!</v>
      </c>
      <c r="AO10" s="33" t="e">
        <f>RANK(#REF!,#REF!)</f>
        <v>#REF!</v>
      </c>
      <c r="AP10" s="33" t="e">
        <f>RANK(#REF!,#REF!)</f>
        <v>#REF!</v>
      </c>
      <c r="AQ10" s="33" t="e">
        <f>RANK(#REF!,#REF!)</f>
        <v>#REF!</v>
      </c>
      <c r="AR10" s="33" t="e">
        <f>RANK(#REF!,#REF!)</f>
        <v>#REF!</v>
      </c>
      <c r="AS10" s="33" t="e">
        <f>RANK(#REF!,#REF!)</f>
        <v>#REF!</v>
      </c>
      <c r="AT10" s="33" t="e">
        <f>RANK(#REF!,#REF!)</f>
        <v>#REF!</v>
      </c>
      <c r="AU10" s="33" t="e">
        <f>RANK(#REF!,#REF!)</f>
        <v>#REF!</v>
      </c>
    </row>
    <row r="11" spans="2:47" x14ac:dyDescent="0.2">
      <c r="F11" s="32"/>
      <c r="G11" s="15"/>
      <c r="H11" s="15"/>
      <c r="I11" s="15"/>
      <c r="J11" s="15"/>
      <c r="K11" s="15"/>
      <c r="L11" s="15"/>
      <c r="M11" s="15"/>
      <c r="N11" s="15"/>
      <c r="O11" s="15"/>
      <c r="P11" s="15"/>
      <c r="Q11" s="15"/>
      <c r="R11" s="15"/>
      <c r="S11" s="15"/>
      <c r="AA11" s="31" t="s">
        <v>70</v>
      </c>
      <c r="AB11" s="33" t="e">
        <f>RANK(#REF!,#REF!)</f>
        <v>#REF!</v>
      </c>
      <c r="AC11" s="33" t="e">
        <f>RANK(#REF!,#REF!)</f>
        <v>#REF!</v>
      </c>
      <c r="AD11" s="33" t="e">
        <f>RANK(#REF!,#REF!)</f>
        <v>#REF!</v>
      </c>
      <c r="AE11" s="33" t="e">
        <f>RANK(#REF!,#REF!)</f>
        <v>#REF!</v>
      </c>
      <c r="AF11" s="33" t="e">
        <f>RANK(#REF!,#REF!)</f>
        <v>#REF!</v>
      </c>
      <c r="AG11" s="33" t="e">
        <f>RANK(#REF!,#REF!)</f>
        <v>#REF!</v>
      </c>
      <c r="AH11" s="33" t="e">
        <f>RANK(#REF!,#REF!)</f>
        <v>#REF!</v>
      </c>
      <c r="AI11" s="33" t="e">
        <f>RANK(#REF!,#REF!)</f>
        <v>#REF!</v>
      </c>
      <c r="AJ11" s="33" t="e">
        <f>RANK(#REF!,#REF!)</f>
        <v>#REF!</v>
      </c>
      <c r="AK11" s="33" t="e">
        <f>RANK(#REF!,#REF!)</f>
        <v>#REF!</v>
      </c>
      <c r="AL11" s="33" t="e">
        <f>RANK(#REF!,#REF!)</f>
        <v>#REF!</v>
      </c>
      <c r="AM11" s="33" t="e">
        <f>RANK(#REF!,#REF!)</f>
        <v>#REF!</v>
      </c>
      <c r="AN11" s="33" t="e">
        <f>RANK(#REF!,#REF!)</f>
        <v>#REF!</v>
      </c>
      <c r="AO11" s="33" t="e">
        <f>RANK(#REF!,#REF!)</f>
        <v>#REF!</v>
      </c>
      <c r="AP11" s="33" t="e">
        <f>RANK(#REF!,#REF!)</f>
        <v>#REF!</v>
      </c>
      <c r="AQ11" s="33" t="e">
        <f>RANK(#REF!,#REF!)</f>
        <v>#REF!</v>
      </c>
      <c r="AR11" s="33" t="e">
        <f>RANK(#REF!,#REF!)</f>
        <v>#REF!</v>
      </c>
      <c r="AS11" s="33" t="e">
        <f>RANK(#REF!,#REF!)</f>
        <v>#REF!</v>
      </c>
      <c r="AT11" s="33" t="e">
        <f>RANK(#REF!,#REF!)</f>
        <v>#REF!</v>
      </c>
      <c r="AU11" s="33" t="e">
        <f>RANK(#REF!,#REF!)</f>
        <v>#REF!</v>
      </c>
    </row>
    <row r="12" spans="2:47" x14ac:dyDescent="0.2">
      <c r="F12" s="15"/>
      <c r="AA12" s="31" t="s">
        <v>71</v>
      </c>
      <c r="AB12" s="33" t="e">
        <f>RANK(#REF!,#REF!)</f>
        <v>#REF!</v>
      </c>
      <c r="AC12" s="33" t="e">
        <f>RANK(#REF!,#REF!)</f>
        <v>#REF!</v>
      </c>
      <c r="AD12" s="33" t="e">
        <f>RANK(#REF!,#REF!)</f>
        <v>#REF!</v>
      </c>
      <c r="AE12" s="33" t="e">
        <f>RANK(#REF!,#REF!)</f>
        <v>#REF!</v>
      </c>
      <c r="AF12" s="33" t="e">
        <f>RANK(#REF!,#REF!)</f>
        <v>#REF!</v>
      </c>
      <c r="AG12" s="33" t="e">
        <f>RANK(#REF!,#REF!)</f>
        <v>#REF!</v>
      </c>
      <c r="AH12" s="33" t="e">
        <f>RANK(#REF!,#REF!)</f>
        <v>#REF!</v>
      </c>
      <c r="AI12" s="33" t="e">
        <f>RANK(#REF!,#REF!)</f>
        <v>#REF!</v>
      </c>
      <c r="AJ12" s="33" t="e">
        <f>RANK(#REF!,#REF!)</f>
        <v>#REF!</v>
      </c>
      <c r="AK12" s="33" t="e">
        <f>RANK(#REF!,#REF!)</f>
        <v>#REF!</v>
      </c>
      <c r="AL12" s="33" t="e">
        <f>RANK(#REF!,#REF!)</f>
        <v>#REF!</v>
      </c>
      <c r="AM12" s="33" t="e">
        <f>RANK(#REF!,#REF!)</f>
        <v>#REF!</v>
      </c>
      <c r="AN12" s="33" t="e">
        <f>RANK(#REF!,#REF!)</f>
        <v>#REF!</v>
      </c>
      <c r="AO12" s="33" t="e">
        <f>RANK(#REF!,#REF!)</f>
        <v>#REF!</v>
      </c>
      <c r="AP12" s="33" t="e">
        <f>RANK(#REF!,#REF!)</f>
        <v>#REF!</v>
      </c>
      <c r="AQ12" s="33" t="e">
        <f>RANK(#REF!,#REF!)</f>
        <v>#REF!</v>
      </c>
      <c r="AR12" s="33" t="e">
        <f>RANK(#REF!,#REF!)</f>
        <v>#REF!</v>
      </c>
      <c r="AS12" s="33" t="e">
        <f>RANK(#REF!,#REF!)</f>
        <v>#REF!</v>
      </c>
      <c r="AT12" s="33" t="e">
        <f>RANK(#REF!,#REF!)</f>
        <v>#REF!</v>
      </c>
      <c r="AU12" s="33" t="e">
        <f>RANK(#REF!,#REF!)</f>
        <v>#REF!</v>
      </c>
    </row>
    <row r="13" spans="2:47" x14ac:dyDescent="0.2">
      <c r="F13" s="15"/>
      <c r="AA13" s="31" t="s">
        <v>72</v>
      </c>
      <c r="AB13" s="33" t="e">
        <f>RANK(#REF!,#REF!)</f>
        <v>#REF!</v>
      </c>
      <c r="AC13" s="33" t="e">
        <f>RANK(#REF!,#REF!)</f>
        <v>#REF!</v>
      </c>
      <c r="AD13" s="33" t="e">
        <f>RANK(#REF!,#REF!)</f>
        <v>#REF!</v>
      </c>
      <c r="AE13" s="33" t="e">
        <f>RANK(#REF!,#REF!)</f>
        <v>#REF!</v>
      </c>
      <c r="AF13" s="33" t="e">
        <f>RANK(#REF!,#REF!)</f>
        <v>#REF!</v>
      </c>
      <c r="AG13" s="33" t="e">
        <f>RANK(#REF!,#REF!)</f>
        <v>#REF!</v>
      </c>
      <c r="AH13" s="33" t="e">
        <f>RANK(#REF!,#REF!)</f>
        <v>#REF!</v>
      </c>
      <c r="AI13" s="33" t="e">
        <f>RANK(#REF!,#REF!)</f>
        <v>#REF!</v>
      </c>
      <c r="AJ13" s="33" t="e">
        <f>RANK(#REF!,#REF!)</f>
        <v>#REF!</v>
      </c>
      <c r="AK13" s="33" t="e">
        <f>RANK(#REF!,#REF!)</f>
        <v>#REF!</v>
      </c>
      <c r="AL13" s="33" t="e">
        <f>RANK(#REF!,#REF!)</f>
        <v>#REF!</v>
      </c>
      <c r="AM13" s="33" t="e">
        <f>RANK(#REF!,#REF!)</f>
        <v>#REF!</v>
      </c>
      <c r="AN13" s="33" t="e">
        <f>RANK(#REF!,#REF!)</f>
        <v>#REF!</v>
      </c>
      <c r="AO13" s="33" t="e">
        <f>RANK(#REF!,#REF!)</f>
        <v>#REF!</v>
      </c>
      <c r="AP13" s="33" t="e">
        <f>RANK(#REF!,#REF!)</f>
        <v>#REF!</v>
      </c>
      <c r="AQ13" s="33" t="e">
        <f>RANK(#REF!,#REF!)</f>
        <v>#REF!</v>
      </c>
      <c r="AR13" s="33" t="e">
        <f>RANK(#REF!,#REF!)</f>
        <v>#REF!</v>
      </c>
      <c r="AS13" s="33" t="e">
        <f>RANK(#REF!,#REF!)</f>
        <v>#REF!</v>
      </c>
      <c r="AT13" s="33" t="e">
        <f>RANK(#REF!,#REF!)</f>
        <v>#REF!</v>
      </c>
      <c r="AU13" s="33" t="e">
        <f>RANK(#REF!,#REF!)</f>
        <v>#REF!</v>
      </c>
    </row>
    <row r="14" spans="2:47" x14ac:dyDescent="0.2">
      <c r="F14" s="15"/>
      <c r="AA14" s="31" t="s">
        <v>73</v>
      </c>
      <c r="AB14" s="33" t="e">
        <f>RANK(#REF!,#REF!)</f>
        <v>#REF!</v>
      </c>
      <c r="AC14" s="33" t="e">
        <f>RANK(#REF!,#REF!)</f>
        <v>#REF!</v>
      </c>
      <c r="AD14" s="33" t="e">
        <f>RANK(#REF!,#REF!)</f>
        <v>#REF!</v>
      </c>
      <c r="AE14" s="33" t="e">
        <f>RANK(#REF!,#REF!)</f>
        <v>#REF!</v>
      </c>
      <c r="AF14" s="33" t="e">
        <f>RANK(#REF!,#REF!)</f>
        <v>#REF!</v>
      </c>
      <c r="AG14" s="33" t="e">
        <f>RANK(#REF!,#REF!)</f>
        <v>#REF!</v>
      </c>
      <c r="AH14" s="33" t="e">
        <f>RANK(#REF!,#REF!)</f>
        <v>#REF!</v>
      </c>
      <c r="AI14" s="33" t="e">
        <f>RANK(#REF!,#REF!)</f>
        <v>#REF!</v>
      </c>
      <c r="AJ14" s="33" t="e">
        <f>RANK(#REF!,#REF!)</f>
        <v>#REF!</v>
      </c>
      <c r="AK14" s="33" t="e">
        <f>RANK(#REF!,#REF!)</f>
        <v>#REF!</v>
      </c>
      <c r="AL14" s="33" t="e">
        <f>RANK(#REF!,#REF!)</f>
        <v>#REF!</v>
      </c>
      <c r="AM14" s="33" t="e">
        <f>RANK(#REF!,#REF!)</f>
        <v>#REF!</v>
      </c>
      <c r="AN14" s="33" t="e">
        <f>RANK(#REF!,#REF!)</f>
        <v>#REF!</v>
      </c>
      <c r="AO14" s="33" t="e">
        <f>RANK(#REF!,#REF!)</f>
        <v>#REF!</v>
      </c>
      <c r="AP14" s="33" t="e">
        <f>RANK(#REF!,#REF!)</f>
        <v>#REF!</v>
      </c>
      <c r="AQ14" s="33" t="e">
        <f>RANK(#REF!,#REF!)</f>
        <v>#REF!</v>
      </c>
      <c r="AR14" s="33" t="e">
        <f>RANK(#REF!,#REF!)</f>
        <v>#REF!</v>
      </c>
      <c r="AS14" s="33" t="e">
        <f>RANK(#REF!,#REF!)</f>
        <v>#REF!</v>
      </c>
      <c r="AT14" s="33" t="e">
        <f>RANK(#REF!,#REF!)</f>
        <v>#REF!</v>
      </c>
      <c r="AU14" s="33" t="e">
        <f>RANK(#REF!,#REF!)</f>
        <v>#REF!</v>
      </c>
    </row>
    <row r="15" spans="2:47" x14ac:dyDescent="0.2">
      <c r="F15" s="15"/>
      <c r="AA15" s="31" t="s">
        <v>74</v>
      </c>
      <c r="AB15" s="33" t="e">
        <f>RANK(#REF!,#REF!)</f>
        <v>#REF!</v>
      </c>
      <c r="AC15" s="33" t="e">
        <f>RANK(#REF!,#REF!)</f>
        <v>#REF!</v>
      </c>
      <c r="AD15" s="33" t="e">
        <f>RANK(#REF!,#REF!)</f>
        <v>#REF!</v>
      </c>
      <c r="AE15" s="33" t="e">
        <f>RANK(#REF!,#REF!)</f>
        <v>#REF!</v>
      </c>
      <c r="AF15" s="33" t="e">
        <f>RANK(#REF!,#REF!)</f>
        <v>#REF!</v>
      </c>
      <c r="AG15" s="33" t="e">
        <f>RANK(#REF!,#REF!)</f>
        <v>#REF!</v>
      </c>
      <c r="AH15" s="33" t="e">
        <f>RANK(#REF!,#REF!)</f>
        <v>#REF!</v>
      </c>
      <c r="AI15" s="33" t="e">
        <f>RANK(#REF!,#REF!)</f>
        <v>#REF!</v>
      </c>
      <c r="AJ15" s="33" t="e">
        <f>RANK(#REF!,#REF!)</f>
        <v>#REF!</v>
      </c>
      <c r="AK15" s="33" t="e">
        <f>RANK(#REF!,#REF!)</f>
        <v>#REF!</v>
      </c>
      <c r="AL15" s="33" t="e">
        <f>RANK(#REF!,#REF!)</f>
        <v>#REF!</v>
      </c>
      <c r="AM15" s="33" t="e">
        <f>RANK(#REF!,#REF!)</f>
        <v>#REF!</v>
      </c>
      <c r="AN15" s="33" t="e">
        <f>RANK(#REF!,#REF!)</f>
        <v>#REF!</v>
      </c>
      <c r="AO15" s="33" t="e">
        <f>RANK(#REF!,#REF!)</f>
        <v>#REF!</v>
      </c>
      <c r="AP15" s="33" t="e">
        <f>RANK(#REF!,#REF!)</f>
        <v>#REF!</v>
      </c>
      <c r="AQ15" s="33" t="e">
        <f>RANK(#REF!,#REF!)</f>
        <v>#REF!</v>
      </c>
      <c r="AR15" s="33" t="e">
        <f>RANK(#REF!,#REF!)</f>
        <v>#REF!</v>
      </c>
      <c r="AS15" s="33" t="e">
        <f>RANK(#REF!,#REF!)</f>
        <v>#REF!</v>
      </c>
      <c r="AT15" s="33" t="e">
        <f>RANK(#REF!,#REF!)</f>
        <v>#REF!</v>
      </c>
      <c r="AU15" s="33" t="e">
        <f>RANK(#REF!,#REF!)</f>
        <v>#REF!</v>
      </c>
    </row>
    <row r="16" spans="2:47" x14ac:dyDescent="0.2">
      <c r="F16" s="15"/>
      <c r="AA16" s="31" t="s">
        <v>75</v>
      </c>
      <c r="AB16" s="33" t="e">
        <f>RANK(#REF!,#REF!)</f>
        <v>#REF!</v>
      </c>
      <c r="AC16" s="33" t="e">
        <f>RANK(#REF!,#REF!)</f>
        <v>#REF!</v>
      </c>
      <c r="AD16" s="33" t="e">
        <f>RANK(#REF!,#REF!)</f>
        <v>#REF!</v>
      </c>
      <c r="AE16" s="33" t="e">
        <f>RANK(#REF!,#REF!)</f>
        <v>#REF!</v>
      </c>
      <c r="AF16" s="33" t="e">
        <f>RANK(#REF!,#REF!)</f>
        <v>#REF!</v>
      </c>
      <c r="AG16" s="33" t="e">
        <f>RANK(#REF!,#REF!)</f>
        <v>#REF!</v>
      </c>
      <c r="AH16" s="33" t="e">
        <f>RANK(#REF!,#REF!)</f>
        <v>#REF!</v>
      </c>
      <c r="AI16" s="33" t="e">
        <f>RANK(#REF!,#REF!)</f>
        <v>#REF!</v>
      </c>
      <c r="AJ16" s="33" t="e">
        <f>RANK(#REF!,#REF!)</f>
        <v>#REF!</v>
      </c>
      <c r="AK16" s="33" t="e">
        <f>RANK(#REF!,#REF!)</f>
        <v>#REF!</v>
      </c>
      <c r="AL16" s="33" t="e">
        <f>RANK(#REF!,#REF!)</f>
        <v>#REF!</v>
      </c>
      <c r="AM16" s="33" t="e">
        <f>RANK(#REF!,#REF!)</f>
        <v>#REF!</v>
      </c>
      <c r="AN16" s="33" t="e">
        <f>RANK(#REF!,#REF!)</f>
        <v>#REF!</v>
      </c>
      <c r="AO16" s="33" t="e">
        <f>RANK(#REF!,#REF!)</f>
        <v>#REF!</v>
      </c>
      <c r="AP16" s="33" t="e">
        <f>RANK(#REF!,#REF!)</f>
        <v>#REF!</v>
      </c>
      <c r="AQ16" s="33" t="e">
        <f>RANK(#REF!,#REF!)</f>
        <v>#REF!</v>
      </c>
      <c r="AR16" s="33" t="e">
        <f>RANK(#REF!,#REF!)</f>
        <v>#REF!</v>
      </c>
      <c r="AS16" s="33" t="e">
        <f>RANK(#REF!,#REF!)</f>
        <v>#REF!</v>
      </c>
      <c r="AT16" s="33" t="e">
        <f>RANK(#REF!,#REF!)</f>
        <v>#REF!</v>
      </c>
      <c r="AU16" s="33" t="e">
        <f>RANK(#REF!,#REF!)</f>
        <v>#REF!</v>
      </c>
    </row>
    <row r="17" spans="6:47" x14ac:dyDescent="0.2">
      <c r="F17" s="15"/>
      <c r="AA17" s="31" t="s">
        <v>76</v>
      </c>
      <c r="AB17" s="33" t="e">
        <f>RANK(#REF!,#REF!)</f>
        <v>#REF!</v>
      </c>
      <c r="AC17" s="33" t="e">
        <f>RANK(#REF!,#REF!)</f>
        <v>#REF!</v>
      </c>
      <c r="AD17" s="33" t="e">
        <f>RANK(#REF!,#REF!)</f>
        <v>#REF!</v>
      </c>
      <c r="AE17" s="33" t="e">
        <f>RANK(#REF!,#REF!)</f>
        <v>#REF!</v>
      </c>
      <c r="AF17" s="33" t="e">
        <f>RANK(#REF!,#REF!)</f>
        <v>#REF!</v>
      </c>
      <c r="AG17" s="33" t="e">
        <f>RANK(#REF!,#REF!)</f>
        <v>#REF!</v>
      </c>
      <c r="AH17" s="33" t="e">
        <f>RANK(#REF!,#REF!)</f>
        <v>#REF!</v>
      </c>
      <c r="AI17" s="33" t="e">
        <f>RANK(#REF!,#REF!)</f>
        <v>#REF!</v>
      </c>
      <c r="AJ17" s="33" t="e">
        <f>RANK(#REF!,#REF!)</f>
        <v>#REF!</v>
      </c>
      <c r="AK17" s="33" t="e">
        <f>RANK(#REF!,#REF!)</f>
        <v>#REF!</v>
      </c>
      <c r="AL17" s="33" t="e">
        <f>RANK(#REF!,#REF!)</f>
        <v>#REF!</v>
      </c>
      <c r="AM17" s="33" t="e">
        <f>RANK(#REF!,#REF!)</f>
        <v>#REF!</v>
      </c>
      <c r="AN17" s="33" t="e">
        <f>RANK(#REF!,#REF!)</f>
        <v>#REF!</v>
      </c>
      <c r="AO17" s="33" t="e">
        <f>RANK(#REF!,#REF!)</f>
        <v>#REF!</v>
      </c>
      <c r="AP17" s="33" t="e">
        <f>RANK(#REF!,#REF!)</f>
        <v>#REF!</v>
      </c>
      <c r="AQ17" s="33" t="e">
        <f>RANK(#REF!,#REF!)</f>
        <v>#REF!</v>
      </c>
      <c r="AR17" s="33" t="e">
        <f>RANK(#REF!,#REF!)</f>
        <v>#REF!</v>
      </c>
      <c r="AS17" s="33" t="e">
        <f>RANK(#REF!,#REF!)</f>
        <v>#REF!</v>
      </c>
      <c r="AT17" s="33" t="e">
        <f>RANK(#REF!,#REF!)</f>
        <v>#REF!</v>
      </c>
      <c r="AU17" s="33" t="e">
        <f>RANK(#REF!,#REF!)</f>
        <v>#REF!</v>
      </c>
    </row>
    <row r="18" spans="6:47" x14ac:dyDescent="0.2">
      <c r="F18" s="15"/>
      <c r="AA18" s="31" t="s">
        <v>77</v>
      </c>
      <c r="AB18" s="33" t="e">
        <f>RANK(#REF!,#REF!)</f>
        <v>#REF!</v>
      </c>
      <c r="AC18" s="33" t="e">
        <f>RANK(#REF!,#REF!)</f>
        <v>#REF!</v>
      </c>
      <c r="AD18" s="33" t="e">
        <f>RANK(#REF!,#REF!)</f>
        <v>#REF!</v>
      </c>
      <c r="AE18" s="33" t="e">
        <f>RANK(#REF!,#REF!)</f>
        <v>#REF!</v>
      </c>
      <c r="AF18" s="33" t="e">
        <f>RANK(#REF!,#REF!)</f>
        <v>#REF!</v>
      </c>
      <c r="AG18" s="33" t="e">
        <f>RANK(#REF!,#REF!)</f>
        <v>#REF!</v>
      </c>
      <c r="AH18" s="33" t="e">
        <f>RANK(#REF!,#REF!)</f>
        <v>#REF!</v>
      </c>
      <c r="AI18" s="33" t="e">
        <f>RANK(#REF!,#REF!)</f>
        <v>#REF!</v>
      </c>
      <c r="AJ18" s="33" t="e">
        <f>RANK(#REF!,#REF!)</f>
        <v>#REF!</v>
      </c>
      <c r="AK18" s="33" t="e">
        <f>RANK(#REF!,#REF!)</f>
        <v>#REF!</v>
      </c>
      <c r="AL18" s="33" t="e">
        <f>RANK(#REF!,#REF!)</f>
        <v>#REF!</v>
      </c>
      <c r="AM18" s="33" t="e">
        <f>RANK(#REF!,#REF!)</f>
        <v>#REF!</v>
      </c>
      <c r="AN18" s="33" t="e">
        <f>RANK(#REF!,#REF!)</f>
        <v>#REF!</v>
      </c>
      <c r="AO18" s="33" t="e">
        <f>RANK(#REF!,#REF!)</f>
        <v>#REF!</v>
      </c>
      <c r="AP18" s="33" t="e">
        <f>RANK(#REF!,#REF!)</f>
        <v>#REF!</v>
      </c>
      <c r="AQ18" s="33" t="e">
        <f>RANK(#REF!,#REF!)</f>
        <v>#REF!</v>
      </c>
      <c r="AR18" s="33" t="e">
        <f>RANK(#REF!,#REF!)</f>
        <v>#REF!</v>
      </c>
      <c r="AS18" s="33" t="e">
        <f>RANK(#REF!,#REF!)</f>
        <v>#REF!</v>
      </c>
      <c r="AT18" s="33" t="e">
        <f>RANK(#REF!,#REF!)</f>
        <v>#REF!</v>
      </c>
      <c r="AU18" s="33" t="e">
        <f>RANK(#REF!,#REF!)</f>
        <v>#REF!</v>
      </c>
    </row>
    <row r="19" spans="6:47" x14ac:dyDescent="0.2">
      <c r="F19" s="15"/>
      <c r="AA19" s="31" t="s">
        <v>78</v>
      </c>
      <c r="AB19" s="33" t="e">
        <f>RANK(#REF!,#REF!)</f>
        <v>#REF!</v>
      </c>
      <c r="AC19" s="33" t="e">
        <f>RANK(#REF!,#REF!)</f>
        <v>#REF!</v>
      </c>
      <c r="AD19" s="33" t="e">
        <f>RANK(#REF!,#REF!)</f>
        <v>#REF!</v>
      </c>
      <c r="AE19" s="33" t="e">
        <f>RANK(#REF!,#REF!)</f>
        <v>#REF!</v>
      </c>
      <c r="AF19" s="33" t="e">
        <f>RANK(#REF!,#REF!)</f>
        <v>#REF!</v>
      </c>
      <c r="AG19" s="33" t="e">
        <f>RANK(#REF!,#REF!)</f>
        <v>#REF!</v>
      </c>
      <c r="AH19" s="33" t="e">
        <f>RANK(#REF!,#REF!)</f>
        <v>#REF!</v>
      </c>
      <c r="AI19" s="33" t="e">
        <f>RANK(#REF!,#REF!)</f>
        <v>#REF!</v>
      </c>
      <c r="AJ19" s="33" t="e">
        <f>RANK(#REF!,#REF!)</f>
        <v>#REF!</v>
      </c>
      <c r="AK19" s="33" t="e">
        <f>RANK(#REF!,#REF!)</f>
        <v>#REF!</v>
      </c>
      <c r="AL19" s="33" t="e">
        <f>RANK(#REF!,#REF!)</f>
        <v>#REF!</v>
      </c>
      <c r="AM19" s="33" t="e">
        <f>RANK(#REF!,#REF!)</f>
        <v>#REF!</v>
      </c>
      <c r="AN19" s="33" t="e">
        <f>RANK(#REF!,#REF!)</f>
        <v>#REF!</v>
      </c>
      <c r="AO19" s="33" t="e">
        <f>RANK(#REF!,#REF!)</f>
        <v>#REF!</v>
      </c>
      <c r="AP19" s="33" t="e">
        <f>RANK(#REF!,#REF!)</f>
        <v>#REF!</v>
      </c>
      <c r="AQ19" s="33" t="e">
        <f>RANK(#REF!,#REF!)</f>
        <v>#REF!</v>
      </c>
      <c r="AR19" s="33" t="e">
        <f>RANK(#REF!,#REF!)</f>
        <v>#REF!</v>
      </c>
      <c r="AS19" s="33" t="e">
        <f>RANK(#REF!,#REF!)</f>
        <v>#REF!</v>
      </c>
      <c r="AT19" s="33" t="e">
        <f>RANK(#REF!,#REF!)</f>
        <v>#REF!</v>
      </c>
      <c r="AU19" s="33" t="e">
        <f>RANK(#REF!,#REF!)</f>
        <v>#REF!</v>
      </c>
    </row>
    <row r="20" spans="6:47" x14ac:dyDescent="0.2">
      <c r="F20" s="15"/>
      <c r="AA20" s="31" t="s">
        <v>79</v>
      </c>
      <c r="AB20" s="33" t="e">
        <f>RANK(#REF!,#REF!)</f>
        <v>#REF!</v>
      </c>
      <c r="AC20" s="33" t="e">
        <f>RANK(#REF!,#REF!)</f>
        <v>#REF!</v>
      </c>
      <c r="AD20" s="33" t="e">
        <f>RANK(#REF!,#REF!)</f>
        <v>#REF!</v>
      </c>
      <c r="AE20" s="33" t="e">
        <f>RANK(#REF!,#REF!)</f>
        <v>#REF!</v>
      </c>
      <c r="AF20" s="33" t="e">
        <f>RANK(#REF!,#REF!)</f>
        <v>#REF!</v>
      </c>
      <c r="AG20" s="33" t="e">
        <f>RANK(#REF!,#REF!)</f>
        <v>#REF!</v>
      </c>
      <c r="AH20" s="33" t="e">
        <f>RANK(#REF!,#REF!)</f>
        <v>#REF!</v>
      </c>
      <c r="AI20" s="33" t="e">
        <f>RANK(#REF!,#REF!)</f>
        <v>#REF!</v>
      </c>
      <c r="AJ20" s="33" t="e">
        <f>RANK(#REF!,#REF!)</f>
        <v>#REF!</v>
      </c>
      <c r="AK20" s="33" t="e">
        <f>RANK(#REF!,#REF!)</f>
        <v>#REF!</v>
      </c>
      <c r="AL20" s="33" t="e">
        <f>RANK(#REF!,#REF!)</f>
        <v>#REF!</v>
      </c>
      <c r="AM20" s="33" t="e">
        <f>RANK(#REF!,#REF!)</f>
        <v>#REF!</v>
      </c>
      <c r="AN20" s="33" t="e">
        <f>RANK(#REF!,#REF!)</f>
        <v>#REF!</v>
      </c>
      <c r="AO20" s="33" t="e">
        <f>RANK(#REF!,#REF!)</f>
        <v>#REF!</v>
      </c>
      <c r="AP20" s="33" t="e">
        <f>RANK(#REF!,#REF!)</f>
        <v>#REF!</v>
      </c>
      <c r="AQ20" s="33" t="e">
        <f>RANK(#REF!,#REF!)</f>
        <v>#REF!</v>
      </c>
      <c r="AR20" s="33" t="e">
        <f>RANK(#REF!,#REF!)</f>
        <v>#REF!</v>
      </c>
      <c r="AS20" s="33" t="e">
        <f>RANK(#REF!,#REF!)</f>
        <v>#REF!</v>
      </c>
      <c r="AT20" s="33" t="e">
        <f>RANK(#REF!,#REF!)</f>
        <v>#REF!</v>
      </c>
      <c r="AU20" s="33" t="e">
        <f>RANK(#REF!,#REF!)</f>
        <v>#REF!</v>
      </c>
    </row>
    <row r="21" spans="6:47" x14ac:dyDescent="0.2">
      <c r="F21" s="15"/>
      <c r="AA21" s="31" t="s">
        <v>80</v>
      </c>
      <c r="AB21" s="33" t="e">
        <f>RANK(#REF!,#REF!)</f>
        <v>#REF!</v>
      </c>
      <c r="AC21" s="33" t="e">
        <f>RANK(#REF!,#REF!)</f>
        <v>#REF!</v>
      </c>
      <c r="AD21" s="33" t="e">
        <f>RANK(#REF!,#REF!)</f>
        <v>#REF!</v>
      </c>
      <c r="AE21" s="33" t="e">
        <f>RANK(#REF!,#REF!)</f>
        <v>#REF!</v>
      </c>
      <c r="AF21" s="33" t="e">
        <f>RANK(#REF!,#REF!)</f>
        <v>#REF!</v>
      </c>
      <c r="AG21" s="33" t="e">
        <f>RANK(#REF!,#REF!)</f>
        <v>#REF!</v>
      </c>
      <c r="AH21" s="33" t="e">
        <f>RANK(#REF!,#REF!)</f>
        <v>#REF!</v>
      </c>
      <c r="AI21" s="33" t="e">
        <f>RANK(#REF!,#REF!)</f>
        <v>#REF!</v>
      </c>
      <c r="AJ21" s="33" t="e">
        <f>RANK(#REF!,#REF!)</f>
        <v>#REF!</v>
      </c>
      <c r="AK21" s="33" t="e">
        <f>RANK(#REF!,#REF!)</f>
        <v>#REF!</v>
      </c>
      <c r="AL21" s="33" t="e">
        <f>RANK(#REF!,#REF!)</f>
        <v>#REF!</v>
      </c>
      <c r="AM21" s="33" t="e">
        <f>RANK(#REF!,#REF!)</f>
        <v>#REF!</v>
      </c>
      <c r="AN21" s="33" t="e">
        <f>RANK(#REF!,#REF!)</f>
        <v>#REF!</v>
      </c>
      <c r="AO21" s="33" t="e">
        <f>RANK(#REF!,#REF!)</f>
        <v>#REF!</v>
      </c>
      <c r="AP21" s="33" t="e">
        <f>RANK(#REF!,#REF!)</f>
        <v>#REF!</v>
      </c>
      <c r="AQ21" s="33" t="e">
        <f>RANK(#REF!,#REF!)</f>
        <v>#REF!</v>
      </c>
      <c r="AR21" s="33" t="e">
        <f>RANK(#REF!,#REF!)</f>
        <v>#REF!</v>
      </c>
      <c r="AS21" s="33" t="e">
        <f>RANK(#REF!,#REF!)</f>
        <v>#REF!</v>
      </c>
      <c r="AT21" s="33" t="e">
        <f>RANK(#REF!,#REF!)</f>
        <v>#REF!</v>
      </c>
      <c r="AU21" s="33" t="e">
        <f>RANK(#REF!,#REF!)</f>
        <v>#REF!</v>
      </c>
    </row>
    <row r="22" spans="6:47" x14ac:dyDescent="0.2">
      <c r="F22" s="15"/>
      <c r="AA22" s="31" t="s">
        <v>81</v>
      </c>
      <c r="AB22" s="33" t="e">
        <f>RANK(#REF!,#REF!)</f>
        <v>#REF!</v>
      </c>
      <c r="AC22" s="33" t="e">
        <f>RANK(#REF!,#REF!)</f>
        <v>#REF!</v>
      </c>
      <c r="AD22" s="33" t="e">
        <f>RANK(#REF!,#REF!)</f>
        <v>#REF!</v>
      </c>
      <c r="AE22" s="33" t="e">
        <f>RANK(#REF!,#REF!)</f>
        <v>#REF!</v>
      </c>
      <c r="AF22" s="33" t="e">
        <f>RANK(#REF!,#REF!)</f>
        <v>#REF!</v>
      </c>
      <c r="AG22" s="33" t="e">
        <f>RANK(#REF!,#REF!)</f>
        <v>#REF!</v>
      </c>
      <c r="AH22" s="33" t="e">
        <f>RANK(#REF!,#REF!)</f>
        <v>#REF!</v>
      </c>
      <c r="AI22" s="33" t="e">
        <f>RANK(#REF!,#REF!)</f>
        <v>#REF!</v>
      </c>
      <c r="AJ22" s="33" t="e">
        <f>RANK(#REF!,#REF!)</f>
        <v>#REF!</v>
      </c>
      <c r="AK22" s="33" t="e">
        <f>RANK(#REF!,#REF!)</f>
        <v>#REF!</v>
      </c>
      <c r="AL22" s="33" t="e">
        <f>RANK(#REF!,#REF!)</f>
        <v>#REF!</v>
      </c>
      <c r="AM22" s="33" t="e">
        <f>RANK(#REF!,#REF!)</f>
        <v>#REF!</v>
      </c>
      <c r="AN22" s="33" t="e">
        <f>RANK(#REF!,#REF!)</f>
        <v>#REF!</v>
      </c>
      <c r="AO22" s="33" t="e">
        <f>RANK(#REF!,#REF!)</f>
        <v>#REF!</v>
      </c>
      <c r="AP22" s="33" t="e">
        <f>RANK(#REF!,#REF!)</f>
        <v>#REF!</v>
      </c>
      <c r="AQ22" s="33" t="e">
        <f>RANK(#REF!,#REF!)</f>
        <v>#REF!</v>
      </c>
      <c r="AR22" s="33" t="e">
        <f>RANK(#REF!,#REF!)</f>
        <v>#REF!</v>
      </c>
      <c r="AS22" s="33" t="e">
        <f>RANK(#REF!,#REF!)</f>
        <v>#REF!</v>
      </c>
      <c r="AT22" s="33" t="e">
        <f>RANK(#REF!,#REF!)</f>
        <v>#REF!</v>
      </c>
      <c r="AU22" s="33" t="e">
        <f>RANK(#REF!,#REF!)</f>
        <v>#REF!</v>
      </c>
    </row>
    <row r="23" spans="6:47" x14ac:dyDescent="0.2">
      <c r="F23" s="15"/>
      <c r="AA23" s="31" t="s">
        <v>82</v>
      </c>
      <c r="AB23" s="33" t="e">
        <f>RANK(#REF!,#REF!)</f>
        <v>#REF!</v>
      </c>
      <c r="AC23" s="33" t="e">
        <f>RANK(#REF!,#REF!)</f>
        <v>#REF!</v>
      </c>
      <c r="AD23" s="33" t="e">
        <f>RANK(#REF!,#REF!)</f>
        <v>#REF!</v>
      </c>
      <c r="AE23" s="33" t="e">
        <f>RANK(#REF!,#REF!)</f>
        <v>#REF!</v>
      </c>
      <c r="AF23" s="33" t="e">
        <f>RANK(#REF!,#REF!)</f>
        <v>#REF!</v>
      </c>
      <c r="AG23" s="33" t="e">
        <f>RANK(#REF!,#REF!)</f>
        <v>#REF!</v>
      </c>
      <c r="AH23" s="33" t="e">
        <f>RANK(#REF!,#REF!)</f>
        <v>#REF!</v>
      </c>
      <c r="AI23" s="33" t="e">
        <f>RANK(#REF!,#REF!)</f>
        <v>#REF!</v>
      </c>
      <c r="AJ23" s="33" t="e">
        <f>RANK(#REF!,#REF!)</f>
        <v>#REF!</v>
      </c>
      <c r="AK23" s="33" t="e">
        <f>RANK(#REF!,#REF!)</f>
        <v>#REF!</v>
      </c>
      <c r="AL23" s="33" t="e">
        <f>RANK(#REF!,#REF!)</f>
        <v>#REF!</v>
      </c>
      <c r="AM23" s="33" t="e">
        <f>RANK(#REF!,#REF!)</f>
        <v>#REF!</v>
      </c>
      <c r="AN23" s="33" t="e">
        <f>RANK(#REF!,#REF!)</f>
        <v>#REF!</v>
      </c>
      <c r="AO23" s="33" t="e">
        <f>RANK(#REF!,#REF!)</f>
        <v>#REF!</v>
      </c>
      <c r="AP23" s="33" t="e">
        <f>RANK(#REF!,#REF!)</f>
        <v>#REF!</v>
      </c>
      <c r="AQ23" s="33" t="e">
        <f>RANK(#REF!,#REF!)</f>
        <v>#REF!</v>
      </c>
      <c r="AR23" s="33" t="e">
        <f>RANK(#REF!,#REF!)</f>
        <v>#REF!</v>
      </c>
      <c r="AS23" s="33" t="e">
        <f>RANK(#REF!,#REF!)</f>
        <v>#REF!</v>
      </c>
      <c r="AT23" s="33" t="e">
        <f>RANK(#REF!,#REF!)</f>
        <v>#REF!</v>
      </c>
      <c r="AU23" s="33" t="e">
        <f>RANK(#REF!,#REF!)</f>
        <v>#REF!</v>
      </c>
    </row>
    <row r="24" spans="6:47" x14ac:dyDescent="0.2">
      <c r="F24" s="15"/>
      <c r="AA24" s="31" t="s">
        <v>83</v>
      </c>
      <c r="AB24" s="33" t="e">
        <f>RANK(#REF!,#REF!)</f>
        <v>#REF!</v>
      </c>
      <c r="AC24" s="33" t="e">
        <f>RANK(#REF!,#REF!)</f>
        <v>#REF!</v>
      </c>
      <c r="AD24" s="33" t="e">
        <f>RANK(#REF!,#REF!)</f>
        <v>#REF!</v>
      </c>
      <c r="AE24" s="33" t="e">
        <f>RANK(#REF!,#REF!)</f>
        <v>#REF!</v>
      </c>
      <c r="AF24" s="33" t="e">
        <f>RANK(#REF!,#REF!)</f>
        <v>#REF!</v>
      </c>
      <c r="AG24" s="33" t="e">
        <f>RANK(#REF!,#REF!)</f>
        <v>#REF!</v>
      </c>
      <c r="AH24" s="33" t="e">
        <f>RANK(#REF!,#REF!)</f>
        <v>#REF!</v>
      </c>
      <c r="AI24" s="33" t="e">
        <f>RANK(#REF!,#REF!)</f>
        <v>#REF!</v>
      </c>
      <c r="AJ24" s="33" t="e">
        <f>RANK(#REF!,#REF!)</f>
        <v>#REF!</v>
      </c>
      <c r="AK24" s="33" t="e">
        <f>RANK(#REF!,#REF!)</f>
        <v>#REF!</v>
      </c>
      <c r="AL24" s="33" t="e">
        <f>RANK(#REF!,#REF!)</f>
        <v>#REF!</v>
      </c>
      <c r="AM24" s="33" t="e">
        <f>RANK(#REF!,#REF!)</f>
        <v>#REF!</v>
      </c>
      <c r="AN24" s="33" t="e">
        <f>RANK(#REF!,#REF!)</f>
        <v>#REF!</v>
      </c>
      <c r="AO24" s="33" t="e">
        <f>RANK(#REF!,#REF!)</f>
        <v>#REF!</v>
      </c>
      <c r="AP24" s="33" t="e">
        <f>RANK(#REF!,#REF!)</f>
        <v>#REF!</v>
      </c>
      <c r="AQ24" s="33" t="e">
        <f>RANK(#REF!,#REF!)</f>
        <v>#REF!</v>
      </c>
      <c r="AR24" s="33" t="e">
        <f>RANK(#REF!,#REF!)</f>
        <v>#REF!</v>
      </c>
      <c r="AS24" s="33" t="e">
        <f>RANK(#REF!,#REF!)</f>
        <v>#REF!</v>
      </c>
      <c r="AT24" s="33" t="e">
        <f>RANK(#REF!,#REF!)</f>
        <v>#REF!</v>
      </c>
      <c r="AU24" s="33" t="e">
        <f>RANK(#REF!,#REF!)</f>
        <v>#REF!</v>
      </c>
    </row>
    <row r="25" spans="6:47" x14ac:dyDescent="0.2">
      <c r="F25" s="15"/>
      <c r="AA25" s="31" t="s">
        <v>84</v>
      </c>
      <c r="AB25" s="33" t="e">
        <f>RANK(#REF!,#REF!)</f>
        <v>#REF!</v>
      </c>
      <c r="AC25" s="33" t="e">
        <f>RANK(#REF!,#REF!)</f>
        <v>#REF!</v>
      </c>
      <c r="AD25" s="33" t="e">
        <f>RANK(#REF!,#REF!)</f>
        <v>#REF!</v>
      </c>
      <c r="AE25" s="33" t="e">
        <f>RANK(#REF!,#REF!)</f>
        <v>#REF!</v>
      </c>
      <c r="AF25" s="33" t="e">
        <f>RANK(#REF!,#REF!)</f>
        <v>#REF!</v>
      </c>
      <c r="AG25" s="33" t="e">
        <f>RANK(#REF!,#REF!)</f>
        <v>#REF!</v>
      </c>
      <c r="AH25" s="33" t="e">
        <f>RANK(#REF!,#REF!)</f>
        <v>#REF!</v>
      </c>
      <c r="AI25" s="33" t="e">
        <f>RANK(#REF!,#REF!)</f>
        <v>#REF!</v>
      </c>
      <c r="AJ25" s="33" t="e">
        <f>RANK(#REF!,#REF!)</f>
        <v>#REF!</v>
      </c>
      <c r="AK25" s="33" t="e">
        <f>RANK(#REF!,#REF!)</f>
        <v>#REF!</v>
      </c>
      <c r="AL25" s="33" t="e">
        <f>RANK(#REF!,#REF!)</f>
        <v>#REF!</v>
      </c>
      <c r="AM25" s="33" t="e">
        <f>RANK(#REF!,#REF!)</f>
        <v>#REF!</v>
      </c>
      <c r="AN25" s="33" t="e">
        <f>RANK(#REF!,#REF!)</f>
        <v>#REF!</v>
      </c>
      <c r="AO25" s="33" t="e">
        <f>RANK(#REF!,#REF!)</f>
        <v>#REF!</v>
      </c>
      <c r="AP25" s="33" t="e">
        <f>RANK(#REF!,#REF!)</f>
        <v>#REF!</v>
      </c>
      <c r="AQ25" s="33" t="e">
        <f>RANK(#REF!,#REF!)</f>
        <v>#REF!</v>
      </c>
      <c r="AR25" s="33" t="e">
        <f>RANK(#REF!,#REF!)</f>
        <v>#REF!</v>
      </c>
      <c r="AS25" s="33" t="e">
        <f>RANK(#REF!,#REF!)</f>
        <v>#REF!</v>
      </c>
      <c r="AT25" s="33" t="e">
        <f>RANK(#REF!,#REF!)</f>
        <v>#REF!</v>
      </c>
      <c r="AU25" s="33" t="e">
        <f>RANK(#REF!,#REF!)</f>
        <v>#REF!</v>
      </c>
    </row>
    <row r="26" spans="6:47" x14ac:dyDescent="0.2">
      <c r="F26" s="15"/>
    </row>
    <row r="27" spans="6:47" x14ac:dyDescent="0.2">
      <c r="F27" s="15"/>
    </row>
    <row r="28" spans="6:47" x14ac:dyDescent="0.2">
      <c r="F28" s="15"/>
    </row>
    <row r="29" spans="6:47" x14ac:dyDescent="0.2">
      <c r="F29" s="15"/>
    </row>
    <row r="30" spans="6:47" x14ac:dyDescent="0.2">
      <c r="F30" s="15"/>
    </row>
    <row r="31" spans="6:47" x14ac:dyDescent="0.2">
      <c r="F31" s="15"/>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C9C10-DF72-4897-B3E5-7DD38741D8A8}">
  <dimension ref="A1:AH92"/>
  <sheetViews>
    <sheetView topLeftCell="A36" zoomScale="61" workbookViewId="0">
      <selection activeCell="R53" sqref="R53"/>
    </sheetView>
  </sheetViews>
  <sheetFormatPr baseColWidth="10" defaultColWidth="8.83203125" defaultRowHeight="15" x14ac:dyDescent="0.2"/>
  <cols>
    <col min="10" max="10" width="11" bestFit="1" customWidth="1"/>
    <col min="21" max="22" width="11" bestFit="1" customWidth="1"/>
    <col min="24" max="24" width="11" bestFit="1" customWidth="1"/>
    <col min="25" max="25" width="12" bestFit="1" customWidth="1"/>
    <col min="26" max="26" width="10" bestFit="1" customWidth="1"/>
    <col min="28" max="28" width="11" bestFit="1" customWidth="1"/>
    <col min="30" max="30" width="11" bestFit="1" customWidth="1"/>
    <col min="31" max="31" width="10" bestFit="1" customWidth="1"/>
    <col min="33" max="33" width="11" bestFit="1" customWidth="1"/>
  </cols>
  <sheetData>
    <row r="1" spans="1:34" ht="43" thickBot="1" x14ac:dyDescent="0.25">
      <c r="A1" s="9" t="s">
        <v>20</v>
      </c>
      <c r="B1" s="8" t="s">
        <v>22</v>
      </c>
      <c r="C1" s="7" t="s">
        <v>23</v>
      </c>
      <c r="D1" s="7" t="s">
        <v>24</v>
      </c>
      <c r="E1" s="68" t="s">
        <v>25</v>
      </c>
      <c r="F1" s="7" t="s">
        <v>26</v>
      </c>
      <c r="G1" s="7" t="s">
        <v>27</v>
      </c>
      <c r="H1" s="7" t="s">
        <v>28</v>
      </c>
      <c r="I1" s="7" t="s">
        <v>29</v>
      </c>
      <c r="J1" s="7" t="s">
        <v>30</v>
      </c>
      <c r="K1" s="7" t="s">
        <v>31</v>
      </c>
      <c r="O1" s="12">
        <v>1</v>
      </c>
      <c r="P1" s="12">
        <f>O1+1</f>
        <v>2</v>
      </c>
      <c r="Q1" s="12">
        <f t="shared" ref="Q1:AA1" si="0">P1+1</f>
        <v>3</v>
      </c>
      <c r="R1" s="12">
        <f t="shared" si="0"/>
        <v>4</v>
      </c>
      <c r="S1" s="12">
        <f t="shared" si="0"/>
        <v>5</v>
      </c>
      <c r="T1" s="12">
        <f t="shared" si="0"/>
        <v>6</v>
      </c>
      <c r="U1" s="12">
        <f t="shared" si="0"/>
        <v>7</v>
      </c>
      <c r="V1" s="12">
        <f t="shared" si="0"/>
        <v>8</v>
      </c>
      <c r="W1" s="12">
        <f t="shared" si="0"/>
        <v>9</v>
      </c>
      <c r="X1" s="12">
        <f t="shared" si="0"/>
        <v>10</v>
      </c>
      <c r="Y1" s="12">
        <f>X1+1</f>
        <v>11</v>
      </c>
      <c r="Z1" s="12">
        <f t="shared" si="0"/>
        <v>12</v>
      </c>
      <c r="AA1" s="12">
        <f t="shared" si="0"/>
        <v>13</v>
      </c>
      <c r="AB1" s="12">
        <f>AA1+1</f>
        <v>14</v>
      </c>
      <c r="AC1" s="12">
        <f>AB1+1</f>
        <v>15</v>
      </c>
      <c r="AD1" s="12">
        <f t="shared" ref="AD1:AH1" si="1">AC1+1</f>
        <v>16</v>
      </c>
      <c r="AE1" s="12">
        <f t="shared" si="1"/>
        <v>17</v>
      </c>
      <c r="AF1" s="12">
        <f t="shared" si="1"/>
        <v>18</v>
      </c>
      <c r="AG1" s="12">
        <f t="shared" si="1"/>
        <v>19</v>
      </c>
      <c r="AH1" s="12">
        <f t="shared" si="1"/>
        <v>20</v>
      </c>
    </row>
    <row r="2" spans="1:34" x14ac:dyDescent="0.2">
      <c r="A2">
        <v>1</v>
      </c>
      <c r="B2" s="15">
        <v>2</v>
      </c>
      <c r="C2" s="15">
        <v>2</v>
      </c>
      <c r="D2" s="15">
        <v>4</v>
      </c>
      <c r="E2" s="15">
        <v>321</v>
      </c>
      <c r="F2" s="5">
        <v>10</v>
      </c>
      <c r="G2" s="4">
        <v>37600</v>
      </c>
      <c r="H2" s="10">
        <v>8.1673271795001714</v>
      </c>
      <c r="I2" s="10">
        <v>5.6415241282893591</v>
      </c>
      <c r="J2" s="10">
        <v>9.8567536554873332</v>
      </c>
      <c r="K2" s="10">
        <v>5.8522509615079983</v>
      </c>
      <c r="N2" s="64">
        <v>1</v>
      </c>
      <c r="O2">
        <f>IF($O1=N$2,1000,SUMXMY2($B$2:$K$2,B2:K2))</f>
        <v>1000</v>
      </c>
      <c r="P2">
        <f>IF(P$1=$N2,1000,SUMXMY2($B$3:$K$3,B2:K2))</f>
        <v>8036.9073453071733</v>
      </c>
      <c r="Q2">
        <f>IF(Q$1=$N2,1000,SUMXMY2($B$4:$K$4,B2:K2))</f>
        <v>8180.2319852709015</v>
      </c>
      <c r="R2">
        <f>IF(R$1=$N2,1000,SUMXMY2($B$5:$K$5,B2:K2))</f>
        <v>365.54681320461623</v>
      </c>
      <c r="S2">
        <f>IF(S$1=$N2,1000,SUMXMY2($B$6:$K$6,B2:K2))</f>
        <v>558.03000111171855</v>
      </c>
      <c r="T2">
        <f>IF(T$1=$N2,1000,SUMXMY2($B$7:$K$7,B2:K2))</f>
        <v>613.93949874276723</v>
      </c>
      <c r="U2">
        <f>IF(U$1=$N2,1000,SUMXMY2($B$8:$K$8,B2:K2))</f>
        <v>1185288945.0696573</v>
      </c>
      <c r="V2">
        <f>IF(V$1=$N2,1000,SUMXMY2($B$9:$K$9,B2:K2))</f>
        <v>1279349882.4667158</v>
      </c>
      <c r="W2">
        <f>IF(W$1=$N2,1000,SUMXMY2($B$10:$K$10,B2:K2))</f>
        <v>453.08624964073971</v>
      </c>
      <c r="X2">
        <f>IF(X$1=$N2,1000,SUMXMY2($B$11:$K$11,B2:K2))</f>
        <v>1271567927.7669632</v>
      </c>
      <c r="Y2">
        <f>IF(Y$1=$N2,1000,SUMXMY2($B$12:$K$12,B2:K2))</f>
        <v>546624779.14427328</v>
      </c>
      <c r="Z2">
        <f>IF(Z$1=$N2,1000,SUMXMY2($B$13:$K$13,B2:K2))</f>
        <v>759774245.987257</v>
      </c>
      <c r="AA2">
        <f>IF(AA$1=$N2,1000,SUMXMY2($B$14:$K$14,B2:K2))</f>
        <v>52562534.083999954</v>
      </c>
      <c r="AB2">
        <f>IF(AB$1=$N2,1000,SUMXMY2($B$15:$K$15,B2:K2))</f>
        <v>1186476883.6260433</v>
      </c>
      <c r="AC2">
        <f>IF(AC$1=$N2,1000,SUMXMY2($B$16:$K$16,B2:K2))</f>
        <v>837.79762905402561</v>
      </c>
      <c r="AD2">
        <f>IF(AD$1=$N2,1000,SUMXMY2($B$17:$K$17,B2:K2))</f>
        <v>1059509610.7048563</v>
      </c>
      <c r="AE2">
        <f>IF(AE$1=$N2,1000,SUMXMY2($B$18:$K$18,B2:K2))</f>
        <v>859897773.96426785</v>
      </c>
      <c r="AF2">
        <f>IF(AF$1=$N2,1000,SUMXMY2($B$19:$K$19,B2:K2))</f>
        <v>1080.7474634426469</v>
      </c>
      <c r="AG2">
        <f>IF(AG$1=$N2,1000,SUMXMY2($B$20:$K$20,B2:K2))</f>
        <v>1267860194.6872396</v>
      </c>
      <c r="AH2">
        <f>IF(AH$1=$N2,1000,SUMXMY2($B$21:$K$21,B2:K2))</f>
        <v>204.4846328099849</v>
      </c>
    </row>
    <row r="3" spans="1:34" x14ac:dyDescent="0.2">
      <c r="A3">
        <v>2</v>
      </c>
      <c r="B3" s="15">
        <v>1</v>
      </c>
      <c r="C3" s="15">
        <v>4</v>
      </c>
      <c r="D3" s="15">
        <v>3</v>
      </c>
      <c r="E3" s="15">
        <v>308</v>
      </c>
      <c r="F3" s="5">
        <v>41</v>
      </c>
      <c r="G3" s="4">
        <v>37517</v>
      </c>
      <c r="H3" s="10">
        <v>8.8434785824764575</v>
      </c>
      <c r="I3" s="10">
        <v>7.7544299816348667</v>
      </c>
      <c r="J3" s="10">
        <v>7.3109959012078534</v>
      </c>
      <c r="K3" s="10">
        <v>6.5628217875697548</v>
      </c>
      <c r="N3" s="64">
        <v>2</v>
      </c>
      <c r="O3" s="56">
        <f t="shared" ref="O3:O21" si="2">IF($O2=N$2,1000,SUMXMY2($B$2:$K$2,B3:K3))</f>
        <v>8036.9073453071733</v>
      </c>
      <c r="P3">
        <f t="shared" ref="P3:P21" si="3">IF(P$1=$N3,1000,SUMXMY2($B$3:$K$3,B3:K3))</f>
        <v>1000</v>
      </c>
      <c r="Q3">
        <f t="shared" ref="Q3:Q21" si="4">IF(Q$1=$N3,1000,SUMXMY2($B$4:$K$4,B3:K3))</f>
        <v>10736.288987598607</v>
      </c>
      <c r="R3">
        <f t="shared" ref="R3:R21" si="5">IF(R$1=$N3,1000,SUMXMY2($B$5:$K$5,B3:K3))</f>
        <v>5831.1689397712562</v>
      </c>
      <c r="S3">
        <f t="shared" ref="S3:S21" si="6">IF(S$1=$N3,1000,SUMXMY2($B$6:$K$6,B3:K3))</f>
        <v>7629.0421988207254</v>
      </c>
      <c r="T3">
        <f t="shared" ref="T3:T21" si="7">IF(T$1=$N3,1000,SUMXMY2($B$7:$K$7,B3:K3))</f>
        <v>4512.8547128906166</v>
      </c>
      <c r="U3">
        <f t="shared" ref="U3:U21" si="8">IF(U$1=$N3,1000,SUMXMY2($B$8:$K$8,B3:K3))</f>
        <v>1179583420.663646</v>
      </c>
      <c r="V3">
        <f t="shared" ref="V3:V21" si="9">IF(V$1=$N3,1000,SUMXMY2($B$9:$K$9,B3:K3))</f>
        <v>1273420716.0478845</v>
      </c>
      <c r="W3">
        <f t="shared" ref="W3:W21" si="10">IF(W$1=$N3,1000,SUMXMY2($B$10:$K$10,B3:K3))</f>
        <v>10355.172511091268</v>
      </c>
      <c r="X3">
        <f t="shared" ref="X3:X21" si="11">IF(X$1=$N3,1000,SUMXMY2($B$11:$K$11,B3:K3))</f>
        <v>1265658288.3340504</v>
      </c>
      <c r="Y3">
        <f t="shared" ref="Y3:Y21" si="12">IF(Y$1=$N3,1000,SUMXMY2($B$12:$K$12,B3:K3))</f>
        <v>542751101.80697668</v>
      </c>
      <c r="Z3">
        <f t="shared" ref="Z3:Z21" si="13">IF(Z$1=$N3,1000,SUMXMY2($B$13:$K$13,B3:K3))</f>
        <v>755206877.97181726</v>
      </c>
      <c r="AA3">
        <f t="shared" ref="AA3:AA21" si="14">IF(AA$1=$N3,1000,SUMXMY2($B$14:$K$14,B3:K3))</f>
        <v>51367058.523737267</v>
      </c>
      <c r="AB3">
        <f t="shared" ref="AB3:AB21" si="15">IF(AB$1=$N3,1000,SUMXMY2($B$15:$K$15,B3:K3))</f>
        <v>1180771037.5641348</v>
      </c>
      <c r="AC3">
        <f t="shared" ref="AC3:AC21" si="16">IF(AC$1=$N3,1000,SUMXMY2($B$16:$K$16,B3:K3))</f>
        <v>9737.9061109251179</v>
      </c>
      <c r="AD3">
        <f t="shared" ref="AD3:AD21" si="17">IF(AD$1=$N3,1000,SUMXMY2($B$17:$K$17,B3:K3))</f>
        <v>1054116631.2608607</v>
      </c>
      <c r="AE3">
        <f t="shared" ref="AE3:AE21" si="18">IF(AE$1=$N3,1000,SUMXMY2($B$18:$K$18,B3:K3))</f>
        <v>855038429.8297323</v>
      </c>
      <c r="AF3">
        <f t="shared" ref="AF3:AF21" si="19">IF(AF$1=$N3,1000,SUMXMY2($B$19:$K$19,B3:K3))</f>
        <v>3366.2570894328555</v>
      </c>
      <c r="AG3">
        <f t="shared" ref="AG3:AG21" si="20">IF(AG$1=$N3,1000,SUMXMY2($B$20:$K$20,B3:K3))</f>
        <v>1261958903.7435811</v>
      </c>
      <c r="AH3">
        <f t="shared" ref="AH3:AH21" si="21">IF(AH$1=$N3,1000,SUMXMY2($B$21:$K$21,B3:K3))</f>
        <v>8755.6041671936819</v>
      </c>
    </row>
    <row r="4" spans="1:34" x14ac:dyDescent="0.2">
      <c r="A4">
        <v>3</v>
      </c>
      <c r="B4" s="15">
        <v>4</v>
      </c>
      <c r="C4" s="15">
        <v>1</v>
      </c>
      <c r="D4" s="15">
        <v>3</v>
      </c>
      <c r="E4" s="15">
        <v>398</v>
      </c>
      <c r="F4" s="5">
        <v>5</v>
      </c>
      <c r="G4" s="4">
        <v>37553</v>
      </c>
      <c r="H4" s="10">
        <v>4.9191620645845218</v>
      </c>
      <c r="I4" s="10">
        <v>5.14565395311564</v>
      </c>
      <c r="J4" s="10">
        <v>9.1969779833493899</v>
      </c>
      <c r="K4" s="10">
        <v>5.837503454096038</v>
      </c>
      <c r="N4" s="64">
        <v>3</v>
      </c>
      <c r="O4" s="56">
        <f t="shared" si="2"/>
        <v>8180.2319852709015</v>
      </c>
      <c r="P4">
        <f t="shared" si="3"/>
        <v>10736.288987598607</v>
      </c>
      <c r="Q4">
        <f t="shared" si="4"/>
        <v>1000</v>
      </c>
      <c r="R4">
        <f t="shared" si="5"/>
        <v>9160.4463003986348</v>
      </c>
      <c r="S4">
        <f t="shared" si="6"/>
        <v>4652.3506257014624</v>
      </c>
      <c r="T4">
        <f t="shared" si="7"/>
        <v>7586.0097842479199</v>
      </c>
      <c r="U4">
        <f t="shared" si="8"/>
        <v>1182054475.4116428</v>
      </c>
      <c r="V4">
        <f t="shared" si="9"/>
        <v>1275995189.6810379</v>
      </c>
      <c r="W4">
        <f t="shared" si="10"/>
        <v>7934.8319868762528</v>
      </c>
      <c r="X4">
        <f t="shared" si="11"/>
        <v>1268214873.7642405</v>
      </c>
      <c r="Y4">
        <f t="shared" si="12"/>
        <v>544438180.84840345</v>
      </c>
      <c r="Z4">
        <f t="shared" si="13"/>
        <v>757189855.50793862</v>
      </c>
      <c r="AA4">
        <f t="shared" si="14"/>
        <v>51888760.074112758</v>
      </c>
      <c r="AB4">
        <f t="shared" si="15"/>
        <v>1183226029.7086544</v>
      </c>
      <c r="AC4">
        <f t="shared" si="16"/>
        <v>13551.023819191339</v>
      </c>
      <c r="AD4">
        <f t="shared" si="17"/>
        <v>1056445111.375995</v>
      </c>
      <c r="AE4">
        <f t="shared" si="18"/>
        <v>857145368.40656674</v>
      </c>
      <c r="AF4">
        <f t="shared" si="19"/>
        <v>8336.9678203932817</v>
      </c>
      <c r="AG4">
        <f t="shared" si="20"/>
        <v>1264514921.4727166</v>
      </c>
      <c r="AH4">
        <f t="shared" si="21"/>
        <v>10641.8255116326</v>
      </c>
    </row>
    <row r="5" spans="1:34" x14ac:dyDescent="0.2">
      <c r="A5">
        <v>4</v>
      </c>
      <c r="B5" s="15">
        <v>1</v>
      </c>
      <c r="C5" s="15">
        <v>3</v>
      </c>
      <c r="D5" s="15">
        <v>3</v>
      </c>
      <c r="E5" s="15">
        <v>309</v>
      </c>
      <c r="F5" s="5">
        <v>11</v>
      </c>
      <c r="G5" s="4">
        <v>37587</v>
      </c>
      <c r="H5" s="10">
        <v>4.584487981346574</v>
      </c>
      <c r="I5" s="10">
        <v>9.428789123717543</v>
      </c>
      <c r="J5" s="10">
        <v>5.4848904606311795</v>
      </c>
      <c r="K5" s="10">
        <v>4.3510805698945774</v>
      </c>
      <c r="N5" s="64">
        <v>4</v>
      </c>
      <c r="O5">
        <f t="shared" si="2"/>
        <v>365.54681320461623</v>
      </c>
      <c r="P5">
        <f t="shared" si="3"/>
        <v>5831.1689397712562</v>
      </c>
      <c r="Q5">
        <f t="shared" si="4"/>
        <v>9160.4463003986348</v>
      </c>
      <c r="R5">
        <f t="shared" si="5"/>
        <v>1000</v>
      </c>
      <c r="S5">
        <f t="shared" si="6"/>
        <v>1109.8631840634146</v>
      </c>
      <c r="T5">
        <f t="shared" si="7"/>
        <v>300.60516046294202</v>
      </c>
      <c r="U5">
        <f t="shared" si="8"/>
        <v>1184395127.9634149</v>
      </c>
      <c r="V5">
        <f t="shared" si="9"/>
        <v>1278420331.0376005</v>
      </c>
      <c r="W5">
        <f t="shared" si="10"/>
        <v>1421.1057472325199</v>
      </c>
      <c r="X5">
        <f t="shared" si="11"/>
        <v>1270642558.3155801</v>
      </c>
      <c r="Y5">
        <f t="shared" si="12"/>
        <v>546016774.99613142</v>
      </c>
      <c r="Z5">
        <f t="shared" si="13"/>
        <v>759058136.68595362</v>
      </c>
      <c r="AA5">
        <f t="shared" si="14"/>
        <v>52374420.347206086</v>
      </c>
      <c r="AB5">
        <f t="shared" si="15"/>
        <v>1185584930.1295302</v>
      </c>
      <c r="AC5">
        <f t="shared" si="16"/>
        <v>1020.0027154524425</v>
      </c>
      <c r="AD5">
        <f t="shared" si="17"/>
        <v>1058665670.4878614</v>
      </c>
      <c r="AE5">
        <f t="shared" si="18"/>
        <v>859136270.45199251</v>
      </c>
      <c r="AF5">
        <f t="shared" si="19"/>
        <v>367.81444529696699</v>
      </c>
      <c r="AG5">
        <f t="shared" si="20"/>
        <v>1266935773.2478824</v>
      </c>
      <c r="AH5">
        <f t="shared" si="21"/>
        <v>491.36190167290232</v>
      </c>
    </row>
    <row r="6" spans="1:34" x14ac:dyDescent="0.2">
      <c r="A6">
        <v>5</v>
      </c>
      <c r="B6" s="15">
        <v>3</v>
      </c>
      <c r="C6" s="15">
        <v>1</v>
      </c>
      <c r="D6" s="15">
        <v>4</v>
      </c>
      <c r="E6" s="15">
        <v>341</v>
      </c>
      <c r="F6" s="5">
        <v>7</v>
      </c>
      <c r="G6" s="4">
        <v>37590</v>
      </c>
      <c r="H6" s="10">
        <v>4.5964874397234921</v>
      </c>
      <c r="I6" s="10">
        <v>4.5268592636652016</v>
      </c>
      <c r="J6" s="10">
        <v>5.52203981805566</v>
      </c>
      <c r="K6" s="10">
        <v>9.6267552801836231</v>
      </c>
      <c r="N6" s="64">
        <v>5</v>
      </c>
      <c r="O6">
        <f t="shared" si="2"/>
        <v>558.03000111171855</v>
      </c>
      <c r="P6">
        <f t="shared" si="3"/>
        <v>7629.0421988207254</v>
      </c>
      <c r="Q6">
        <f t="shared" si="4"/>
        <v>4652.3506257014624</v>
      </c>
      <c r="R6">
        <f t="shared" si="5"/>
        <v>1109.8631840634146</v>
      </c>
      <c r="S6">
        <f t="shared" si="6"/>
        <v>1000</v>
      </c>
      <c r="T6">
        <f t="shared" si="7"/>
        <v>933.73417272450251</v>
      </c>
      <c r="U6">
        <f t="shared" si="8"/>
        <v>1184599218.0631487</v>
      </c>
      <c r="V6">
        <f t="shared" si="9"/>
        <v>1278634861.849129</v>
      </c>
      <c r="W6">
        <f t="shared" si="10"/>
        <v>772.17172042670222</v>
      </c>
      <c r="X6">
        <f t="shared" si="11"/>
        <v>1270852851.5922153</v>
      </c>
      <c r="Y6">
        <f t="shared" si="12"/>
        <v>546158498.42867303</v>
      </c>
      <c r="Z6">
        <f t="shared" si="13"/>
        <v>759223049.81911612</v>
      </c>
      <c r="AA6">
        <f t="shared" si="14"/>
        <v>52417981.865378618</v>
      </c>
      <c r="AB6">
        <f t="shared" si="15"/>
        <v>1185782990.745069</v>
      </c>
      <c r="AC6">
        <f t="shared" si="16"/>
        <v>2540.9184833788654</v>
      </c>
      <c r="AD6">
        <f t="shared" si="17"/>
        <v>1058855712.8330309</v>
      </c>
      <c r="AE6">
        <f t="shared" si="18"/>
        <v>859310752.95975864</v>
      </c>
      <c r="AF6">
        <f t="shared" si="19"/>
        <v>1561.4495082747289</v>
      </c>
      <c r="AG6">
        <f t="shared" si="20"/>
        <v>1267146892.0268281</v>
      </c>
      <c r="AH6">
        <f t="shared" si="21"/>
        <v>1310.0679087616165</v>
      </c>
    </row>
    <row r="7" spans="1:34" x14ac:dyDescent="0.2">
      <c r="A7">
        <v>6</v>
      </c>
      <c r="B7" s="15">
        <v>2</v>
      </c>
      <c r="C7" s="15">
        <v>4</v>
      </c>
      <c r="D7" s="15">
        <v>3</v>
      </c>
      <c r="E7" s="15">
        <v>318</v>
      </c>
      <c r="F7" s="5">
        <v>24</v>
      </c>
      <c r="G7" s="4">
        <v>37581</v>
      </c>
      <c r="H7" s="10">
        <v>5.1983815304005727</v>
      </c>
      <c r="I7" s="10">
        <v>6.406262969448365</v>
      </c>
      <c r="J7" s="10">
        <v>4.0821564815855913</v>
      </c>
      <c r="K7" s="10">
        <v>5.411725752866551</v>
      </c>
      <c r="N7" s="64">
        <v>6</v>
      </c>
      <c r="O7">
        <f t="shared" si="2"/>
        <v>613.93949874276723</v>
      </c>
      <c r="P7">
        <f t="shared" si="3"/>
        <v>4512.8547128906166</v>
      </c>
      <c r="Q7">
        <f t="shared" si="4"/>
        <v>7586.0097842479199</v>
      </c>
      <c r="R7">
        <f t="shared" si="5"/>
        <v>300.60516046294202</v>
      </c>
      <c r="S7">
        <f t="shared" si="6"/>
        <v>933.73417272450251</v>
      </c>
      <c r="T7">
        <f t="shared" si="7"/>
        <v>1000</v>
      </c>
      <c r="U7">
        <f t="shared" si="8"/>
        <v>1183981696.494287</v>
      </c>
      <c r="V7">
        <f t="shared" si="9"/>
        <v>1277991365.3682756</v>
      </c>
      <c r="W7">
        <f t="shared" si="10"/>
        <v>1318.87147839727</v>
      </c>
      <c r="X7">
        <f t="shared" si="11"/>
        <v>1270213907.0105796</v>
      </c>
      <c r="Y7">
        <f t="shared" si="12"/>
        <v>545736745.49394202</v>
      </c>
      <c r="Z7">
        <f t="shared" si="13"/>
        <v>758727423.07013464</v>
      </c>
      <c r="AA7">
        <f t="shared" si="14"/>
        <v>52287611.84610647</v>
      </c>
      <c r="AB7">
        <f t="shared" si="15"/>
        <v>1185169577.3153572</v>
      </c>
      <c r="AC7">
        <f t="shared" si="16"/>
        <v>1399.7752695482648</v>
      </c>
      <c r="AD7">
        <f t="shared" si="17"/>
        <v>1058273824.4030474</v>
      </c>
      <c r="AE7">
        <f t="shared" si="18"/>
        <v>858784046.77046382</v>
      </c>
      <c r="AF7">
        <f t="shared" si="19"/>
        <v>221.76417459771673</v>
      </c>
      <c r="AG7">
        <f t="shared" si="20"/>
        <v>1266508148.8350346</v>
      </c>
      <c r="AH7">
        <f t="shared" si="21"/>
        <v>848.95605207434494</v>
      </c>
    </row>
    <row r="8" spans="1:34" x14ac:dyDescent="0.2">
      <c r="A8">
        <v>7</v>
      </c>
      <c r="B8" s="15">
        <v>3</v>
      </c>
      <c r="C8" s="15">
        <v>1</v>
      </c>
      <c r="D8" s="15">
        <v>1</v>
      </c>
      <c r="E8" s="15">
        <v>362</v>
      </c>
      <c r="F8" s="5">
        <v>3</v>
      </c>
      <c r="G8" s="4">
        <v>3172</v>
      </c>
      <c r="H8" s="10">
        <v>4.7140291888327646</v>
      </c>
      <c r="I8" s="10">
        <v>7.9356016200483834</v>
      </c>
      <c r="J8" s="10">
        <v>8.5212457098514527</v>
      </c>
      <c r="K8" s="10">
        <v>6.9001140897335747</v>
      </c>
      <c r="N8" s="64">
        <v>7</v>
      </c>
      <c r="O8">
        <f t="shared" si="2"/>
        <v>1185288945.0696573</v>
      </c>
      <c r="P8">
        <f t="shared" si="3"/>
        <v>1179583420.663646</v>
      </c>
      <c r="Q8">
        <f t="shared" si="4"/>
        <v>1182054475.4116428</v>
      </c>
      <c r="R8">
        <f t="shared" si="5"/>
        <v>1184395127.9634149</v>
      </c>
      <c r="S8">
        <f t="shared" si="6"/>
        <v>1184599218.0631487</v>
      </c>
      <c r="T8">
        <f t="shared" si="7"/>
        <v>1183981696.494287</v>
      </c>
      <c r="U8">
        <f t="shared" si="8"/>
        <v>1000</v>
      </c>
      <c r="V8">
        <f t="shared" si="9"/>
        <v>1797006.2186779692</v>
      </c>
      <c r="W8">
        <f t="shared" si="10"/>
        <v>1186183580.631285</v>
      </c>
      <c r="X8">
        <f t="shared" si="11"/>
        <v>1515752.1855974169</v>
      </c>
      <c r="Y8">
        <f t="shared" si="12"/>
        <v>122062019.53672953</v>
      </c>
      <c r="Z8">
        <f t="shared" si="13"/>
        <v>47115541.368395813</v>
      </c>
      <c r="AA8">
        <f t="shared" si="14"/>
        <v>738645212.56221533</v>
      </c>
      <c r="AB8">
        <f t="shared" si="15"/>
        <v>9509.7022093763553</v>
      </c>
      <c r="AC8">
        <f t="shared" si="16"/>
        <v>1186255604.2943013</v>
      </c>
      <c r="AD8">
        <f t="shared" si="17"/>
        <v>3528805.1756287869</v>
      </c>
      <c r="AE8">
        <f t="shared" si="18"/>
        <v>26051167.795973375</v>
      </c>
      <c r="AF8">
        <f t="shared" si="19"/>
        <v>1183294224.5099754</v>
      </c>
      <c r="AG8">
        <f t="shared" si="20"/>
        <v>1390061.3301935848</v>
      </c>
      <c r="AH8">
        <f t="shared" si="21"/>
        <v>1185772026.4855945</v>
      </c>
    </row>
    <row r="9" spans="1:34" x14ac:dyDescent="0.2">
      <c r="A9">
        <v>8</v>
      </c>
      <c r="B9" s="15">
        <v>2</v>
      </c>
      <c r="C9" s="15">
        <v>1</v>
      </c>
      <c r="D9" s="15">
        <v>1</v>
      </c>
      <c r="E9" s="15">
        <v>325</v>
      </c>
      <c r="F9" s="5">
        <v>7</v>
      </c>
      <c r="G9" s="4">
        <v>1832</v>
      </c>
      <c r="H9" s="10">
        <v>4.7388254081855097</v>
      </c>
      <c r="I9" s="10">
        <v>4.6733421826995363</v>
      </c>
      <c r="J9" s="10">
        <v>7.0256381986670799</v>
      </c>
      <c r="K9" s="10">
        <v>4.1910765018189471</v>
      </c>
      <c r="N9" s="64">
        <v>8</v>
      </c>
      <c r="O9">
        <f t="shared" si="2"/>
        <v>1279349882.4667158</v>
      </c>
      <c r="P9">
        <f t="shared" si="3"/>
        <v>1273420716.0478845</v>
      </c>
      <c r="Q9">
        <f t="shared" si="4"/>
        <v>1275995189.6810379</v>
      </c>
      <c r="R9">
        <f t="shared" si="5"/>
        <v>1278420331.0376005</v>
      </c>
      <c r="S9">
        <f t="shared" si="6"/>
        <v>1278634861.849129</v>
      </c>
      <c r="T9">
        <f t="shared" si="7"/>
        <v>1277991365.3682756</v>
      </c>
      <c r="U9">
        <f t="shared" si="8"/>
        <v>1797006.2186779692</v>
      </c>
      <c r="V9">
        <f t="shared" si="9"/>
        <v>1000</v>
      </c>
      <c r="W9">
        <f t="shared" si="10"/>
        <v>1280280240.0297575</v>
      </c>
      <c r="X9">
        <f t="shared" si="11"/>
        <v>15065.097943948578</v>
      </c>
      <c r="Y9">
        <f t="shared" si="12"/>
        <v>153463113.51327309</v>
      </c>
      <c r="Z9">
        <f t="shared" si="13"/>
        <v>67305717.390179157</v>
      </c>
      <c r="AA9">
        <f t="shared" si="14"/>
        <v>813276388.09238124</v>
      </c>
      <c r="AB9">
        <f t="shared" si="15"/>
        <v>1768072.3326250727</v>
      </c>
      <c r="AC9">
        <f t="shared" si="16"/>
        <v>1280352445.5127425</v>
      </c>
      <c r="AD9">
        <f t="shared" si="17"/>
        <v>10361974.551212324</v>
      </c>
      <c r="AE9">
        <f t="shared" si="18"/>
        <v>41525765.976528808</v>
      </c>
      <c r="AF9">
        <f t="shared" si="19"/>
        <v>1277276568.2165635</v>
      </c>
      <c r="AG9">
        <f t="shared" si="20"/>
        <v>27343.921690854237</v>
      </c>
      <c r="AH9">
        <f t="shared" si="21"/>
        <v>1279850968.2058971</v>
      </c>
    </row>
    <row r="10" spans="1:34" x14ac:dyDescent="0.2">
      <c r="A10">
        <v>9</v>
      </c>
      <c r="B10" s="15">
        <v>3</v>
      </c>
      <c r="C10" s="15">
        <v>4</v>
      </c>
      <c r="D10" s="15">
        <v>4</v>
      </c>
      <c r="E10" s="15">
        <v>334</v>
      </c>
      <c r="F10" s="5">
        <v>20</v>
      </c>
      <c r="G10" s="4">
        <v>37613</v>
      </c>
      <c r="H10" s="10">
        <v>5.7235233991612171</v>
      </c>
      <c r="I10" s="10">
        <v>5.1967198254429485</v>
      </c>
      <c r="J10" s="10">
        <v>8.1889303437858683</v>
      </c>
      <c r="K10" s="10">
        <v>6.9174210216651719</v>
      </c>
      <c r="N10" s="64">
        <v>9</v>
      </c>
      <c r="O10">
        <f t="shared" si="2"/>
        <v>453.08624964073971</v>
      </c>
      <c r="P10">
        <f t="shared" si="3"/>
        <v>10355.172511091268</v>
      </c>
      <c r="Q10">
        <f t="shared" si="4"/>
        <v>7934.8319868762528</v>
      </c>
      <c r="R10">
        <f t="shared" si="5"/>
        <v>1421.1057472325199</v>
      </c>
      <c r="S10">
        <f t="shared" si="6"/>
        <v>772.17172042670222</v>
      </c>
      <c r="T10">
        <f t="shared" si="7"/>
        <v>1318.87147839727</v>
      </c>
      <c r="U10">
        <f t="shared" si="8"/>
        <v>1186183580.631285</v>
      </c>
      <c r="V10">
        <f t="shared" si="9"/>
        <v>1280280240.0297575</v>
      </c>
      <c r="W10">
        <f t="shared" si="10"/>
        <v>1000</v>
      </c>
      <c r="X10">
        <f t="shared" si="11"/>
        <v>1272494003.9062347</v>
      </c>
      <c r="Y10">
        <f t="shared" si="12"/>
        <v>547233556.61878037</v>
      </c>
      <c r="Z10">
        <f t="shared" si="13"/>
        <v>760491075.78355312</v>
      </c>
      <c r="AA10">
        <f t="shared" si="14"/>
        <v>52751384.586060725</v>
      </c>
      <c r="AB10">
        <f t="shared" si="15"/>
        <v>1187369468.7018359</v>
      </c>
      <c r="AC10">
        <f t="shared" si="16"/>
        <v>1122.4894472718731</v>
      </c>
      <c r="AD10">
        <f t="shared" si="17"/>
        <v>1060354186.7900758</v>
      </c>
      <c r="AE10">
        <f t="shared" si="18"/>
        <v>860659845.94576395</v>
      </c>
      <c r="AF10">
        <f t="shared" si="19"/>
        <v>2366.8973651380243</v>
      </c>
      <c r="AG10">
        <f t="shared" si="20"/>
        <v>1268785470.0484431</v>
      </c>
      <c r="AH10">
        <f t="shared" si="21"/>
        <v>601.34435408476179</v>
      </c>
    </row>
    <row r="11" spans="1:34" x14ac:dyDescent="0.2">
      <c r="A11">
        <v>10</v>
      </c>
      <c r="B11" s="15">
        <v>4</v>
      </c>
      <c r="C11" s="15">
        <v>1</v>
      </c>
      <c r="D11" s="15">
        <v>1</v>
      </c>
      <c r="E11" s="15">
        <v>381</v>
      </c>
      <c r="F11" s="5">
        <v>7</v>
      </c>
      <c r="G11" s="4">
        <v>1941</v>
      </c>
      <c r="H11" s="10">
        <v>7.7369194652166451</v>
      </c>
      <c r="I11" s="10">
        <v>9.3871495110063599</v>
      </c>
      <c r="J11" s="10">
        <v>7.4244373061768103</v>
      </c>
      <c r="K11" s="10">
        <v>7.7590389059401792</v>
      </c>
      <c r="N11" s="64">
        <v>10</v>
      </c>
      <c r="O11">
        <f t="shared" si="2"/>
        <v>1271567927.7669632</v>
      </c>
      <c r="P11">
        <f t="shared" si="3"/>
        <v>1265658288.3340504</v>
      </c>
      <c r="Q11">
        <f t="shared" si="4"/>
        <v>1268214873.7642405</v>
      </c>
      <c r="R11">
        <f t="shared" si="5"/>
        <v>1270642558.3155801</v>
      </c>
      <c r="S11">
        <f t="shared" si="6"/>
        <v>1270852851.5922153</v>
      </c>
      <c r="T11">
        <f t="shared" si="7"/>
        <v>1270213907.0105796</v>
      </c>
      <c r="U11">
        <f t="shared" si="8"/>
        <v>1515752.1855974169</v>
      </c>
      <c r="V11">
        <f t="shared" si="9"/>
        <v>15065.097943948578</v>
      </c>
      <c r="W11">
        <f t="shared" si="10"/>
        <v>1272494003.9062347</v>
      </c>
      <c r="X11">
        <f t="shared" si="11"/>
        <v>1000</v>
      </c>
      <c r="Y11">
        <f t="shared" si="12"/>
        <v>150780152.08175737</v>
      </c>
      <c r="Z11">
        <f t="shared" si="13"/>
        <v>65531552.570316888</v>
      </c>
      <c r="AA11">
        <f t="shared" si="14"/>
        <v>807074563.12266934</v>
      </c>
      <c r="AB11">
        <f t="shared" si="15"/>
        <v>1479759.0423745576</v>
      </c>
      <c r="AC11">
        <f t="shared" si="16"/>
        <v>1272569713.3769865</v>
      </c>
      <c r="AD11">
        <f t="shared" si="17"/>
        <v>9666497.7155783549</v>
      </c>
      <c r="AE11">
        <f t="shared" si="18"/>
        <v>40133380.577943131</v>
      </c>
      <c r="AF11">
        <f t="shared" si="19"/>
        <v>1269502136.9102681</v>
      </c>
      <c r="AG11">
        <f t="shared" si="20"/>
        <v>3099.9933554447198</v>
      </c>
      <c r="AH11">
        <f t="shared" si="21"/>
        <v>1272068567.9367974</v>
      </c>
    </row>
    <row r="12" spans="1:34" x14ac:dyDescent="0.2">
      <c r="A12">
        <v>11</v>
      </c>
      <c r="B12" s="15">
        <v>1</v>
      </c>
      <c r="C12" s="15">
        <v>3</v>
      </c>
      <c r="D12" s="15">
        <v>2</v>
      </c>
      <c r="E12" s="15">
        <v>302</v>
      </c>
      <c r="F12" s="5">
        <v>12</v>
      </c>
      <c r="G12" s="4">
        <v>14220</v>
      </c>
      <c r="H12" s="10">
        <v>7.7646179130513646</v>
      </c>
      <c r="I12" s="10">
        <v>4.8692503535100542</v>
      </c>
      <c r="J12" s="10">
        <v>7.5031105505289197</v>
      </c>
      <c r="K12" s="10">
        <v>4.4935545794001719</v>
      </c>
      <c r="N12" s="64">
        <v>11</v>
      </c>
      <c r="O12">
        <f t="shared" si="2"/>
        <v>546624779.14427328</v>
      </c>
      <c r="P12">
        <f t="shared" si="3"/>
        <v>542751101.80697668</v>
      </c>
      <c r="Q12">
        <f t="shared" si="4"/>
        <v>544438180.84840345</v>
      </c>
      <c r="R12">
        <f t="shared" si="5"/>
        <v>546016774.99613142</v>
      </c>
      <c r="S12">
        <f t="shared" si="6"/>
        <v>546158498.42867303</v>
      </c>
      <c r="T12">
        <f t="shared" si="7"/>
        <v>545736745.49394202</v>
      </c>
      <c r="U12">
        <f t="shared" si="8"/>
        <v>122062019.53672953</v>
      </c>
      <c r="V12">
        <f t="shared" si="9"/>
        <v>153463113.51327309</v>
      </c>
      <c r="W12">
        <f t="shared" si="10"/>
        <v>547233556.61878037</v>
      </c>
      <c r="X12">
        <f t="shared" si="11"/>
        <v>150780152.08175737</v>
      </c>
      <c r="Y12">
        <f t="shared" si="12"/>
        <v>1000</v>
      </c>
      <c r="Z12">
        <f t="shared" si="13"/>
        <v>17506747.585519593</v>
      </c>
      <c r="AA12">
        <f t="shared" si="14"/>
        <v>260177415.24324822</v>
      </c>
      <c r="AB12">
        <f t="shared" si="15"/>
        <v>122458695.3072194</v>
      </c>
      <c r="AC12">
        <f t="shared" si="16"/>
        <v>547279417.29670525</v>
      </c>
      <c r="AD12">
        <f t="shared" si="17"/>
        <v>84099569.628673881</v>
      </c>
      <c r="AE12">
        <f t="shared" si="18"/>
        <v>35333296.603610709</v>
      </c>
      <c r="AF12">
        <f t="shared" si="19"/>
        <v>545269354.38662398</v>
      </c>
      <c r="AG12">
        <f t="shared" si="20"/>
        <v>149503237.09968051</v>
      </c>
      <c r="AH12">
        <f t="shared" si="21"/>
        <v>546951910.2690506</v>
      </c>
    </row>
    <row r="13" spans="1:34" x14ac:dyDescent="0.2">
      <c r="A13">
        <v>12</v>
      </c>
      <c r="B13" s="15">
        <v>3</v>
      </c>
      <c r="C13" s="15">
        <v>2</v>
      </c>
      <c r="D13" s="15">
        <v>2</v>
      </c>
      <c r="E13" s="15">
        <v>331</v>
      </c>
      <c r="F13" s="5">
        <v>10</v>
      </c>
      <c r="G13" s="4">
        <v>10036</v>
      </c>
      <c r="H13" s="10">
        <v>7.9094863782830815</v>
      </c>
      <c r="I13" s="10">
        <v>7.370132134768383</v>
      </c>
      <c r="J13" s="10">
        <v>4.6547140447890181</v>
      </c>
      <c r="K13" s="10">
        <v>9.7086059103075701</v>
      </c>
      <c r="N13" s="64">
        <v>12</v>
      </c>
      <c r="O13">
        <f t="shared" si="2"/>
        <v>759774245.987257</v>
      </c>
      <c r="P13">
        <f t="shared" si="3"/>
        <v>755206877.97181726</v>
      </c>
      <c r="Q13">
        <f t="shared" si="4"/>
        <v>757189855.50793862</v>
      </c>
      <c r="R13">
        <f t="shared" si="5"/>
        <v>759058136.68595362</v>
      </c>
      <c r="S13">
        <f t="shared" si="6"/>
        <v>759223049.81911612</v>
      </c>
      <c r="T13">
        <f t="shared" si="7"/>
        <v>758727423.07013464</v>
      </c>
      <c r="U13">
        <f t="shared" si="8"/>
        <v>47115541.368395813</v>
      </c>
      <c r="V13">
        <f t="shared" si="9"/>
        <v>67305717.390179157</v>
      </c>
      <c r="W13">
        <f t="shared" si="10"/>
        <v>760491075.78355312</v>
      </c>
      <c r="X13">
        <f t="shared" si="11"/>
        <v>65531552.570316888</v>
      </c>
      <c r="Y13">
        <f t="shared" si="12"/>
        <v>17506747.585519593</v>
      </c>
      <c r="Z13">
        <f t="shared" si="13"/>
        <v>1000</v>
      </c>
      <c r="AA13">
        <f t="shared" si="14"/>
        <v>412658691.98770893</v>
      </c>
      <c r="AB13">
        <f t="shared" si="15"/>
        <v>47364394.529003248</v>
      </c>
      <c r="AC13">
        <f t="shared" si="16"/>
        <v>760547266.66668487</v>
      </c>
      <c r="AD13">
        <f t="shared" si="17"/>
        <v>24865687.263653118</v>
      </c>
      <c r="AE13">
        <f t="shared" si="18"/>
        <v>3097924.6026620511</v>
      </c>
      <c r="AF13">
        <f t="shared" si="19"/>
        <v>758176808.63325799</v>
      </c>
      <c r="AG13">
        <f t="shared" si="20"/>
        <v>64690878.987366825</v>
      </c>
      <c r="AH13">
        <f t="shared" si="21"/>
        <v>760160510.38025701</v>
      </c>
    </row>
    <row r="14" spans="1:34" x14ac:dyDescent="0.2">
      <c r="A14">
        <v>13</v>
      </c>
      <c r="B14" s="15">
        <v>2</v>
      </c>
      <c r="C14" s="15">
        <v>3</v>
      </c>
      <c r="D14" s="15">
        <v>2</v>
      </c>
      <c r="E14" s="15">
        <v>324</v>
      </c>
      <c r="F14" s="5">
        <v>11</v>
      </c>
      <c r="G14" s="4">
        <v>30350</v>
      </c>
      <c r="H14" s="10">
        <v>7.6237152667299659</v>
      </c>
      <c r="I14" s="10">
        <v>9.907697795200237</v>
      </c>
      <c r="J14" s="10">
        <v>9.1500463585531708</v>
      </c>
      <c r="K14" s="10">
        <v>5.5542357224150614</v>
      </c>
      <c r="N14" s="64">
        <v>13</v>
      </c>
      <c r="O14">
        <f t="shared" si="2"/>
        <v>52562534.083999954</v>
      </c>
      <c r="P14">
        <f t="shared" si="3"/>
        <v>51367058.523737267</v>
      </c>
      <c r="Q14">
        <f t="shared" si="4"/>
        <v>51888760.074112758</v>
      </c>
      <c r="R14">
        <f t="shared" si="5"/>
        <v>52374420.347206086</v>
      </c>
      <c r="S14">
        <f t="shared" si="6"/>
        <v>52417981.865378618</v>
      </c>
      <c r="T14">
        <f t="shared" si="7"/>
        <v>52287611.84610647</v>
      </c>
      <c r="U14">
        <f t="shared" si="8"/>
        <v>738645212.56221533</v>
      </c>
      <c r="V14">
        <f t="shared" si="9"/>
        <v>813276388.09238124</v>
      </c>
      <c r="W14">
        <f t="shared" si="10"/>
        <v>52751384.586060725</v>
      </c>
      <c r="X14">
        <f t="shared" si="11"/>
        <v>807074563.12266934</v>
      </c>
      <c r="Y14">
        <f t="shared" si="12"/>
        <v>260177415.24324822</v>
      </c>
      <c r="Z14">
        <f t="shared" si="13"/>
        <v>412658691.98770893</v>
      </c>
      <c r="AA14">
        <f t="shared" si="14"/>
        <v>1000</v>
      </c>
      <c r="AB14">
        <f t="shared" si="15"/>
        <v>739586065.64141381</v>
      </c>
      <c r="AC14">
        <f t="shared" si="16"/>
        <v>52766458.608106114</v>
      </c>
      <c r="AD14">
        <f t="shared" si="17"/>
        <v>640096643.75050545</v>
      </c>
      <c r="AE14">
        <f t="shared" si="18"/>
        <v>487262084.50250208</v>
      </c>
      <c r="AF14">
        <f t="shared" si="19"/>
        <v>52143122.489308715</v>
      </c>
      <c r="AG14">
        <f t="shared" si="20"/>
        <v>804120985.57134962</v>
      </c>
      <c r="AH14">
        <f t="shared" si="21"/>
        <v>52664271.299482644</v>
      </c>
    </row>
    <row r="15" spans="1:34" x14ac:dyDescent="0.2">
      <c r="A15">
        <v>14</v>
      </c>
      <c r="B15" s="15">
        <v>4</v>
      </c>
      <c r="C15" s="15">
        <v>1</v>
      </c>
      <c r="D15" s="15">
        <v>1</v>
      </c>
      <c r="E15" s="15">
        <v>458</v>
      </c>
      <c r="F15" s="5">
        <v>3</v>
      </c>
      <c r="G15" s="4">
        <v>3155</v>
      </c>
      <c r="H15" s="10">
        <v>4.5101671687934539</v>
      </c>
      <c r="I15" s="10">
        <v>9.2200163563652566</v>
      </c>
      <c r="J15" s="10">
        <v>9.8871736950305138</v>
      </c>
      <c r="K15" s="10">
        <v>6.519103358156757</v>
      </c>
      <c r="N15" s="64">
        <v>14</v>
      </c>
      <c r="O15">
        <f t="shared" si="2"/>
        <v>1186476883.6260433</v>
      </c>
      <c r="P15">
        <f t="shared" si="3"/>
        <v>1180771037.5641348</v>
      </c>
      <c r="Q15">
        <f t="shared" si="4"/>
        <v>1183226029.7086544</v>
      </c>
      <c r="R15">
        <f t="shared" si="5"/>
        <v>1185584930.1295302</v>
      </c>
      <c r="S15">
        <f t="shared" si="6"/>
        <v>1185782990.745069</v>
      </c>
      <c r="T15">
        <f t="shared" si="7"/>
        <v>1185169577.3153572</v>
      </c>
      <c r="U15">
        <f t="shared" si="8"/>
        <v>9509.7022093763553</v>
      </c>
      <c r="V15">
        <f t="shared" si="9"/>
        <v>1768072.3326250727</v>
      </c>
      <c r="W15">
        <f t="shared" si="10"/>
        <v>1187369468.7018359</v>
      </c>
      <c r="X15">
        <f t="shared" si="11"/>
        <v>1479759.0423745576</v>
      </c>
      <c r="Y15">
        <f t="shared" si="12"/>
        <v>122458695.3072194</v>
      </c>
      <c r="Z15">
        <f t="shared" si="13"/>
        <v>47364394.529003248</v>
      </c>
      <c r="AA15">
        <f t="shared" si="14"/>
        <v>739586065.64141381</v>
      </c>
      <c r="AB15">
        <f t="shared" si="15"/>
        <v>1000</v>
      </c>
      <c r="AC15">
        <f t="shared" si="16"/>
        <v>1187447865.9145379</v>
      </c>
      <c r="AD15">
        <f t="shared" si="17"/>
        <v>3593932.0268627908</v>
      </c>
      <c r="AE15">
        <f t="shared" si="18"/>
        <v>26236908.467135165</v>
      </c>
      <c r="AF15">
        <f t="shared" si="19"/>
        <v>1184483284.8501151</v>
      </c>
      <c r="AG15">
        <f t="shared" si="20"/>
        <v>1359490.4781085576</v>
      </c>
      <c r="AH15">
        <f t="shared" si="21"/>
        <v>1186962121.2113671</v>
      </c>
    </row>
    <row r="16" spans="1:34" x14ac:dyDescent="0.2">
      <c r="A16">
        <v>15</v>
      </c>
      <c r="B16" s="15">
        <v>1</v>
      </c>
      <c r="C16" s="15">
        <v>4</v>
      </c>
      <c r="D16" s="15">
        <v>4</v>
      </c>
      <c r="E16" s="15">
        <v>301</v>
      </c>
      <c r="F16" s="5">
        <v>25</v>
      </c>
      <c r="G16" s="4">
        <v>37614</v>
      </c>
      <c r="H16" s="10">
        <v>5.4097235119573135</v>
      </c>
      <c r="I16" s="10">
        <v>4.8643971725020716</v>
      </c>
      <c r="J16" s="10">
        <v>8.114628982250089</v>
      </c>
      <c r="K16" s="10">
        <v>5.1077199787633329</v>
      </c>
      <c r="N16" s="64">
        <v>15</v>
      </c>
      <c r="O16">
        <f t="shared" si="2"/>
        <v>837.79762905402561</v>
      </c>
      <c r="P16">
        <f t="shared" si="3"/>
        <v>9737.9061109251179</v>
      </c>
      <c r="Q16">
        <f t="shared" si="4"/>
        <v>13551.023819191339</v>
      </c>
      <c r="R16">
        <f t="shared" si="5"/>
        <v>1020.0027154524425</v>
      </c>
      <c r="S16">
        <f t="shared" si="6"/>
        <v>2540.9184833788654</v>
      </c>
      <c r="T16">
        <f t="shared" si="7"/>
        <v>1399.7752695482648</v>
      </c>
      <c r="U16">
        <f t="shared" si="8"/>
        <v>1186255604.2943013</v>
      </c>
      <c r="V16">
        <f t="shared" si="9"/>
        <v>1280352445.5127425</v>
      </c>
      <c r="W16">
        <f t="shared" si="10"/>
        <v>1122.4894472718731</v>
      </c>
      <c r="X16">
        <f t="shared" si="11"/>
        <v>1272569713.3769865</v>
      </c>
      <c r="Y16">
        <f t="shared" si="12"/>
        <v>547279417.29670525</v>
      </c>
      <c r="Z16">
        <f t="shared" si="13"/>
        <v>760547266.66668487</v>
      </c>
      <c r="AA16">
        <f t="shared" si="14"/>
        <v>52766458.608106114</v>
      </c>
      <c r="AB16">
        <f t="shared" si="15"/>
        <v>1187447865.9145379</v>
      </c>
      <c r="AC16">
        <f t="shared" si="16"/>
        <v>1000</v>
      </c>
      <c r="AD16">
        <f t="shared" si="17"/>
        <v>1060425255.232766</v>
      </c>
      <c r="AE16">
        <f t="shared" si="18"/>
        <v>860720627.4946208</v>
      </c>
      <c r="AF16">
        <f t="shared" si="19"/>
        <v>1983.3318478013266</v>
      </c>
      <c r="AG16">
        <f t="shared" si="20"/>
        <v>1268859852.1023424</v>
      </c>
      <c r="AH16">
        <f t="shared" si="21"/>
        <v>266.74480202333626</v>
      </c>
    </row>
    <row r="17" spans="1:34" x14ac:dyDescent="0.2">
      <c r="A17">
        <v>16</v>
      </c>
      <c r="B17" s="15">
        <v>4</v>
      </c>
      <c r="C17" s="15">
        <v>2</v>
      </c>
      <c r="D17" s="15">
        <v>2</v>
      </c>
      <c r="E17" s="15">
        <v>405</v>
      </c>
      <c r="F17" s="5">
        <v>8</v>
      </c>
      <c r="G17" s="4">
        <v>5050</v>
      </c>
      <c r="H17" s="10">
        <v>7.6239587988328044</v>
      </c>
      <c r="I17" s="10">
        <v>4.1820519766478581</v>
      </c>
      <c r="J17" s="10">
        <v>4.7823336981822475</v>
      </c>
      <c r="K17" s="10">
        <v>9.6640497791657918</v>
      </c>
      <c r="N17" s="64">
        <v>16</v>
      </c>
      <c r="O17">
        <f t="shared" si="2"/>
        <v>1059509610.7048563</v>
      </c>
      <c r="P17">
        <f t="shared" si="3"/>
        <v>1054116631.2608607</v>
      </c>
      <c r="Q17">
        <f t="shared" si="4"/>
        <v>1056445111.375995</v>
      </c>
      <c r="R17">
        <f t="shared" si="5"/>
        <v>1058665670.4878614</v>
      </c>
      <c r="S17">
        <f t="shared" si="6"/>
        <v>1058855712.8330309</v>
      </c>
      <c r="T17">
        <f t="shared" si="7"/>
        <v>1058273824.4030474</v>
      </c>
      <c r="U17">
        <f t="shared" si="8"/>
        <v>3528805.1756287869</v>
      </c>
      <c r="V17">
        <f t="shared" si="9"/>
        <v>10361974.551212324</v>
      </c>
      <c r="W17">
        <f t="shared" si="10"/>
        <v>1060354186.7900758</v>
      </c>
      <c r="X17">
        <f t="shared" si="11"/>
        <v>9666497.7155783549</v>
      </c>
      <c r="Y17">
        <f t="shared" si="12"/>
        <v>84099569.628673881</v>
      </c>
      <c r="Z17">
        <f t="shared" si="13"/>
        <v>24865687.263653118</v>
      </c>
      <c r="AA17">
        <f t="shared" si="14"/>
        <v>640096643.75050545</v>
      </c>
      <c r="AB17">
        <f t="shared" si="15"/>
        <v>3593932.0268627908</v>
      </c>
      <c r="AC17">
        <f t="shared" si="16"/>
        <v>1060425255.232766</v>
      </c>
      <c r="AD17">
        <f t="shared" si="17"/>
        <v>1000</v>
      </c>
      <c r="AE17">
        <f t="shared" si="18"/>
        <v>10410407.100654766</v>
      </c>
      <c r="AF17">
        <f t="shared" si="19"/>
        <v>1057624677.5154502</v>
      </c>
      <c r="AG17">
        <f t="shared" si="20"/>
        <v>9347145.1533349529</v>
      </c>
      <c r="AH17">
        <f t="shared" si="21"/>
        <v>1059967194.0789152</v>
      </c>
    </row>
    <row r="18" spans="1:34" x14ac:dyDescent="0.2">
      <c r="A18">
        <v>17</v>
      </c>
      <c r="B18" s="15">
        <v>3</v>
      </c>
      <c r="C18" s="15">
        <v>3</v>
      </c>
      <c r="D18" s="15">
        <v>2</v>
      </c>
      <c r="E18" s="15">
        <v>348</v>
      </c>
      <c r="F18" s="5">
        <v>14</v>
      </c>
      <c r="G18" s="4">
        <v>8276</v>
      </c>
      <c r="H18" s="10">
        <v>7.7359519630039539</v>
      </c>
      <c r="I18" s="10">
        <v>9.8161799324668522</v>
      </c>
      <c r="J18" s="10">
        <v>4.4482692850391752</v>
      </c>
      <c r="K18" s="10">
        <v>6.1664626904715485</v>
      </c>
      <c r="N18" s="64">
        <v>17</v>
      </c>
      <c r="O18">
        <f t="shared" si="2"/>
        <v>859897773.96426785</v>
      </c>
      <c r="P18">
        <f t="shared" si="3"/>
        <v>855038429.8297323</v>
      </c>
      <c r="Q18">
        <f t="shared" si="4"/>
        <v>857145368.40656674</v>
      </c>
      <c r="R18">
        <f t="shared" si="5"/>
        <v>859136270.45199251</v>
      </c>
      <c r="S18">
        <f t="shared" si="6"/>
        <v>859310752.95975864</v>
      </c>
      <c r="T18">
        <f t="shared" si="7"/>
        <v>858784046.77046382</v>
      </c>
      <c r="U18">
        <f t="shared" si="8"/>
        <v>26051167.795973375</v>
      </c>
      <c r="V18">
        <f t="shared" si="9"/>
        <v>41525765.976528808</v>
      </c>
      <c r="W18">
        <f t="shared" si="10"/>
        <v>860659845.94576395</v>
      </c>
      <c r="X18">
        <f t="shared" si="11"/>
        <v>40133380.577943131</v>
      </c>
      <c r="Y18">
        <f t="shared" si="12"/>
        <v>35333296.603610709</v>
      </c>
      <c r="Z18">
        <f t="shared" si="13"/>
        <v>3097924.6026620511</v>
      </c>
      <c r="AA18">
        <f t="shared" si="14"/>
        <v>487262084.50250208</v>
      </c>
      <c r="AB18">
        <f t="shared" si="15"/>
        <v>26236908.467135165</v>
      </c>
      <c r="AC18">
        <f t="shared" si="16"/>
        <v>860720627.4946208</v>
      </c>
      <c r="AD18">
        <f t="shared" si="17"/>
        <v>10410407.100654766</v>
      </c>
      <c r="AE18">
        <f t="shared" si="18"/>
        <v>1000</v>
      </c>
      <c r="AF18">
        <f t="shared" si="19"/>
        <v>858198532.53020883</v>
      </c>
      <c r="AG18">
        <f t="shared" si="20"/>
        <v>39476450.440403834</v>
      </c>
      <c r="AH18">
        <f t="shared" si="21"/>
        <v>860308987.01432621</v>
      </c>
    </row>
    <row r="19" spans="1:34" x14ac:dyDescent="0.2">
      <c r="A19">
        <v>18</v>
      </c>
      <c r="B19" s="15">
        <v>1</v>
      </c>
      <c r="C19" s="15">
        <v>4</v>
      </c>
      <c r="D19" s="15">
        <v>3</v>
      </c>
      <c r="E19" s="15">
        <v>310</v>
      </c>
      <c r="F19" s="5">
        <v>20</v>
      </c>
      <c r="G19" s="4">
        <v>37571</v>
      </c>
      <c r="H19" s="10">
        <v>8.1176877548032138</v>
      </c>
      <c r="I19" s="10">
        <v>9.0821792817376501</v>
      </c>
      <c r="J19" s="10">
        <v>9.0122455194752344</v>
      </c>
      <c r="K19" s="10">
        <v>6.2923617355434027</v>
      </c>
      <c r="N19" s="64">
        <v>18</v>
      </c>
      <c r="O19">
        <f t="shared" si="2"/>
        <v>1080.7474634426469</v>
      </c>
      <c r="P19">
        <f t="shared" si="3"/>
        <v>3366.2570894328555</v>
      </c>
      <c r="Q19">
        <f t="shared" si="4"/>
        <v>8336.9678203932817</v>
      </c>
      <c r="R19">
        <f t="shared" si="5"/>
        <v>367.81444529696699</v>
      </c>
      <c r="S19">
        <f t="shared" si="6"/>
        <v>1561.4495082747289</v>
      </c>
      <c r="T19">
        <f t="shared" si="7"/>
        <v>221.76417459771673</v>
      </c>
      <c r="U19">
        <f t="shared" si="8"/>
        <v>1183294224.5099754</v>
      </c>
      <c r="V19">
        <f t="shared" si="9"/>
        <v>1277276568.2165635</v>
      </c>
      <c r="W19">
        <f t="shared" si="10"/>
        <v>2366.8973651380243</v>
      </c>
      <c r="X19">
        <f t="shared" si="11"/>
        <v>1269502136.9102681</v>
      </c>
      <c r="Y19">
        <f t="shared" si="12"/>
        <v>545269354.38662398</v>
      </c>
      <c r="Z19">
        <f t="shared" si="13"/>
        <v>758176808.63325799</v>
      </c>
      <c r="AA19">
        <f t="shared" si="14"/>
        <v>52143122.489308715</v>
      </c>
      <c r="AB19">
        <f t="shared" si="15"/>
        <v>1184483284.8501151</v>
      </c>
      <c r="AC19">
        <f t="shared" si="16"/>
        <v>1983.3318478013266</v>
      </c>
      <c r="AD19">
        <f t="shared" si="17"/>
        <v>1057624677.5154502</v>
      </c>
      <c r="AE19">
        <f t="shared" si="18"/>
        <v>858198532.53020883</v>
      </c>
      <c r="AF19">
        <f t="shared" si="19"/>
        <v>1000</v>
      </c>
      <c r="AG19">
        <f t="shared" si="20"/>
        <v>1265797087.8174281</v>
      </c>
      <c r="AH19">
        <f t="shared" si="21"/>
        <v>1331.8412222305467</v>
      </c>
    </row>
    <row r="20" spans="1:34" x14ac:dyDescent="0.2">
      <c r="A20">
        <v>19</v>
      </c>
      <c r="B20" s="15">
        <v>3</v>
      </c>
      <c r="C20" s="15">
        <v>1</v>
      </c>
      <c r="D20" s="15">
        <v>1</v>
      </c>
      <c r="E20" s="15">
        <v>362</v>
      </c>
      <c r="F20" s="5">
        <v>4</v>
      </c>
      <c r="G20" s="4">
        <v>1993</v>
      </c>
      <c r="H20" s="10">
        <v>6.7082460016191359</v>
      </c>
      <c r="I20" s="10">
        <v>5.6284067316423183</v>
      </c>
      <c r="J20" s="10">
        <v>9.8028299132439116</v>
      </c>
      <c r="K20" s="10">
        <v>9.7962643905730484</v>
      </c>
      <c r="N20" s="64">
        <v>19</v>
      </c>
      <c r="O20">
        <f t="shared" si="2"/>
        <v>1267860194.6872396</v>
      </c>
      <c r="P20">
        <f t="shared" si="3"/>
        <v>1261958903.7435811</v>
      </c>
      <c r="Q20">
        <f t="shared" si="4"/>
        <v>1264514921.4727166</v>
      </c>
      <c r="R20">
        <f t="shared" si="5"/>
        <v>1266935773.2478824</v>
      </c>
      <c r="S20">
        <f t="shared" si="6"/>
        <v>1267146892.0268281</v>
      </c>
      <c r="T20">
        <f t="shared" si="7"/>
        <v>1266508148.8350346</v>
      </c>
      <c r="U20">
        <f t="shared" si="8"/>
        <v>1390061.3301935848</v>
      </c>
      <c r="V20">
        <f t="shared" si="9"/>
        <v>27343.921690854237</v>
      </c>
      <c r="W20">
        <f t="shared" si="10"/>
        <v>1268785470.0484431</v>
      </c>
      <c r="X20">
        <f t="shared" si="11"/>
        <v>3099.9933554447198</v>
      </c>
      <c r="Y20">
        <f t="shared" si="12"/>
        <v>149503237.09968051</v>
      </c>
      <c r="Z20">
        <f t="shared" si="13"/>
        <v>64690878.987366825</v>
      </c>
      <c r="AA20">
        <f t="shared" si="14"/>
        <v>804120985.57134962</v>
      </c>
      <c r="AB20">
        <f t="shared" si="15"/>
        <v>1359490.4781085576</v>
      </c>
      <c r="AC20">
        <f t="shared" si="16"/>
        <v>1268859852.1023424</v>
      </c>
      <c r="AD20">
        <f t="shared" si="17"/>
        <v>9347145.1533349529</v>
      </c>
      <c r="AE20">
        <f t="shared" si="18"/>
        <v>39476450.440403834</v>
      </c>
      <c r="AF20">
        <f t="shared" si="19"/>
        <v>1265797087.8174281</v>
      </c>
      <c r="AG20">
        <f t="shared" si="20"/>
        <v>1000</v>
      </c>
      <c r="AH20">
        <f t="shared" si="21"/>
        <v>1268359758.5947378</v>
      </c>
    </row>
    <row r="21" spans="1:34" ht="16" thickBot="1" x14ac:dyDescent="0.25">
      <c r="A21" s="49">
        <v>20</v>
      </c>
      <c r="B21" s="2">
        <v>2</v>
      </c>
      <c r="C21" s="2">
        <v>3</v>
      </c>
      <c r="D21" s="2">
        <v>4</v>
      </c>
      <c r="E21" s="67">
        <v>311</v>
      </c>
      <c r="F21" s="2">
        <v>16</v>
      </c>
      <c r="G21" s="1">
        <v>37607</v>
      </c>
      <c r="H21" s="11">
        <v>7.4381572390935125</v>
      </c>
      <c r="I21" s="11">
        <v>7.3753750649098038</v>
      </c>
      <c r="J21" s="11">
        <v>9.8660462746485535</v>
      </c>
      <c r="K21" s="11">
        <v>9.7183366544022718</v>
      </c>
      <c r="N21" s="64">
        <v>20</v>
      </c>
      <c r="O21" s="57">
        <f t="shared" si="2"/>
        <v>204.4846328099849</v>
      </c>
      <c r="P21">
        <f t="shared" si="3"/>
        <v>8755.6041671936819</v>
      </c>
      <c r="Q21">
        <f t="shared" si="4"/>
        <v>10641.8255116326</v>
      </c>
      <c r="R21">
        <f t="shared" si="5"/>
        <v>491.36190167290232</v>
      </c>
      <c r="S21">
        <f t="shared" si="6"/>
        <v>1310.0679087616165</v>
      </c>
      <c r="T21">
        <f t="shared" si="7"/>
        <v>848.95605207434494</v>
      </c>
      <c r="U21">
        <f t="shared" si="8"/>
        <v>1185772026.4855945</v>
      </c>
      <c r="V21">
        <f t="shared" si="9"/>
        <v>1279850968.2058971</v>
      </c>
      <c r="W21">
        <f t="shared" si="10"/>
        <v>601.34435408476179</v>
      </c>
      <c r="X21">
        <f t="shared" si="11"/>
        <v>1272068567.9367974</v>
      </c>
      <c r="Y21">
        <f t="shared" si="12"/>
        <v>546951910.2690506</v>
      </c>
      <c r="Z21">
        <f t="shared" si="13"/>
        <v>760160510.38025701</v>
      </c>
      <c r="AA21">
        <f t="shared" si="14"/>
        <v>52664271.299482644</v>
      </c>
      <c r="AB21">
        <f t="shared" si="15"/>
        <v>1186962121.2113671</v>
      </c>
      <c r="AC21">
        <f t="shared" si="16"/>
        <v>266.74480202333626</v>
      </c>
      <c r="AD21">
        <f t="shared" si="17"/>
        <v>1059967194.0789152</v>
      </c>
      <c r="AE21">
        <f t="shared" si="18"/>
        <v>860308987.01432621</v>
      </c>
      <c r="AF21">
        <f t="shared" si="19"/>
        <v>1331.8412222305467</v>
      </c>
      <c r="AG21">
        <f t="shared" si="20"/>
        <v>1268359758.5947378</v>
      </c>
      <c r="AH21">
        <f t="shared" si="21"/>
        <v>1000</v>
      </c>
    </row>
    <row r="24" spans="1:34" x14ac:dyDescent="0.2">
      <c r="O24" s="12">
        <v>1</v>
      </c>
      <c r="P24" s="12">
        <f>O24+1</f>
        <v>2</v>
      </c>
      <c r="Q24" s="12">
        <f t="shared" ref="Q24" si="22">P24+1</f>
        <v>3</v>
      </c>
      <c r="R24" s="12">
        <f t="shared" ref="R24" si="23">Q24+1</f>
        <v>4</v>
      </c>
      <c r="S24" s="12">
        <f t="shared" ref="S24" si="24">R24+1</f>
        <v>5</v>
      </c>
      <c r="T24" s="12">
        <f t="shared" ref="T24" si="25">S24+1</f>
        <v>6</v>
      </c>
      <c r="U24" s="12">
        <f t="shared" ref="U24" si="26">T24+1</f>
        <v>7</v>
      </c>
      <c r="V24" s="12">
        <f t="shared" ref="V24" si="27">U24+1</f>
        <v>8</v>
      </c>
      <c r="W24" s="12">
        <f t="shared" ref="W24" si="28">V24+1</f>
        <v>9</v>
      </c>
      <c r="X24" s="12">
        <f t="shared" ref="X24" si="29">W24+1</f>
        <v>10</v>
      </c>
      <c r="Y24" s="12">
        <f>X24+1</f>
        <v>11</v>
      </c>
      <c r="Z24" s="12">
        <f t="shared" ref="Z24" si="30">Y24+1</f>
        <v>12</v>
      </c>
      <c r="AA24" s="12">
        <f t="shared" ref="AA24" si="31">Z24+1</f>
        <v>13</v>
      </c>
      <c r="AB24" s="12">
        <f>AA24+1</f>
        <v>14</v>
      </c>
      <c r="AC24" s="12">
        <f>AB24+1</f>
        <v>15</v>
      </c>
      <c r="AD24" s="12">
        <f t="shared" ref="AD24" si="32">AC24+1</f>
        <v>16</v>
      </c>
      <c r="AE24" s="12">
        <f t="shared" ref="AE24" si="33">AD24+1</f>
        <v>17</v>
      </c>
      <c r="AF24" s="12">
        <f t="shared" ref="AF24" si="34">AE24+1</f>
        <v>18</v>
      </c>
      <c r="AG24" s="12">
        <f t="shared" ref="AG24" si="35">AF24+1</f>
        <v>19</v>
      </c>
      <c r="AH24" s="12">
        <f t="shared" ref="AH24" si="36">AG24+1</f>
        <v>20</v>
      </c>
    </row>
    <row r="25" spans="1:34" x14ac:dyDescent="0.2">
      <c r="N25" s="64">
        <v>1</v>
      </c>
      <c r="O25">
        <f>RANK(O2,$O$2:$AH$21,0)</f>
        <v>351</v>
      </c>
      <c r="P25">
        <f t="shared" ref="P25:AH25" si="37">RANK(P2,$O$2:$AH$21,0)</f>
        <v>307</v>
      </c>
      <c r="Q25">
        <f t="shared" si="37"/>
        <v>305</v>
      </c>
      <c r="R25">
        <f t="shared" si="37"/>
        <v>391</v>
      </c>
      <c r="S25">
        <f t="shared" si="37"/>
        <v>383</v>
      </c>
      <c r="T25">
        <f t="shared" si="37"/>
        <v>379</v>
      </c>
      <c r="U25">
        <f t="shared" si="37"/>
        <v>79</v>
      </c>
      <c r="V25">
        <f t="shared" si="37"/>
        <v>7</v>
      </c>
      <c r="W25">
        <f t="shared" si="37"/>
        <v>387</v>
      </c>
      <c r="X25">
        <f t="shared" si="37"/>
        <v>27</v>
      </c>
      <c r="Y25">
        <f t="shared" si="37"/>
        <v>179</v>
      </c>
      <c r="Z25">
        <f t="shared" si="37"/>
        <v>153</v>
      </c>
      <c r="AA25">
        <f t="shared" si="37"/>
        <v>223</v>
      </c>
      <c r="AB25">
        <f t="shared" si="37"/>
        <v>67</v>
      </c>
      <c r="AC25">
        <f t="shared" si="37"/>
        <v>375</v>
      </c>
      <c r="AD25">
        <f t="shared" si="37"/>
        <v>107</v>
      </c>
      <c r="AE25">
        <f t="shared" si="37"/>
        <v>127</v>
      </c>
      <c r="AF25">
        <f t="shared" si="37"/>
        <v>347</v>
      </c>
      <c r="AG25">
        <f t="shared" si="37"/>
        <v>45</v>
      </c>
      <c r="AH25">
        <f t="shared" si="37"/>
        <v>399</v>
      </c>
    </row>
    <row r="26" spans="1:34" x14ac:dyDescent="0.2">
      <c r="N26" s="64">
        <v>2</v>
      </c>
      <c r="O26">
        <f t="shared" ref="O26:AH26" si="38">RANK(O3,$O$2:$AH$21,0)</f>
        <v>307</v>
      </c>
      <c r="P26">
        <f t="shared" si="38"/>
        <v>351</v>
      </c>
      <c r="Q26">
        <f t="shared" si="38"/>
        <v>289</v>
      </c>
      <c r="R26">
        <f t="shared" si="38"/>
        <v>315</v>
      </c>
      <c r="S26">
        <f t="shared" si="38"/>
        <v>311</v>
      </c>
      <c r="T26">
        <f t="shared" si="38"/>
        <v>319</v>
      </c>
      <c r="U26">
        <f t="shared" si="38"/>
        <v>99</v>
      </c>
      <c r="V26">
        <f t="shared" si="38"/>
        <v>19</v>
      </c>
      <c r="W26">
        <f t="shared" si="38"/>
        <v>293</v>
      </c>
      <c r="X26">
        <f t="shared" si="38"/>
        <v>55</v>
      </c>
      <c r="Y26">
        <f t="shared" si="38"/>
        <v>191</v>
      </c>
      <c r="Z26">
        <f t="shared" si="38"/>
        <v>165</v>
      </c>
      <c r="AA26">
        <f t="shared" si="38"/>
        <v>235</v>
      </c>
      <c r="AB26">
        <f t="shared" si="38"/>
        <v>97</v>
      </c>
      <c r="AC26">
        <f t="shared" si="38"/>
        <v>295</v>
      </c>
      <c r="AD26">
        <f t="shared" si="38"/>
        <v>119</v>
      </c>
      <c r="AE26">
        <f t="shared" si="38"/>
        <v>139</v>
      </c>
      <c r="AF26">
        <f t="shared" si="38"/>
        <v>321</v>
      </c>
      <c r="AG26">
        <f t="shared" si="38"/>
        <v>59</v>
      </c>
      <c r="AH26">
        <f t="shared" si="38"/>
        <v>301</v>
      </c>
    </row>
    <row r="27" spans="1:34" x14ac:dyDescent="0.2">
      <c r="N27" s="64">
        <v>3</v>
      </c>
      <c r="O27">
        <f t="shared" ref="O27:AH27" si="39">RANK(O4,$O$2:$AH$21,0)</f>
        <v>305</v>
      </c>
      <c r="P27">
        <f t="shared" si="39"/>
        <v>289</v>
      </c>
      <c r="Q27">
        <f t="shared" si="39"/>
        <v>351</v>
      </c>
      <c r="R27">
        <f t="shared" si="39"/>
        <v>299</v>
      </c>
      <c r="S27">
        <f t="shared" si="39"/>
        <v>317</v>
      </c>
      <c r="T27">
        <f t="shared" si="39"/>
        <v>313</v>
      </c>
      <c r="U27">
        <f t="shared" si="39"/>
        <v>95</v>
      </c>
      <c r="V27">
        <f t="shared" si="39"/>
        <v>17</v>
      </c>
      <c r="W27">
        <f t="shared" si="39"/>
        <v>309</v>
      </c>
      <c r="X27">
        <f t="shared" si="39"/>
        <v>43</v>
      </c>
      <c r="Y27">
        <f t="shared" si="39"/>
        <v>189</v>
      </c>
      <c r="Z27">
        <f t="shared" si="39"/>
        <v>163</v>
      </c>
      <c r="AA27">
        <f t="shared" si="39"/>
        <v>233</v>
      </c>
      <c r="AB27">
        <f t="shared" si="39"/>
        <v>93</v>
      </c>
      <c r="AC27">
        <f t="shared" si="39"/>
        <v>287</v>
      </c>
      <c r="AD27">
        <f t="shared" si="39"/>
        <v>117</v>
      </c>
      <c r="AE27">
        <f t="shared" si="39"/>
        <v>137</v>
      </c>
      <c r="AF27">
        <f t="shared" si="39"/>
        <v>303</v>
      </c>
      <c r="AG27">
        <f t="shared" si="39"/>
        <v>57</v>
      </c>
      <c r="AH27">
        <f t="shared" si="39"/>
        <v>291</v>
      </c>
    </row>
    <row r="28" spans="1:34" x14ac:dyDescent="0.2">
      <c r="N28" s="64">
        <v>4</v>
      </c>
      <c r="O28">
        <f t="shared" ref="O28:AH28" si="40">RANK(O5,$O$2:$AH$21,0)</f>
        <v>391</v>
      </c>
      <c r="P28">
        <f t="shared" si="40"/>
        <v>315</v>
      </c>
      <c r="Q28">
        <f t="shared" si="40"/>
        <v>299</v>
      </c>
      <c r="R28">
        <f t="shared" si="40"/>
        <v>351</v>
      </c>
      <c r="S28">
        <f t="shared" si="40"/>
        <v>345</v>
      </c>
      <c r="T28">
        <f t="shared" si="40"/>
        <v>393</v>
      </c>
      <c r="U28">
        <f t="shared" si="40"/>
        <v>87</v>
      </c>
      <c r="V28">
        <f t="shared" si="40"/>
        <v>11</v>
      </c>
      <c r="W28">
        <f t="shared" si="40"/>
        <v>333</v>
      </c>
      <c r="X28">
        <f t="shared" si="40"/>
        <v>31</v>
      </c>
      <c r="Y28">
        <f t="shared" si="40"/>
        <v>183</v>
      </c>
      <c r="Z28">
        <f t="shared" si="40"/>
        <v>157</v>
      </c>
      <c r="AA28">
        <f t="shared" si="40"/>
        <v>227</v>
      </c>
      <c r="AB28">
        <f t="shared" si="40"/>
        <v>77</v>
      </c>
      <c r="AC28">
        <f t="shared" si="40"/>
        <v>349</v>
      </c>
      <c r="AD28">
        <f t="shared" si="40"/>
        <v>111</v>
      </c>
      <c r="AE28">
        <f t="shared" si="40"/>
        <v>131</v>
      </c>
      <c r="AF28">
        <f t="shared" si="40"/>
        <v>389</v>
      </c>
      <c r="AG28">
        <f t="shared" si="40"/>
        <v>49</v>
      </c>
      <c r="AH28">
        <f t="shared" si="40"/>
        <v>385</v>
      </c>
    </row>
    <row r="29" spans="1:34" x14ac:dyDescent="0.2">
      <c r="N29" s="64">
        <v>5</v>
      </c>
      <c r="O29">
        <f t="shared" ref="O29:AH29" si="41">RANK(O6,$O$2:$AH$21,0)</f>
        <v>383</v>
      </c>
      <c r="P29">
        <f t="shared" si="41"/>
        <v>311</v>
      </c>
      <c r="Q29">
        <f t="shared" si="41"/>
        <v>317</v>
      </c>
      <c r="R29">
        <f t="shared" si="41"/>
        <v>345</v>
      </c>
      <c r="S29">
        <f t="shared" si="41"/>
        <v>351</v>
      </c>
      <c r="T29">
        <f t="shared" si="41"/>
        <v>371</v>
      </c>
      <c r="U29">
        <f t="shared" si="41"/>
        <v>83</v>
      </c>
      <c r="V29">
        <f t="shared" si="41"/>
        <v>9</v>
      </c>
      <c r="W29">
        <f t="shared" si="41"/>
        <v>377</v>
      </c>
      <c r="X29">
        <f t="shared" si="41"/>
        <v>29</v>
      </c>
      <c r="Y29">
        <f t="shared" si="41"/>
        <v>181</v>
      </c>
      <c r="Z29">
        <f t="shared" si="41"/>
        <v>155</v>
      </c>
      <c r="AA29">
        <f t="shared" si="41"/>
        <v>225</v>
      </c>
      <c r="AB29">
        <f t="shared" si="41"/>
        <v>73</v>
      </c>
      <c r="AC29">
        <f t="shared" si="41"/>
        <v>325</v>
      </c>
      <c r="AD29">
        <f t="shared" si="41"/>
        <v>109</v>
      </c>
      <c r="AE29">
        <f t="shared" si="41"/>
        <v>129</v>
      </c>
      <c r="AF29">
        <f t="shared" si="41"/>
        <v>331</v>
      </c>
      <c r="AG29">
        <f t="shared" si="41"/>
        <v>47</v>
      </c>
      <c r="AH29">
        <f t="shared" si="41"/>
        <v>341</v>
      </c>
    </row>
    <row r="30" spans="1:34" x14ac:dyDescent="0.2">
      <c r="N30" s="64">
        <v>6</v>
      </c>
      <c r="O30">
        <f t="shared" ref="O30:AH30" si="42">RANK(O7,$O$2:$AH$21,0)</f>
        <v>379</v>
      </c>
      <c r="P30">
        <f t="shared" si="42"/>
        <v>319</v>
      </c>
      <c r="Q30">
        <f t="shared" si="42"/>
        <v>313</v>
      </c>
      <c r="R30">
        <f t="shared" si="42"/>
        <v>393</v>
      </c>
      <c r="S30">
        <f t="shared" si="42"/>
        <v>371</v>
      </c>
      <c r="T30">
        <f t="shared" si="42"/>
        <v>351</v>
      </c>
      <c r="U30">
        <f t="shared" si="42"/>
        <v>89</v>
      </c>
      <c r="V30">
        <f t="shared" si="42"/>
        <v>13</v>
      </c>
      <c r="W30">
        <f t="shared" si="42"/>
        <v>339</v>
      </c>
      <c r="X30">
        <f t="shared" si="42"/>
        <v>33</v>
      </c>
      <c r="Y30">
        <f t="shared" si="42"/>
        <v>185</v>
      </c>
      <c r="Z30">
        <f t="shared" si="42"/>
        <v>159</v>
      </c>
      <c r="AA30">
        <f t="shared" si="42"/>
        <v>229</v>
      </c>
      <c r="AB30">
        <f t="shared" si="42"/>
        <v>81</v>
      </c>
      <c r="AC30">
        <f t="shared" si="42"/>
        <v>335</v>
      </c>
      <c r="AD30">
        <f t="shared" si="42"/>
        <v>113</v>
      </c>
      <c r="AE30">
        <f t="shared" si="42"/>
        <v>133</v>
      </c>
      <c r="AF30">
        <f t="shared" si="42"/>
        <v>397</v>
      </c>
      <c r="AG30">
        <f t="shared" si="42"/>
        <v>51</v>
      </c>
      <c r="AH30">
        <f t="shared" si="42"/>
        <v>373</v>
      </c>
    </row>
    <row r="31" spans="1:34" x14ac:dyDescent="0.2">
      <c r="N31" s="64">
        <v>7</v>
      </c>
      <c r="O31">
        <f t="shared" ref="O31:AH31" si="43">RANK(O8,$O$2:$AH$21,0)</f>
        <v>79</v>
      </c>
      <c r="P31">
        <f t="shared" si="43"/>
        <v>99</v>
      </c>
      <c r="Q31">
        <f t="shared" si="43"/>
        <v>95</v>
      </c>
      <c r="R31">
        <f t="shared" si="43"/>
        <v>87</v>
      </c>
      <c r="S31">
        <f t="shared" si="43"/>
        <v>83</v>
      </c>
      <c r="T31">
        <f t="shared" si="43"/>
        <v>89</v>
      </c>
      <c r="U31">
        <f t="shared" si="43"/>
        <v>351</v>
      </c>
      <c r="V31">
        <f t="shared" si="43"/>
        <v>271</v>
      </c>
      <c r="W31">
        <f t="shared" si="43"/>
        <v>71</v>
      </c>
      <c r="X31">
        <f t="shared" si="43"/>
        <v>275</v>
      </c>
      <c r="Y31">
        <f t="shared" si="43"/>
        <v>207</v>
      </c>
      <c r="Z31">
        <f t="shared" si="43"/>
        <v>239</v>
      </c>
      <c r="AA31">
        <f t="shared" si="43"/>
        <v>169</v>
      </c>
      <c r="AB31">
        <f t="shared" si="43"/>
        <v>297</v>
      </c>
      <c r="AC31">
        <f t="shared" si="43"/>
        <v>69</v>
      </c>
      <c r="AD31">
        <f t="shared" si="43"/>
        <v>267</v>
      </c>
      <c r="AE31">
        <f t="shared" si="43"/>
        <v>251</v>
      </c>
      <c r="AF31">
        <f t="shared" si="43"/>
        <v>91</v>
      </c>
      <c r="AG31">
        <f t="shared" si="43"/>
        <v>279</v>
      </c>
      <c r="AH31">
        <f t="shared" si="43"/>
        <v>75</v>
      </c>
    </row>
    <row r="32" spans="1:34" x14ac:dyDescent="0.2">
      <c r="N32" s="64">
        <v>8</v>
      </c>
      <c r="O32">
        <f t="shared" ref="O32:AH32" si="44">RANK(O9,$O$2:$AH$21,0)</f>
        <v>7</v>
      </c>
      <c r="P32">
        <f t="shared" si="44"/>
        <v>19</v>
      </c>
      <c r="Q32">
        <f t="shared" si="44"/>
        <v>17</v>
      </c>
      <c r="R32">
        <f t="shared" si="44"/>
        <v>11</v>
      </c>
      <c r="S32">
        <f t="shared" si="44"/>
        <v>9</v>
      </c>
      <c r="T32">
        <f t="shared" si="44"/>
        <v>13</v>
      </c>
      <c r="U32">
        <f t="shared" si="44"/>
        <v>271</v>
      </c>
      <c r="V32">
        <f t="shared" si="44"/>
        <v>351</v>
      </c>
      <c r="W32">
        <f t="shared" si="44"/>
        <v>3</v>
      </c>
      <c r="X32">
        <f t="shared" si="44"/>
        <v>285</v>
      </c>
      <c r="Y32">
        <f t="shared" si="44"/>
        <v>199</v>
      </c>
      <c r="Z32">
        <f t="shared" si="44"/>
        <v>211</v>
      </c>
      <c r="AA32">
        <f t="shared" si="44"/>
        <v>141</v>
      </c>
      <c r="AB32">
        <f t="shared" si="44"/>
        <v>273</v>
      </c>
      <c r="AC32">
        <f t="shared" si="44"/>
        <v>1</v>
      </c>
      <c r="AD32">
        <f t="shared" si="44"/>
        <v>259</v>
      </c>
      <c r="AE32">
        <f t="shared" si="44"/>
        <v>241</v>
      </c>
      <c r="AF32">
        <f t="shared" si="44"/>
        <v>15</v>
      </c>
      <c r="AG32">
        <f t="shared" si="44"/>
        <v>283</v>
      </c>
      <c r="AH32">
        <f t="shared" si="44"/>
        <v>5</v>
      </c>
    </row>
    <row r="33" spans="10:34" x14ac:dyDescent="0.2">
      <c r="N33" s="64">
        <v>9</v>
      </c>
      <c r="O33">
        <f t="shared" ref="O33:AH33" si="45">RANK(O10,$O$2:$AH$21,0)</f>
        <v>387</v>
      </c>
      <c r="P33">
        <f t="shared" si="45"/>
        <v>293</v>
      </c>
      <c r="Q33">
        <f t="shared" si="45"/>
        <v>309</v>
      </c>
      <c r="R33">
        <f t="shared" si="45"/>
        <v>333</v>
      </c>
      <c r="S33">
        <f t="shared" si="45"/>
        <v>377</v>
      </c>
      <c r="T33">
        <f t="shared" si="45"/>
        <v>339</v>
      </c>
      <c r="U33">
        <f t="shared" si="45"/>
        <v>71</v>
      </c>
      <c r="V33">
        <f t="shared" si="45"/>
        <v>3</v>
      </c>
      <c r="W33">
        <f t="shared" si="45"/>
        <v>351</v>
      </c>
      <c r="X33">
        <f t="shared" si="45"/>
        <v>23</v>
      </c>
      <c r="Y33">
        <f t="shared" si="45"/>
        <v>175</v>
      </c>
      <c r="Z33">
        <f t="shared" si="45"/>
        <v>149</v>
      </c>
      <c r="AA33">
        <f t="shared" si="45"/>
        <v>219</v>
      </c>
      <c r="AB33">
        <f t="shared" si="45"/>
        <v>63</v>
      </c>
      <c r="AC33">
        <f t="shared" si="45"/>
        <v>343</v>
      </c>
      <c r="AD33">
        <f t="shared" si="45"/>
        <v>103</v>
      </c>
      <c r="AE33">
        <f t="shared" si="45"/>
        <v>123</v>
      </c>
      <c r="AF33">
        <f t="shared" si="45"/>
        <v>327</v>
      </c>
      <c r="AG33">
        <f t="shared" si="45"/>
        <v>39</v>
      </c>
      <c r="AH33">
        <f t="shared" si="45"/>
        <v>381</v>
      </c>
    </row>
    <row r="34" spans="10:34" x14ac:dyDescent="0.2">
      <c r="N34" s="64">
        <v>10</v>
      </c>
      <c r="O34">
        <f t="shared" ref="O34:AH34" si="46">RANK(O11,$O$2:$AH$21,0)</f>
        <v>27</v>
      </c>
      <c r="P34">
        <f t="shared" si="46"/>
        <v>55</v>
      </c>
      <c r="Q34">
        <f t="shared" si="46"/>
        <v>43</v>
      </c>
      <c r="R34">
        <f t="shared" si="46"/>
        <v>31</v>
      </c>
      <c r="S34">
        <f t="shared" si="46"/>
        <v>29</v>
      </c>
      <c r="T34">
        <f t="shared" si="46"/>
        <v>33</v>
      </c>
      <c r="U34">
        <f t="shared" si="46"/>
        <v>275</v>
      </c>
      <c r="V34">
        <f t="shared" si="46"/>
        <v>285</v>
      </c>
      <c r="W34">
        <f t="shared" si="46"/>
        <v>23</v>
      </c>
      <c r="X34">
        <f t="shared" si="46"/>
        <v>351</v>
      </c>
      <c r="Y34">
        <f t="shared" si="46"/>
        <v>201</v>
      </c>
      <c r="Z34">
        <f t="shared" si="46"/>
        <v>213</v>
      </c>
      <c r="AA34">
        <f t="shared" si="46"/>
        <v>143</v>
      </c>
      <c r="AB34">
        <f t="shared" si="46"/>
        <v>277</v>
      </c>
      <c r="AC34">
        <f t="shared" si="46"/>
        <v>21</v>
      </c>
      <c r="AD34">
        <f t="shared" si="46"/>
        <v>261</v>
      </c>
      <c r="AE34">
        <f t="shared" si="46"/>
        <v>243</v>
      </c>
      <c r="AF34">
        <f t="shared" si="46"/>
        <v>35</v>
      </c>
      <c r="AG34">
        <f t="shared" si="46"/>
        <v>323</v>
      </c>
      <c r="AH34">
        <f t="shared" si="46"/>
        <v>25</v>
      </c>
    </row>
    <row r="35" spans="10:34" x14ac:dyDescent="0.2">
      <c r="N35" s="64">
        <v>11</v>
      </c>
      <c r="O35">
        <f t="shared" ref="O35:AH35" si="47">RANK(O12,$O$2:$AH$21,0)</f>
        <v>179</v>
      </c>
      <c r="P35">
        <f t="shared" si="47"/>
        <v>191</v>
      </c>
      <c r="Q35">
        <f t="shared" si="47"/>
        <v>189</v>
      </c>
      <c r="R35">
        <f t="shared" si="47"/>
        <v>183</v>
      </c>
      <c r="S35">
        <f t="shared" si="47"/>
        <v>181</v>
      </c>
      <c r="T35">
        <f t="shared" si="47"/>
        <v>185</v>
      </c>
      <c r="U35">
        <f t="shared" si="47"/>
        <v>207</v>
      </c>
      <c r="V35">
        <f t="shared" si="47"/>
        <v>199</v>
      </c>
      <c r="W35">
        <f t="shared" si="47"/>
        <v>175</v>
      </c>
      <c r="X35">
        <f t="shared" si="47"/>
        <v>201</v>
      </c>
      <c r="Y35">
        <f t="shared" si="47"/>
        <v>351</v>
      </c>
      <c r="Z35">
        <f t="shared" si="47"/>
        <v>255</v>
      </c>
      <c r="AA35">
        <f t="shared" si="47"/>
        <v>197</v>
      </c>
      <c r="AB35">
        <f t="shared" si="47"/>
        <v>205</v>
      </c>
      <c r="AC35">
        <f t="shared" si="47"/>
        <v>173</v>
      </c>
      <c r="AD35">
        <f t="shared" si="47"/>
        <v>209</v>
      </c>
      <c r="AE35">
        <f t="shared" si="47"/>
        <v>247</v>
      </c>
      <c r="AF35">
        <f t="shared" si="47"/>
        <v>187</v>
      </c>
      <c r="AG35">
        <f t="shared" si="47"/>
        <v>203</v>
      </c>
      <c r="AH35">
        <f t="shared" si="47"/>
        <v>177</v>
      </c>
    </row>
    <row r="36" spans="10:34" x14ac:dyDescent="0.2">
      <c r="N36" s="64">
        <v>12</v>
      </c>
      <c r="O36">
        <f t="shared" ref="O36:AH36" si="48">RANK(O13,$O$2:$AH$21,0)</f>
        <v>153</v>
      </c>
      <c r="P36">
        <f t="shared" si="48"/>
        <v>165</v>
      </c>
      <c r="Q36">
        <f t="shared" si="48"/>
        <v>163</v>
      </c>
      <c r="R36">
        <f t="shared" si="48"/>
        <v>157</v>
      </c>
      <c r="S36">
        <f t="shared" si="48"/>
        <v>155</v>
      </c>
      <c r="T36">
        <f t="shared" si="48"/>
        <v>159</v>
      </c>
      <c r="U36">
        <f t="shared" si="48"/>
        <v>239</v>
      </c>
      <c r="V36">
        <f t="shared" si="48"/>
        <v>211</v>
      </c>
      <c r="W36">
        <f t="shared" si="48"/>
        <v>149</v>
      </c>
      <c r="X36">
        <f t="shared" si="48"/>
        <v>213</v>
      </c>
      <c r="Y36">
        <f t="shared" si="48"/>
        <v>255</v>
      </c>
      <c r="Z36">
        <f t="shared" si="48"/>
        <v>351</v>
      </c>
      <c r="AA36">
        <f t="shared" si="48"/>
        <v>195</v>
      </c>
      <c r="AB36">
        <f t="shared" si="48"/>
        <v>237</v>
      </c>
      <c r="AC36">
        <f t="shared" si="48"/>
        <v>147</v>
      </c>
      <c r="AD36">
        <f t="shared" si="48"/>
        <v>253</v>
      </c>
      <c r="AE36">
        <f t="shared" si="48"/>
        <v>269</v>
      </c>
      <c r="AF36">
        <f t="shared" si="48"/>
        <v>161</v>
      </c>
      <c r="AG36">
        <f t="shared" si="48"/>
        <v>215</v>
      </c>
      <c r="AH36">
        <f t="shared" si="48"/>
        <v>151</v>
      </c>
    </row>
    <row r="37" spans="10:34" x14ac:dyDescent="0.2">
      <c r="N37" s="64">
        <v>13</v>
      </c>
      <c r="O37">
        <f t="shared" ref="O37:AH37" si="49">RANK(O14,$O$2:$AH$21,0)</f>
        <v>223</v>
      </c>
      <c r="P37">
        <f t="shared" si="49"/>
        <v>235</v>
      </c>
      <c r="Q37">
        <f t="shared" si="49"/>
        <v>233</v>
      </c>
      <c r="R37">
        <f t="shared" si="49"/>
        <v>227</v>
      </c>
      <c r="S37">
        <f t="shared" si="49"/>
        <v>225</v>
      </c>
      <c r="T37">
        <f t="shared" si="49"/>
        <v>229</v>
      </c>
      <c r="U37">
        <f t="shared" si="49"/>
        <v>169</v>
      </c>
      <c r="V37">
        <f t="shared" si="49"/>
        <v>141</v>
      </c>
      <c r="W37">
        <f t="shared" si="49"/>
        <v>219</v>
      </c>
      <c r="X37">
        <f t="shared" si="49"/>
        <v>143</v>
      </c>
      <c r="Y37">
        <f t="shared" si="49"/>
        <v>197</v>
      </c>
      <c r="Z37">
        <f t="shared" si="49"/>
        <v>195</v>
      </c>
      <c r="AA37">
        <f t="shared" si="49"/>
        <v>351</v>
      </c>
      <c r="AB37">
        <f t="shared" si="49"/>
        <v>167</v>
      </c>
      <c r="AC37">
        <f t="shared" si="49"/>
        <v>217</v>
      </c>
      <c r="AD37">
        <f t="shared" si="49"/>
        <v>171</v>
      </c>
      <c r="AE37">
        <f t="shared" si="49"/>
        <v>193</v>
      </c>
      <c r="AF37">
        <f t="shared" si="49"/>
        <v>231</v>
      </c>
      <c r="AG37">
        <f t="shared" si="49"/>
        <v>145</v>
      </c>
      <c r="AH37">
        <f t="shared" si="49"/>
        <v>221</v>
      </c>
    </row>
    <row r="38" spans="10:34" x14ac:dyDescent="0.2">
      <c r="N38" s="64">
        <v>14</v>
      </c>
      <c r="O38">
        <f t="shared" ref="O38:AH38" si="50">RANK(O15,$O$2:$AH$21,0)</f>
        <v>67</v>
      </c>
      <c r="P38">
        <f t="shared" si="50"/>
        <v>97</v>
      </c>
      <c r="Q38">
        <f t="shared" si="50"/>
        <v>93</v>
      </c>
      <c r="R38">
        <f t="shared" si="50"/>
        <v>77</v>
      </c>
      <c r="S38">
        <f t="shared" si="50"/>
        <v>73</v>
      </c>
      <c r="T38">
        <f t="shared" si="50"/>
        <v>81</v>
      </c>
      <c r="U38">
        <f t="shared" si="50"/>
        <v>297</v>
      </c>
      <c r="V38">
        <f t="shared" si="50"/>
        <v>273</v>
      </c>
      <c r="W38">
        <f t="shared" si="50"/>
        <v>63</v>
      </c>
      <c r="X38">
        <f t="shared" si="50"/>
        <v>277</v>
      </c>
      <c r="Y38">
        <f t="shared" si="50"/>
        <v>205</v>
      </c>
      <c r="Z38">
        <f t="shared" si="50"/>
        <v>237</v>
      </c>
      <c r="AA38">
        <f t="shared" si="50"/>
        <v>167</v>
      </c>
      <c r="AB38">
        <f t="shared" si="50"/>
        <v>351</v>
      </c>
      <c r="AC38">
        <f t="shared" si="50"/>
        <v>61</v>
      </c>
      <c r="AD38">
        <f t="shared" si="50"/>
        <v>265</v>
      </c>
      <c r="AE38">
        <f t="shared" si="50"/>
        <v>249</v>
      </c>
      <c r="AF38">
        <f t="shared" si="50"/>
        <v>85</v>
      </c>
      <c r="AG38">
        <f t="shared" si="50"/>
        <v>281</v>
      </c>
      <c r="AH38">
        <f t="shared" si="50"/>
        <v>65</v>
      </c>
    </row>
    <row r="39" spans="10:34" x14ac:dyDescent="0.2">
      <c r="N39" s="64">
        <v>15</v>
      </c>
      <c r="O39">
        <f t="shared" ref="O39:AH39" si="51">RANK(O16,$O$2:$AH$21,0)</f>
        <v>375</v>
      </c>
      <c r="P39">
        <f t="shared" si="51"/>
        <v>295</v>
      </c>
      <c r="Q39">
        <f t="shared" si="51"/>
        <v>287</v>
      </c>
      <c r="R39">
        <f t="shared" si="51"/>
        <v>349</v>
      </c>
      <c r="S39">
        <f t="shared" si="51"/>
        <v>325</v>
      </c>
      <c r="T39">
        <f t="shared" si="51"/>
        <v>335</v>
      </c>
      <c r="U39">
        <f t="shared" si="51"/>
        <v>69</v>
      </c>
      <c r="V39">
        <f t="shared" si="51"/>
        <v>1</v>
      </c>
      <c r="W39">
        <f t="shared" si="51"/>
        <v>343</v>
      </c>
      <c r="X39">
        <f t="shared" si="51"/>
        <v>21</v>
      </c>
      <c r="Y39">
        <f t="shared" si="51"/>
        <v>173</v>
      </c>
      <c r="Z39">
        <f t="shared" si="51"/>
        <v>147</v>
      </c>
      <c r="AA39">
        <f t="shared" si="51"/>
        <v>217</v>
      </c>
      <c r="AB39">
        <f t="shared" si="51"/>
        <v>61</v>
      </c>
      <c r="AC39">
        <f t="shared" si="51"/>
        <v>351</v>
      </c>
      <c r="AD39">
        <f t="shared" si="51"/>
        <v>101</v>
      </c>
      <c r="AE39">
        <f t="shared" si="51"/>
        <v>121</v>
      </c>
      <c r="AF39">
        <f t="shared" si="51"/>
        <v>329</v>
      </c>
      <c r="AG39">
        <f t="shared" si="51"/>
        <v>37</v>
      </c>
      <c r="AH39">
        <f t="shared" si="51"/>
        <v>395</v>
      </c>
    </row>
    <row r="40" spans="10:34" x14ac:dyDescent="0.2">
      <c r="N40" s="64">
        <v>16</v>
      </c>
      <c r="O40">
        <f t="shared" ref="O40:AH40" si="52">RANK(O17,$O$2:$AH$21,0)</f>
        <v>107</v>
      </c>
      <c r="P40">
        <f t="shared" si="52"/>
        <v>119</v>
      </c>
      <c r="Q40">
        <f t="shared" si="52"/>
        <v>117</v>
      </c>
      <c r="R40">
        <f t="shared" si="52"/>
        <v>111</v>
      </c>
      <c r="S40">
        <f t="shared" si="52"/>
        <v>109</v>
      </c>
      <c r="T40">
        <f t="shared" si="52"/>
        <v>113</v>
      </c>
      <c r="U40">
        <f t="shared" si="52"/>
        <v>267</v>
      </c>
      <c r="V40">
        <f t="shared" si="52"/>
        <v>259</v>
      </c>
      <c r="W40">
        <f t="shared" si="52"/>
        <v>103</v>
      </c>
      <c r="X40">
        <f t="shared" si="52"/>
        <v>261</v>
      </c>
      <c r="Y40">
        <f t="shared" si="52"/>
        <v>209</v>
      </c>
      <c r="Z40">
        <f t="shared" si="52"/>
        <v>253</v>
      </c>
      <c r="AA40">
        <f t="shared" si="52"/>
        <v>171</v>
      </c>
      <c r="AB40">
        <f t="shared" si="52"/>
        <v>265</v>
      </c>
      <c r="AC40">
        <f t="shared" si="52"/>
        <v>101</v>
      </c>
      <c r="AD40">
        <f t="shared" si="52"/>
        <v>351</v>
      </c>
      <c r="AE40">
        <f t="shared" si="52"/>
        <v>257</v>
      </c>
      <c r="AF40">
        <f t="shared" si="52"/>
        <v>115</v>
      </c>
      <c r="AG40">
        <f t="shared" si="52"/>
        <v>263</v>
      </c>
      <c r="AH40">
        <f t="shared" si="52"/>
        <v>105</v>
      </c>
    </row>
    <row r="41" spans="10:34" x14ac:dyDescent="0.2">
      <c r="N41" s="64">
        <v>17</v>
      </c>
      <c r="O41">
        <f t="shared" ref="O41:AH41" si="53">RANK(O18,$O$2:$AH$21,0)</f>
        <v>127</v>
      </c>
      <c r="P41">
        <f t="shared" si="53"/>
        <v>139</v>
      </c>
      <c r="Q41">
        <f t="shared" si="53"/>
        <v>137</v>
      </c>
      <c r="R41">
        <f t="shared" si="53"/>
        <v>131</v>
      </c>
      <c r="S41">
        <f t="shared" si="53"/>
        <v>129</v>
      </c>
      <c r="T41">
        <f t="shared" si="53"/>
        <v>133</v>
      </c>
      <c r="U41">
        <f t="shared" si="53"/>
        <v>251</v>
      </c>
      <c r="V41">
        <f t="shared" si="53"/>
        <v>241</v>
      </c>
      <c r="W41">
        <f t="shared" si="53"/>
        <v>123</v>
      </c>
      <c r="X41">
        <f t="shared" si="53"/>
        <v>243</v>
      </c>
      <c r="Y41">
        <f t="shared" si="53"/>
        <v>247</v>
      </c>
      <c r="Z41">
        <f t="shared" si="53"/>
        <v>269</v>
      </c>
      <c r="AA41">
        <f t="shared" si="53"/>
        <v>193</v>
      </c>
      <c r="AB41">
        <f t="shared" si="53"/>
        <v>249</v>
      </c>
      <c r="AC41">
        <f t="shared" si="53"/>
        <v>121</v>
      </c>
      <c r="AD41">
        <f t="shared" si="53"/>
        <v>257</v>
      </c>
      <c r="AE41">
        <f t="shared" si="53"/>
        <v>351</v>
      </c>
      <c r="AF41">
        <f t="shared" si="53"/>
        <v>135</v>
      </c>
      <c r="AG41">
        <f t="shared" si="53"/>
        <v>245</v>
      </c>
      <c r="AH41">
        <f t="shared" si="53"/>
        <v>125</v>
      </c>
    </row>
    <row r="42" spans="10:34" x14ac:dyDescent="0.2">
      <c r="N42" s="64">
        <v>18</v>
      </c>
      <c r="O42">
        <f t="shared" ref="O42:AH42" si="54">RANK(O19,$O$2:$AH$21,0)</f>
        <v>347</v>
      </c>
      <c r="P42">
        <f t="shared" si="54"/>
        <v>321</v>
      </c>
      <c r="Q42">
        <f t="shared" si="54"/>
        <v>303</v>
      </c>
      <c r="R42">
        <f t="shared" si="54"/>
        <v>389</v>
      </c>
      <c r="S42">
        <f t="shared" si="54"/>
        <v>331</v>
      </c>
      <c r="T42">
        <f t="shared" si="54"/>
        <v>397</v>
      </c>
      <c r="U42">
        <f t="shared" si="54"/>
        <v>91</v>
      </c>
      <c r="V42">
        <f t="shared" si="54"/>
        <v>15</v>
      </c>
      <c r="W42">
        <f t="shared" si="54"/>
        <v>327</v>
      </c>
      <c r="X42">
        <f t="shared" si="54"/>
        <v>35</v>
      </c>
      <c r="Y42">
        <f t="shared" si="54"/>
        <v>187</v>
      </c>
      <c r="Z42">
        <f t="shared" si="54"/>
        <v>161</v>
      </c>
      <c r="AA42">
        <f t="shared" si="54"/>
        <v>231</v>
      </c>
      <c r="AB42">
        <f t="shared" si="54"/>
        <v>85</v>
      </c>
      <c r="AC42">
        <f t="shared" si="54"/>
        <v>329</v>
      </c>
      <c r="AD42">
        <f t="shared" si="54"/>
        <v>115</v>
      </c>
      <c r="AE42">
        <f t="shared" si="54"/>
        <v>135</v>
      </c>
      <c r="AF42">
        <f t="shared" si="54"/>
        <v>351</v>
      </c>
      <c r="AG42">
        <f t="shared" si="54"/>
        <v>53</v>
      </c>
      <c r="AH42">
        <f t="shared" si="54"/>
        <v>337</v>
      </c>
    </row>
    <row r="43" spans="10:34" x14ac:dyDescent="0.2">
      <c r="N43" s="64">
        <v>19</v>
      </c>
      <c r="O43">
        <f t="shared" ref="O43:AH43" si="55">RANK(O20,$O$2:$AH$21,0)</f>
        <v>45</v>
      </c>
      <c r="P43">
        <f t="shared" si="55"/>
        <v>59</v>
      </c>
      <c r="Q43">
        <f t="shared" si="55"/>
        <v>57</v>
      </c>
      <c r="R43">
        <f t="shared" si="55"/>
        <v>49</v>
      </c>
      <c r="S43">
        <f t="shared" si="55"/>
        <v>47</v>
      </c>
      <c r="T43">
        <f t="shared" si="55"/>
        <v>51</v>
      </c>
      <c r="U43">
        <f t="shared" si="55"/>
        <v>279</v>
      </c>
      <c r="V43">
        <f t="shared" si="55"/>
        <v>283</v>
      </c>
      <c r="W43">
        <f t="shared" si="55"/>
        <v>39</v>
      </c>
      <c r="X43">
        <f t="shared" si="55"/>
        <v>323</v>
      </c>
      <c r="Y43">
        <f t="shared" si="55"/>
        <v>203</v>
      </c>
      <c r="Z43">
        <f t="shared" si="55"/>
        <v>215</v>
      </c>
      <c r="AA43">
        <f t="shared" si="55"/>
        <v>145</v>
      </c>
      <c r="AB43">
        <f t="shared" si="55"/>
        <v>281</v>
      </c>
      <c r="AC43">
        <f t="shared" si="55"/>
        <v>37</v>
      </c>
      <c r="AD43">
        <f t="shared" si="55"/>
        <v>263</v>
      </c>
      <c r="AE43">
        <f t="shared" si="55"/>
        <v>245</v>
      </c>
      <c r="AF43">
        <f t="shared" si="55"/>
        <v>53</v>
      </c>
      <c r="AG43">
        <f t="shared" si="55"/>
        <v>351</v>
      </c>
      <c r="AH43">
        <f t="shared" si="55"/>
        <v>41</v>
      </c>
    </row>
    <row r="44" spans="10:34" x14ac:dyDescent="0.2">
      <c r="N44" s="64">
        <v>20</v>
      </c>
      <c r="O44">
        <f t="shared" ref="O44:AH44" si="56">RANK(O21,$O$2:$AH$21,0)</f>
        <v>399</v>
      </c>
      <c r="P44">
        <f t="shared" si="56"/>
        <v>301</v>
      </c>
      <c r="Q44">
        <f t="shared" si="56"/>
        <v>291</v>
      </c>
      <c r="R44">
        <f t="shared" si="56"/>
        <v>385</v>
      </c>
      <c r="S44">
        <f t="shared" si="56"/>
        <v>341</v>
      </c>
      <c r="T44">
        <f t="shared" si="56"/>
        <v>373</v>
      </c>
      <c r="U44">
        <f t="shared" si="56"/>
        <v>75</v>
      </c>
      <c r="V44">
        <f t="shared" si="56"/>
        <v>5</v>
      </c>
      <c r="W44">
        <f t="shared" si="56"/>
        <v>381</v>
      </c>
      <c r="X44">
        <f t="shared" si="56"/>
        <v>25</v>
      </c>
      <c r="Y44">
        <f t="shared" si="56"/>
        <v>177</v>
      </c>
      <c r="Z44">
        <f t="shared" si="56"/>
        <v>151</v>
      </c>
      <c r="AA44">
        <f t="shared" si="56"/>
        <v>221</v>
      </c>
      <c r="AB44">
        <f t="shared" si="56"/>
        <v>65</v>
      </c>
      <c r="AC44">
        <f t="shared" si="56"/>
        <v>395</v>
      </c>
      <c r="AD44">
        <f t="shared" si="56"/>
        <v>105</v>
      </c>
      <c r="AE44">
        <f t="shared" si="56"/>
        <v>125</v>
      </c>
      <c r="AF44">
        <f t="shared" si="56"/>
        <v>337</v>
      </c>
      <c r="AG44">
        <f t="shared" si="56"/>
        <v>41</v>
      </c>
      <c r="AH44">
        <f t="shared" si="56"/>
        <v>351</v>
      </c>
    </row>
    <row r="46" spans="10:34" x14ac:dyDescent="0.2">
      <c r="J46" t="s">
        <v>347</v>
      </c>
      <c r="K46">
        <f>CORREL(O25:AH44,O73:AH92)</f>
        <v>0.75379174037702823</v>
      </c>
    </row>
    <row r="48" spans="10:34" x14ac:dyDescent="0.2">
      <c r="O48" s="12">
        <v>1</v>
      </c>
      <c r="P48" s="12">
        <f>O48+1</f>
        <v>2</v>
      </c>
      <c r="Q48" s="12">
        <f t="shared" ref="Q48" si="57">P48+1</f>
        <v>3</v>
      </c>
      <c r="R48" s="12">
        <f t="shared" ref="R48" si="58">Q48+1</f>
        <v>4</v>
      </c>
      <c r="S48" s="12">
        <f t="shared" ref="S48" si="59">R48+1</f>
        <v>5</v>
      </c>
      <c r="T48" s="12">
        <f t="shared" ref="T48" si="60">S48+1</f>
        <v>6</v>
      </c>
      <c r="U48" s="12">
        <f t="shared" ref="U48" si="61">T48+1</f>
        <v>7</v>
      </c>
      <c r="V48" s="12">
        <f t="shared" ref="V48" si="62">U48+1</f>
        <v>8</v>
      </c>
      <c r="W48" s="12">
        <f t="shared" ref="W48" si="63">V48+1</f>
        <v>9</v>
      </c>
      <c r="X48" s="12">
        <f t="shared" ref="X48" si="64">W48+1</f>
        <v>10</v>
      </c>
      <c r="Y48" s="12">
        <f>X48+1</f>
        <v>11</v>
      </c>
      <c r="Z48" s="12">
        <f t="shared" ref="Z48" si="65">Y48+1</f>
        <v>12</v>
      </c>
      <c r="AA48" s="12">
        <f t="shared" ref="AA48" si="66">Z48+1</f>
        <v>13</v>
      </c>
      <c r="AB48" s="12">
        <f>AA48+1</f>
        <v>14</v>
      </c>
      <c r="AC48" s="12">
        <f>AB48+1</f>
        <v>15</v>
      </c>
      <c r="AD48" s="12">
        <f t="shared" ref="AD48" si="67">AC48+1</f>
        <v>16</v>
      </c>
      <c r="AE48" s="12">
        <f t="shared" ref="AE48" si="68">AD48+1</f>
        <v>17</v>
      </c>
      <c r="AF48" s="12">
        <f t="shared" ref="AF48" si="69">AE48+1</f>
        <v>18</v>
      </c>
      <c r="AG48" s="12">
        <f t="shared" ref="AG48" si="70">AF48+1</f>
        <v>19</v>
      </c>
      <c r="AH48" s="12">
        <f t="shared" ref="AH48" si="71">AG48+1</f>
        <v>20</v>
      </c>
    </row>
    <row r="49" spans="10:34" x14ac:dyDescent="0.2">
      <c r="J49" s="12" t="s">
        <v>20</v>
      </c>
      <c r="K49" s="12" t="s">
        <v>345</v>
      </c>
      <c r="L49" s="12" t="s">
        <v>346</v>
      </c>
      <c r="N49" s="64">
        <v>1</v>
      </c>
      <c r="O49">
        <f>IF($O48=N$49,1000,SUMXMY2($K$50:$L$50,K50:L50))</f>
        <v>1000</v>
      </c>
      <c r="P49">
        <f>IF(P$48=$N49,1000,SUMXMY2($K$51:$L$51,K50:L50))</f>
        <v>1.5940628058941628E-2</v>
      </c>
      <c r="Q49">
        <f>IF(Q$48=$N49,1000,SUMXMY2($K$52:$L$52,K50:L50))</f>
        <v>1.9263040813654753E-2</v>
      </c>
      <c r="R49">
        <f>IF(R$48=$N49,1000,SUMXMY2($K$53:$L$53,K50:L50))</f>
        <v>1.5146220067365553E-3</v>
      </c>
      <c r="S49">
        <f>IF(S$48=$N49,1000,SUMXMY2($K$54:$L$54,K50:L50))</f>
        <v>1.2363704145442196E-3</v>
      </c>
      <c r="T49">
        <f>IF(T$48=$N49,1000,SUMXMY2($K$55:$L$55,K50:L50))</f>
        <v>2.0270845217571437E-3</v>
      </c>
      <c r="U49">
        <f>IF(U$48=$N49,1000,SUMXMY2($K$56:$L$56,K50:L50))</f>
        <v>2.6562984854135907</v>
      </c>
      <c r="V49">
        <f>IF(V$48=$N49,1000,SUMXMY2($K$57:$L$57,K50:L50))</f>
        <v>3.5010721160261431</v>
      </c>
      <c r="W49">
        <f>IF(W$48=$N49,1000,SUMXMY2($K$58:$L$58,K50:L50))</f>
        <v>1.366880382423431E-3</v>
      </c>
      <c r="X49">
        <f>IF(X$48=$N49,1000,SUMXMY2($K$59:$L$59,K50:L50))</f>
        <v>3.1326436295508779</v>
      </c>
      <c r="Y49">
        <f>IF(Y$48=$N49,1000,SUMXMY2($K$60:$L$60,K50:L50))</f>
        <v>1.5664071155881456</v>
      </c>
      <c r="Z49">
        <f>IF(Z$48=$N49,1000,SUMXMY2($K$61:$L$61,K50:L50))</f>
        <v>1.9078907278661168</v>
      </c>
      <c r="AA49">
        <f>IF(AA$48=$N49,1000,SUMXMY2($K$62:$L$62,K50:L50))</f>
        <v>0.4928786078430436</v>
      </c>
      <c r="AB49">
        <f>IF(AB$48=$N49,1000,SUMXMY2($K$63:$L$63,K50:L50))</f>
        <v>2.7091096115297635</v>
      </c>
      <c r="AC49">
        <f>IF(AC$48=$N49,1000,SUMXMY2($K$64:$L$64,K50:L50))</f>
        <v>2.0040322243909245E-3</v>
      </c>
      <c r="AD49">
        <f>IF(AD$48=$N49,1000,SUMXMY2($K$65:$L$65,K50:L50))</f>
        <v>2.389216536880082</v>
      </c>
      <c r="AE49">
        <f>IF(AE$48=$N49,1000,SUMXMY2($K$66:$L$66,K50:L50))</f>
        <v>2.2117813440307348</v>
      </c>
      <c r="AF49">
        <f>IF(AF$48=$N49,1000,SUMXMY2($K$67:$L$67,K50:L50))</f>
        <v>2.5147479981328779E-3</v>
      </c>
      <c r="AG49">
        <f>IF(AG$48=$N49,1000,SUMXMY2($K$68:$L$68,K50:L50))</f>
        <v>3.0862807342916279</v>
      </c>
      <c r="AH49">
        <f>IF(AH$48=$N49,1000,SUMXMY2($K$69:$L$69,K50:L50))</f>
        <v>2.4264216163766812E-4</v>
      </c>
    </row>
    <row r="50" spans="10:34" x14ac:dyDescent="0.2">
      <c r="J50" s="59">
        <v>1</v>
      </c>
      <c r="K50">
        <v>0.173213552731385</v>
      </c>
      <c r="L50">
        <v>-0.68323483155969467</v>
      </c>
      <c r="N50" s="64">
        <v>2</v>
      </c>
      <c r="O50">
        <f t="shared" ref="O50:O67" si="72">IF($O49=N$49,1000,SUMXMY2($K$50:$L$50,K51:L51))</f>
        <v>1.5940628058941628E-2</v>
      </c>
      <c r="P50">
        <f t="shared" ref="P50:P68" si="73">IF(P$48=$N50,1000,SUMXMY2($K$51:$L$51,K51:L51))</f>
        <v>1000</v>
      </c>
      <c r="Q50">
        <f t="shared" ref="Q50:Q68" si="74">IF(Q$48=$N50,1000,SUMXMY2($K$52:$L$52,K51:L51))</f>
        <v>5.6047484499492345E-2</v>
      </c>
      <c r="R50">
        <f t="shared" ref="R50:R68" si="75">IF(R$48=$N50,1000,SUMXMY2($K$53:$L$53,K51:L51))</f>
        <v>9.1708891253331377E-3</v>
      </c>
      <c r="S50">
        <f t="shared" ref="S50:S68" si="76">IF(S$48=$N50,1000,SUMXMY2($K$54:$L$54,K51:L51))</f>
        <v>2.1427605973610046E-2</v>
      </c>
      <c r="T50">
        <f t="shared" ref="T50:T68" si="77">IF(T$48=$N50,1000,SUMXMY2($K$55:$L$55,K51:L51))</f>
        <v>8.2196199024102898E-3</v>
      </c>
      <c r="U50">
        <f t="shared" ref="U50:U68" si="78">IF(U$48=$N50,1000,SUMXMY2($K$56:$L$56,K51:L51))</f>
        <v>2.4989475179945764</v>
      </c>
      <c r="V50">
        <f t="shared" ref="V50:V68" si="79">IF(V$48=$N50,1000,SUMXMY2($K$57:$L$57,K51:L51))</f>
        <v>3.2593936096630713</v>
      </c>
      <c r="W50">
        <f t="shared" ref="W50:W68" si="80">IF(W$48=$N50,1000,SUMXMY2($K$58:$L$58,K51:L51))</f>
        <v>1.2015168352272397E-2</v>
      </c>
      <c r="X50">
        <f t="shared" ref="X50:X68" si="81">IF(X$48=$N50,1000,SUMXMY2($K$59:$L$59,K51:L51))</f>
        <v>2.8987516189575553</v>
      </c>
      <c r="Y50">
        <f t="shared" ref="Y50:Y68" si="82">IF(Y$48=$N50,1000,SUMXMY2($K$60:$L$60,K51:L51))</f>
        <v>1.2891808826176354</v>
      </c>
      <c r="Z50">
        <f t="shared" ref="Z50:Z68" si="83">IF(Z$48=$N50,1000,SUMXMY2($K$61:$L$61,K51:L51))</f>
        <v>1.6353941666747329</v>
      </c>
      <c r="AA50">
        <f t="shared" ref="AA50:AA68" si="84">IF(AA$48=$N50,1000,SUMXMY2($K$62:$L$62,K51:L51))</f>
        <v>0.33222541256654131</v>
      </c>
      <c r="AB50">
        <f t="shared" ref="AB50:AB68" si="85">IF(AB$48=$N50,1000,SUMXMY2($K$63:$L$63,K51:L51))</f>
        <v>2.4679396547850501</v>
      </c>
      <c r="AC50">
        <f t="shared" ref="AC50:AC68" si="86">IF(AC$48=$N50,1000,SUMXMY2($K$64:$L$64,K51:L51))</f>
        <v>2.5395374363780233E-2</v>
      </c>
      <c r="AD50">
        <f t="shared" ref="AD50:AD68" si="87">IF(AD$48=$N50,1000,SUMXMY2($K$65:$L$65,K51:L51))</f>
        <v>2.2045172256856165</v>
      </c>
      <c r="AE50">
        <f t="shared" ref="AE50:AE68" si="88">IF(AE$48=$N50,1000,SUMXMY2($K$66:$L$66,K51:L51))</f>
        <v>1.9452980555067449</v>
      </c>
      <c r="AF50">
        <f t="shared" ref="AF50:AF68" si="89">IF(AF$48=$N50,1000,SUMXMY2($K$67:$L$67,K51:L51))</f>
        <v>9.7784799996890794E-3</v>
      </c>
      <c r="AG50">
        <f t="shared" ref="AG50:AG68" si="90">IF(AG$48=$N50,1000,SUMXMY2($K$68:$L$68,K51:L51))</f>
        <v>2.8332575331934571</v>
      </c>
      <c r="AH50">
        <f t="shared" ref="AH50:AH68" si="91">IF(AH$48=$N50,1000,SUMXMY2($K$69:$L$69,K51:L51))</f>
        <v>1.4683514341784483E-2</v>
      </c>
    </row>
    <row r="51" spans="10:34" x14ac:dyDescent="0.2">
      <c r="J51" s="59">
        <v>2</v>
      </c>
      <c r="K51">
        <v>0.23278028876304913</v>
      </c>
      <c r="L51">
        <v>-0.57191353073422069</v>
      </c>
      <c r="N51" s="64">
        <v>3</v>
      </c>
      <c r="O51">
        <f t="shared" si="72"/>
        <v>1.9263040813654753E-2</v>
      </c>
      <c r="P51">
        <f t="shared" si="73"/>
        <v>5.6047484499492345E-2</v>
      </c>
      <c r="Q51">
        <f t="shared" si="74"/>
        <v>1000</v>
      </c>
      <c r="R51">
        <f t="shared" si="75"/>
        <v>2.1522243804989249E-2</v>
      </c>
      <c r="S51">
        <f t="shared" si="76"/>
        <v>1.083147193063669E-2</v>
      </c>
      <c r="T51">
        <f t="shared" si="77"/>
        <v>2.2493254850880842E-2</v>
      </c>
      <c r="U51">
        <f t="shared" si="78"/>
        <v>2.4589754924593037</v>
      </c>
      <c r="V51">
        <f t="shared" si="79"/>
        <v>3.3387491568909735</v>
      </c>
      <c r="W51">
        <f t="shared" si="80"/>
        <v>3.0886518221749735E-2</v>
      </c>
      <c r="X51">
        <f t="shared" si="81"/>
        <v>2.9877547848731703</v>
      </c>
      <c r="Y51">
        <f t="shared" si="82"/>
        <v>1.6730341976578871</v>
      </c>
      <c r="Z51">
        <f t="shared" si="83"/>
        <v>1.9424319674384558</v>
      </c>
      <c r="AA51">
        <f t="shared" si="84"/>
        <v>0.61385596086023053</v>
      </c>
      <c r="AB51">
        <f t="shared" si="85"/>
        <v>2.6078903499094048</v>
      </c>
      <c r="AC51">
        <f t="shared" si="86"/>
        <v>2.3908509682970355E-2</v>
      </c>
      <c r="AD51">
        <f t="shared" si="87"/>
        <v>2.2437913246261583</v>
      </c>
      <c r="AE51">
        <f t="shared" si="88"/>
        <v>2.1969525810651822</v>
      </c>
      <c r="AF51">
        <f t="shared" si="89"/>
        <v>1.9300344098947462E-2</v>
      </c>
      <c r="AG51">
        <f t="shared" si="90"/>
        <v>2.9696371924832898</v>
      </c>
      <c r="AH51">
        <f t="shared" si="91"/>
        <v>2.3699660643681477E-2</v>
      </c>
    </row>
    <row r="52" spans="10:34" x14ac:dyDescent="0.2">
      <c r="J52" s="59">
        <v>3</v>
      </c>
      <c r="K52">
        <v>3.5891304052846323E-2</v>
      </c>
      <c r="L52">
        <v>-0.7033753586512167</v>
      </c>
      <c r="N52" s="64">
        <v>4</v>
      </c>
      <c r="O52">
        <f t="shared" si="72"/>
        <v>1.5146220067365553E-3</v>
      </c>
      <c r="P52">
        <f t="shared" si="73"/>
        <v>9.1708891253331377E-3</v>
      </c>
      <c r="Q52">
        <f t="shared" si="74"/>
        <v>2.1522243804989249E-2</v>
      </c>
      <c r="R52">
        <f t="shared" si="75"/>
        <v>1000</v>
      </c>
      <c r="S52">
        <f t="shared" si="76"/>
        <v>2.5629508729183973E-3</v>
      </c>
      <c r="T52">
        <f t="shared" si="77"/>
        <v>3.8590368396378041E-5</v>
      </c>
      <c r="U52">
        <f t="shared" si="78"/>
        <v>2.5508873170233044</v>
      </c>
      <c r="V52">
        <f t="shared" si="79"/>
        <v>3.3699708611677091</v>
      </c>
      <c r="W52">
        <f t="shared" si="80"/>
        <v>2.7815080489437746E-3</v>
      </c>
      <c r="X52">
        <f t="shared" si="81"/>
        <v>3.0077920365147994</v>
      </c>
      <c r="Y52">
        <f t="shared" si="82"/>
        <v>1.4721710771121941</v>
      </c>
      <c r="Z52">
        <f t="shared" si="83"/>
        <v>1.801938451513875</v>
      </c>
      <c r="AA52">
        <f t="shared" si="84"/>
        <v>0.44592684532182858</v>
      </c>
      <c r="AB52">
        <f t="shared" si="85"/>
        <v>2.5896677529988876</v>
      </c>
      <c r="AC52">
        <f t="shared" si="86"/>
        <v>6.8643273443934625E-3</v>
      </c>
      <c r="AD52">
        <f t="shared" si="87"/>
        <v>2.2830815901723009</v>
      </c>
      <c r="AE52">
        <f t="shared" si="88"/>
        <v>2.0988660001975967</v>
      </c>
      <c r="AF52">
        <f t="shared" si="89"/>
        <v>2.454251811108575E-4</v>
      </c>
      <c r="AG52">
        <f t="shared" si="90"/>
        <v>2.9594106980347163</v>
      </c>
      <c r="AH52">
        <f t="shared" si="91"/>
        <v>1.9704892351939131E-3</v>
      </c>
    </row>
    <row r="53" spans="10:34" x14ac:dyDescent="0.2">
      <c r="J53" s="59">
        <v>4</v>
      </c>
      <c r="K53">
        <v>0.17023340918784241</v>
      </c>
      <c r="L53">
        <v>-0.64443095609349366</v>
      </c>
      <c r="N53" s="64">
        <v>5</v>
      </c>
      <c r="O53">
        <f t="shared" si="72"/>
        <v>1.2363704145442196E-3</v>
      </c>
      <c r="P53">
        <f t="shared" si="73"/>
        <v>2.1427605973610046E-2</v>
      </c>
      <c r="Q53">
        <f t="shared" si="74"/>
        <v>1.083147193063669E-2</v>
      </c>
      <c r="R53">
        <f t="shared" si="75"/>
        <v>2.5629508729183973E-3</v>
      </c>
      <c r="S53">
        <f t="shared" si="76"/>
        <v>1000</v>
      </c>
      <c r="T53">
        <f t="shared" si="77"/>
        <v>3.1326609931112822E-3</v>
      </c>
      <c r="U53">
        <f t="shared" si="78"/>
        <v>2.5893671067374107</v>
      </c>
      <c r="V53">
        <f t="shared" si="79"/>
        <v>3.4398134370471847</v>
      </c>
      <c r="W53">
        <f t="shared" si="80"/>
        <v>5.1893105492511705E-3</v>
      </c>
      <c r="X53">
        <f t="shared" si="81"/>
        <v>3.0765789900933429</v>
      </c>
      <c r="Y53">
        <f t="shared" si="82"/>
        <v>1.5778706469261083</v>
      </c>
      <c r="Z53">
        <f t="shared" si="83"/>
        <v>1.8996345273145729</v>
      </c>
      <c r="AA53">
        <f t="shared" si="84"/>
        <v>0.51385745845904252</v>
      </c>
      <c r="AB53">
        <f t="shared" si="85"/>
        <v>2.664781285966471</v>
      </c>
      <c r="AC53">
        <f t="shared" si="86"/>
        <v>4.3256340805317272E-3</v>
      </c>
      <c r="AD53">
        <f t="shared" si="87"/>
        <v>2.335343384646376</v>
      </c>
      <c r="AE53">
        <f t="shared" si="88"/>
        <v>2.1901514830058844</v>
      </c>
      <c r="AF53">
        <f t="shared" si="89"/>
        <v>2.6529359318408843E-3</v>
      </c>
      <c r="AG53">
        <f t="shared" si="90"/>
        <v>3.0371210118295959</v>
      </c>
      <c r="AH53">
        <f t="shared" si="91"/>
        <v>2.568064760014721E-3</v>
      </c>
    </row>
    <row r="54" spans="10:34" x14ac:dyDescent="0.2">
      <c r="J54" s="59">
        <v>5</v>
      </c>
      <c r="K54">
        <v>0.13805258762371778</v>
      </c>
      <c r="L54">
        <v>-0.68351222521792676</v>
      </c>
      <c r="N54" s="64">
        <v>6</v>
      </c>
      <c r="O54">
        <f t="shared" si="72"/>
        <v>2.0270845217571437E-3</v>
      </c>
      <c r="P54">
        <f t="shared" si="73"/>
        <v>8.2196199024102898E-3</v>
      </c>
      <c r="Q54">
        <f t="shared" si="74"/>
        <v>2.2493254850880842E-2</v>
      </c>
      <c r="R54">
        <f t="shared" si="75"/>
        <v>3.8590368396378041E-5</v>
      </c>
      <c r="S54">
        <f t="shared" si="76"/>
        <v>3.1326609931112822E-3</v>
      </c>
      <c r="T54">
        <f t="shared" si="77"/>
        <v>1000</v>
      </c>
      <c r="U54">
        <f t="shared" si="78"/>
        <v>2.5368398247371591</v>
      </c>
      <c r="V54">
        <f t="shared" si="79"/>
        <v>3.3516486918886845</v>
      </c>
      <c r="W54">
        <f t="shared" si="80"/>
        <v>3.1870447883020096E-3</v>
      </c>
      <c r="X54">
        <f t="shared" si="81"/>
        <v>2.9902782769443341</v>
      </c>
      <c r="Y54">
        <f t="shared" si="82"/>
        <v>1.4571355879299071</v>
      </c>
      <c r="Z54">
        <f t="shared" si="83"/>
        <v>1.7857389571084201</v>
      </c>
      <c r="AA54">
        <f t="shared" si="84"/>
        <v>0.43805644164460222</v>
      </c>
      <c r="AB54">
        <f t="shared" si="85"/>
        <v>2.5725987972758353</v>
      </c>
      <c r="AC54">
        <f t="shared" si="86"/>
        <v>7.8692600674226607E-3</v>
      </c>
      <c r="AD54">
        <f t="shared" si="87"/>
        <v>2.2684594643517695</v>
      </c>
      <c r="AE54">
        <f t="shared" si="88"/>
        <v>2.0820329718731845</v>
      </c>
      <c r="AF54">
        <f t="shared" si="89"/>
        <v>1.96355591799958E-4</v>
      </c>
      <c r="AG54">
        <f t="shared" si="90"/>
        <v>2.9413336283110203</v>
      </c>
      <c r="AH54">
        <f t="shared" si="91"/>
        <v>2.4784235658216855E-3</v>
      </c>
    </row>
    <row r="55" spans="10:34" x14ac:dyDescent="0.2">
      <c r="J55" s="59">
        <v>6</v>
      </c>
      <c r="K55">
        <v>0.17099885270463491</v>
      </c>
      <c r="L55">
        <v>-0.63826617997274293</v>
      </c>
      <c r="N55" s="64">
        <v>7</v>
      </c>
      <c r="O55">
        <f t="shared" si="72"/>
        <v>2.6562984854135907</v>
      </c>
      <c r="P55">
        <f t="shared" si="73"/>
        <v>2.4989475179945764</v>
      </c>
      <c r="Q55">
        <f t="shared" si="74"/>
        <v>2.4589754924593037</v>
      </c>
      <c r="R55">
        <f t="shared" si="75"/>
        <v>2.5508873170233044</v>
      </c>
      <c r="S55">
        <f t="shared" si="76"/>
        <v>2.5893671067374107</v>
      </c>
      <c r="T55">
        <f t="shared" si="77"/>
        <v>2.5368398247371591</v>
      </c>
      <c r="U55">
        <f t="shared" si="78"/>
        <v>1000</v>
      </c>
      <c r="V55">
        <f t="shared" si="79"/>
        <v>0.11966504343944405</v>
      </c>
      <c r="W55">
        <f t="shared" si="80"/>
        <v>2.7189462311189101</v>
      </c>
      <c r="X55">
        <f t="shared" si="81"/>
        <v>9.1995393881202397E-2</v>
      </c>
      <c r="Y55">
        <f t="shared" si="82"/>
        <v>1.2472100864132531</v>
      </c>
      <c r="Z55">
        <f t="shared" si="83"/>
        <v>0.70029701976451564</v>
      </c>
      <c r="AA55">
        <f t="shared" si="84"/>
        <v>2.0072275005392051</v>
      </c>
      <c r="AB55">
        <f t="shared" si="85"/>
        <v>0.14444252461560705</v>
      </c>
      <c r="AC55">
        <f t="shared" si="86"/>
        <v>2.7983375380638122</v>
      </c>
      <c r="AD55">
        <f t="shared" si="87"/>
        <v>3.496820727656838E-2</v>
      </c>
      <c r="AE55">
        <f t="shared" si="88"/>
        <v>0.43485186302150586</v>
      </c>
      <c r="AF55">
        <f t="shared" si="89"/>
        <v>2.5036645575277765</v>
      </c>
      <c r="AG55">
        <f t="shared" si="90"/>
        <v>0.15015135869378485</v>
      </c>
      <c r="AH55">
        <f t="shared" si="91"/>
        <v>2.6909644844083349</v>
      </c>
    </row>
    <row r="56" spans="10:34" x14ac:dyDescent="0.2">
      <c r="J56" s="59">
        <v>7</v>
      </c>
      <c r="K56">
        <v>-0.80642934046545112</v>
      </c>
      <c r="L56">
        <v>0.61930049894866535</v>
      </c>
      <c r="N56" s="64">
        <v>8</v>
      </c>
      <c r="O56">
        <f t="shared" si="72"/>
        <v>3.5010721160261431</v>
      </c>
      <c r="P56">
        <f t="shared" si="73"/>
        <v>3.2593936096630713</v>
      </c>
      <c r="Q56">
        <f t="shared" si="74"/>
        <v>3.3387491568909735</v>
      </c>
      <c r="R56">
        <f t="shared" si="75"/>
        <v>3.3699708611677091</v>
      </c>
      <c r="S56">
        <f t="shared" si="76"/>
        <v>3.4398134370471847</v>
      </c>
      <c r="T56">
        <f t="shared" si="77"/>
        <v>3.3516486918886845</v>
      </c>
      <c r="U56">
        <f t="shared" si="78"/>
        <v>0.11966504343944405</v>
      </c>
      <c r="V56">
        <f t="shared" si="79"/>
        <v>1000</v>
      </c>
      <c r="W56">
        <f t="shared" si="80"/>
        <v>3.5552169939879699</v>
      </c>
      <c r="X56">
        <f t="shared" si="81"/>
        <v>1.1139646354564315E-2</v>
      </c>
      <c r="Y56">
        <f t="shared" si="82"/>
        <v>1.2321998273508881</v>
      </c>
      <c r="Z56">
        <f t="shared" si="83"/>
        <v>0.64200876946082108</v>
      </c>
      <c r="AA56">
        <f t="shared" si="84"/>
        <v>2.3737898167213403</v>
      </c>
      <c r="AB56">
        <f t="shared" si="85"/>
        <v>7.5799905252519409E-2</v>
      </c>
      <c r="AC56">
        <f t="shared" si="86"/>
        <v>3.6688934352942879</v>
      </c>
      <c r="AD56">
        <f t="shared" si="87"/>
        <v>0.10980208725109884</v>
      </c>
      <c r="AE56">
        <f t="shared" si="88"/>
        <v>0.35572742054302348</v>
      </c>
      <c r="AF56">
        <f t="shared" si="89"/>
        <v>3.3188969800511279</v>
      </c>
      <c r="AG56">
        <f t="shared" si="90"/>
        <v>3.1417916584380055E-2</v>
      </c>
      <c r="AH56">
        <f t="shared" si="91"/>
        <v>3.5343695749891864</v>
      </c>
    </row>
    <row r="57" spans="10:34" x14ac:dyDescent="0.2">
      <c r="J57" s="59">
        <v>8</v>
      </c>
      <c r="K57">
        <v>-0.72842056612631323</v>
      </c>
      <c r="L57">
        <v>0.95631633621087697</v>
      </c>
      <c r="N57" s="64">
        <v>9</v>
      </c>
      <c r="O57">
        <f t="shared" si="72"/>
        <v>1.366880382423431E-3</v>
      </c>
      <c r="P57">
        <f t="shared" si="73"/>
        <v>1.2015168352272397E-2</v>
      </c>
      <c r="Q57">
        <f t="shared" si="74"/>
        <v>3.0886518221749735E-2</v>
      </c>
      <c r="R57">
        <f t="shared" si="75"/>
        <v>2.7815080489437746E-3</v>
      </c>
      <c r="S57">
        <f t="shared" si="76"/>
        <v>5.1893105492511705E-3</v>
      </c>
      <c r="T57">
        <f t="shared" si="77"/>
        <v>3.1870447883020096E-3</v>
      </c>
      <c r="U57">
        <f t="shared" si="78"/>
        <v>2.7189462311189101</v>
      </c>
      <c r="V57">
        <f t="shared" si="79"/>
        <v>3.5552169939879699</v>
      </c>
      <c r="W57">
        <f t="shared" si="80"/>
        <v>1000</v>
      </c>
      <c r="X57">
        <f t="shared" si="81"/>
        <v>3.1819325062369197</v>
      </c>
      <c r="Y57">
        <f t="shared" si="82"/>
        <v>1.5475803090556248</v>
      </c>
      <c r="Z57">
        <f t="shared" si="83"/>
        <v>1.9086820957720831</v>
      </c>
      <c r="AA57">
        <f t="shared" si="84"/>
        <v>0.46868172600381663</v>
      </c>
      <c r="AB57">
        <f t="shared" si="85"/>
        <v>2.7465688016481979</v>
      </c>
      <c r="AC57">
        <f t="shared" si="86"/>
        <v>2.5570229238832025E-3</v>
      </c>
      <c r="AD57">
        <f t="shared" si="87"/>
        <v>2.4380387099958649</v>
      </c>
      <c r="AE57">
        <f t="shared" si="88"/>
        <v>2.225974192478144</v>
      </c>
      <c r="AF57">
        <f t="shared" si="89"/>
        <v>4.6660360826702892E-3</v>
      </c>
      <c r="AG57">
        <f t="shared" si="90"/>
        <v>3.1280979914411797</v>
      </c>
      <c r="AH57">
        <f t="shared" si="91"/>
        <v>4.8339341577606645E-4</v>
      </c>
    </row>
    <row r="58" spans="10:34" x14ac:dyDescent="0.2">
      <c r="J58" s="59">
        <v>9</v>
      </c>
      <c r="K58">
        <v>0.20995571017007841</v>
      </c>
      <c r="L58">
        <v>-0.67912457011135619</v>
      </c>
      <c r="N58" s="64">
        <v>10</v>
      </c>
      <c r="O58">
        <f t="shared" si="72"/>
        <v>3.1326436295508779</v>
      </c>
      <c r="P58">
        <f t="shared" si="73"/>
        <v>2.8987516189575553</v>
      </c>
      <c r="Q58">
        <f t="shared" si="74"/>
        <v>2.9877547848731703</v>
      </c>
      <c r="R58">
        <f t="shared" si="75"/>
        <v>3.0077920365147994</v>
      </c>
      <c r="S58">
        <f t="shared" si="76"/>
        <v>3.0765789900933429</v>
      </c>
      <c r="T58">
        <f t="shared" si="77"/>
        <v>2.9902782769443341</v>
      </c>
      <c r="U58">
        <f t="shared" si="78"/>
        <v>9.1995393881202397E-2</v>
      </c>
      <c r="V58">
        <f t="shared" si="79"/>
        <v>1.1139646354564315E-2</v>
      </c>
      <c r="W58">
        <f t="shared" si="80"/>
        <v>3.1819325062369197</v>
      </c>
      <c r="X58">
        <f t="shared" si="81"/>
        <v>1000</v>
      </c>
      <c r="Y58">
        <f t="shared" si="82"/>
        <v>1.0297360940488771</v>
      </c>
      <c r="Z58">
        <f t="shared" si="83"/>
        <v>0.50080624818416464</v>
      </c>
      <c r="AA58">
        <f t="shared" si="84"/>
        <v>2.0609234647122321</v>
      </c>
      <c r="AB58">
        <f t="shared" si="85"/>
        <v>3.123594856004434E-2</v>
      </c>
      <c r="AC58">
        <f t="shared" si="86"/>
        <v>3.291848743341304</v>
      </c>
      <c r="AD58">
        <f t="shared" si="87"/>
        <v>5.8037214990084893E-2</v>
      </c>
      <c r="AE58">
        <f t="shared" si="88"/>
        <v>0.25416309185127867</v>
      </c>
      <c r="AF58">
        <f t="shared" si="89"/>
        <v>2.9599610639935681</v>
      </c>
      <c r="AG58">
        <f t="shared" si="90"/>
        <v>1.0713610182967279E-2</v>
      </c>
      <c r="AH58">
        <f t="shared" si="91"/>
        <v>3.1634002776032979</v>
      </c>
    </row>
    <row r="59" spans="10:34" x14ac:dyDescent="0.2">
      <c r="J59" s="59">
        <v>10</v>
      </c>
      <c r="K59">
        <v>-0.65396948537564425</v>
      </c>
      <c r="L59">
        <v>0.8815053548670817</v>
      </c>
      <c r="N59" s="64">
        <v>11</v>
      </c>
      <c r="O59">
        <f t="shared" si="72"/>
        <v>1.5664071155881456</v>
      </c>
      <c r="P59">
        <f t="shared" si="73"/>
        <v>1.2891808826176354</v>
      </c>
      <c r="Q59">
        <f t="shared" si="74"/>
        <v>1.6730341976578871</v>
      </c>
      <c r="R59">
        <f t="shared" si="75"/>
        <v>1.4721710771121941</v>
      </c>
      <c r="S59">
        <f t="shared" si="76"/>
        <v>1.5778706469261083</v>
      </c>
      <c r="T59">
        <f t="shared" si="77"/>
        <v>1.4571355879299071</v>
      </c>
      <c r="U59">
        <f t="shared" si="78"/>
        <v>1.2472100864132531</v>
      </c>
      <c r="V59">
        <f t="shared" si="79"/>
        <v>1.2321998273508881</v>
      </c>
      <c r="W59">
        <f t="shared" si="80"/>
        <v>1.5475803090556248</v>
      </c>
      <c r="X59">
        <f t="shared" si="81"/>
        <v>1.0297360940488771</v>
      </c>
      <c r="Y59">
        <f t="shared" si="82"/>
        <v>1000</v>
      </c>
      <c r="Z59">
        <f t="shared" si="83"/>
        <v>9.5941306184368261E-2</v>
      </c>
      <c r="AA59">
        <f t="shared" si="84"/>
        <v>0.37783302967393595</v>
      </c>
      <c r="AB59">
        <f t="shared" si="85"/>
        <v>0.70228790205120062</v>
      </c>
      <c r="AC59">
        <f t="shared" si="86"/>
        <v>1.6683976467252384</v>
      </c>
      <c r="AD59">
        <f t="shared" si="87"/>
        <v>0.87115359332327091</v>
      </c>
      <c r="AE59">
        <f t="shared" si="88"/>
        <v>0.26477209035694743</v>
      </c>
      <c r="AF59">
        <f t="shared" si="89"/>
        <v>1.4549884731431169</v>
      </c>
      <c r="AG59">
        <f t="shared" si="90"/>
        <v>0.87337933563134262</v>
      </c>
      <c r="AH59">
        <f t="shared" si="91"/>
        <v>1.5663206813698858</v>
      </c>
    </row>
    <row r="60" spans="10:34" x14ac:dyDescent="0.2">
      <c r="J60" s="59">
        <v>11</v>
      </c>
      <c r="K60">
        <v>0.30883125664141575</v>
      </c>
      <c r="L60">
        <v>0.5609576591644363</v>
      </c>
      <c r="N60" s="64">
        <v>12</v>
      </c>
      <c r="O60">
        <f t="shared" si="72"/>
        <v>1.9078907278661168</v>
      </c>
      <c r="P60">
        <f t="shared" si="73"/>
        <v>1.6353941666747329</v>
      </c>
      <c r="Q60">
        <f t="shared" si="74"/>
        <v>1.9424319674384558</v>
      </c>
      <c r="R60">
        <f t="shared" si="75"/>
        <v>1.801938451513875</v>
      </c>
      <c r="S60">
        <f t="shared" si="76"/>
        <v>1.8996345273145729</v>
      </c>
      <c r="T60">
        <f t="shared" si="77"/>
        <v>1.7857389571084201</v>
      </c>
      <c r="U60">
        <f t="shared" si="78"/>
        <v>0.70029701976451564</v>
      </c>
      <c r="V60">
        <f t="shared" si="79"/>
        <v>0.64200876946082108</v>
      </c>
      <c r="W60">
        <f t="shared" si="80"/>
        <v>1.9086820957720831</v>
      </c>
      <c r="X60">
        <f t="shared" si="81"/>
        <v>0.50080624818416464</v>
      </c>
      <c r="Y60">
        <f t="shared" si="82"/>
        <v>9.5941306184368261E-2</v>
      </c>
      <c r="Z60">
        <f t="shared" si="83"/>
        <v>1000</v>
      </c>
      <c r="AA60">
        <f t="shared" si="84"/>
        <v>0.70743607833102184</v>
      </c>
      <c r="AB60">
        <f t="shared" si="85"/>
        <v>0.28226077593620108</v>
      </c>
      <c r="AC60">
        <f t="shared" si="86"/>
        <v>2.0295935217016834</v>
      </c>
      <c r="AD60">
        <f t="shared" si="87"/>
        <v>0.4225602309196213</v>
      </c>
      <c r="AE60">
        <f t="shared" si="88"/>
        <v>4.2028683862551888E-2</v>
      </c>
      <c r="AF60">
        <f t="shared" si="89"/>
        <v>1.7751747216812355</v>
      </c>
      <c r="AG60">
        <f t="shared" si="90"/>
        <v>0.39089597126517256</v>
      </c>
      <c r="AH60">
        <f t="shared" si="91"/>
        <v>1.9169312254770383</v>
      </c>
    </row>
    <row r="61" spans="10:34" x14ac:dyDescent="0.2">
      <c r="J61" s="59">
        <v>12</v>
      </c>
      <c r="K61">
        <v>2.7389961880201288E-2</v>
      </c>
      <c r="L61">
        <v>0.69031029264168497</v>
      </c>
      <c r="N61" s="64">
        <v>13</v>
      </c>
      <c r="O61">
        <f t="shared" si="72"/>
        <v>0.4928786078430436</v>
      </c>
      <c r="P61">
        <f t="shared" si="73"/>
        <v>0.33222541256654131</v>
      </c>
      <c r="Q61">
        <f t="shared" si="74"/>
        <v>0.61385596086023053</v>
      </c>
      <c r="R61">
        <f t="shared" si="75"/>
        <v>0.44592684532182858</v>
      </c>
      <c r="S61">
        <f t="shared" si="76"/>
        <v>0.51385745845904252</v>
      </c>
      <c r="T61">
        <f t="shared" si="77"/>
        <v>0.43805644164460222</v>
      </c>
      <c r="U61">
        <f t="shared" si="78"/>
        <v>2.0072275005392051</v>
      </c>
      <c r="V61">
        <f t="shared" si="79"/>
        <v>2.3737898167213403</v>
      </c>
      <c r="W61">
        <f t="shared" si="80"/>
        <v>0.46868172600381663</v>
      </c>
      <c r="X61">
        <f t="shared" si="81"/>
        <v>2.0609234647122321</v>
      </c>
      <c r="Y61">
        <f t="shared" si="82"/>
        <v>0.37783302967393595</v>
      </c>
      <c r="Z61">
        <f t="shared" si="83"/>
        <v>0.70743607833102184</v>
      </c>
      <c r="AA61">
        <f t="shared" si="84"/>
        <v>1000</v>
      </c>
      <c r="AB61">
        <f t="shared" si="85"/>
        <v>1.6185518981574896</v>
      </c>
      <c r="AC61">
        <f t="shared" si="86"/>
        <v>0.54029934877876007</v>
      </c>
      <c r="AD61">
        <f t="shared" si="87"/>
        <v>1.6074349039714053</v>
      </c>
      <c r="AE61">
        <f t="shared" si="88"/>
        <v>1.0195565720018855</v>
      </c>
      <c r="AF61">
        <f t="shared" si="89"/>
        <v>0.44283274232544489</v>
      </c>
      <c r="AG61">
        <f t="shared" si="90"/>
        <v>1.9172765268948946</v>
      </c>
      <c r="AH61">
        <f t="shared" si="91"/>
        <v>0.48658748984615624</v>
      </c>
    </row>
    <row r="62" spans="10:34" x14ac:dyDescent="0.2">
      <c r="J62" s="59">
        <v>13</v>
      </c>
      <c r="K62">
        <v>0.44886395310992183</v>
      </c>
      <c r="L62">
        <v>-3.756040538641349E-2</v>
      </c>
      <c r="N62" s="64">
        <v>14</v>
      </c>
      <c r="O62">
        <f t="shared" si="72"/>
        <v>2.7091096115297635</v>
      </c>
      <c r="P62">
        <f t="shared" si="73"/>
        <v>2.4679396547850501</v>
      </c>
      <c r="Q62">
        <f t="shared" si="74"/>
        <v>2.6078903499094048</v>
      </c>
      <c r="R62">
        <f t="shared" si="75"/>
        <v>2.5896677529988876</v>
      </c>
      <c r="S62">
        <f t="shared" si="76"/>
        <v>2.664781285966471</v>
      </c>
      <c r="T62">
        <f t="shared" si="77"/>
        <v>2.5725987972758353</v>
      </c>
      <c r="U62">
        <f t="shared" si="78"/>
        <v>0.14444252461560705</v>
      </c>
      <c r="V62">
        <f t="shared" si="79"/>
        <v>7.5799905252519409E-2</v>
      </c>
      <c r="W62">
        <f t="shared" si="80"/>
        <v>2.7465688016481979</v>
      </c>
      <c r="X62">
        <f t="shared" si="81"/>
        <v>3.123594856004434E-2</v>
      </c>
      <c r="Y62">
        <f t="shared" si="82"/>
        <v>0.70228790205120062</v>
      </c>
      <c r="Z62">
        <f t="shared" si="83"/>
        <v>0.28226077593620108</v>
      </c>
      <c r="AA62">
        <f t="shared" si="84"/>
        <v>1.6185518981574896</v>
      </c>
      <c r="AB62">
        <f t="shared" si="85"/>
        <v>1000</v>
      </c>
      <c r="AC62">
        <f t="shared" si="86"/>
        <v>2.8582748027119509</v>
      </c>
      <c r="AD62">
        <f t="shared" si="87"/>
        <v>5.1078633917229013E-2</v>
      </c>
      <c r="AE62">
        <f t="shared" si="88"/>
        <v>0.10800159275658429</v>
      </c>
      <c r="AF62">
        <f t="shared" si="89"/>
        <v>2.547183616871481</v>
      </c>
      <c r="AG62">
        <f t="shared" si="90"/>
        <v>1.2987837623086747E-2</v>
      </c>
      <c r="AH62">
        <f t="shared" si="91"/>
        <v>2.7345019290050585</v>
      </c>
    </row>
    <row r="63" spans="10:34" x14ac:dyDescent="0.2">
      <c r="J63" s="59">
        <v>14</v>
      </c>
      <c r="K63">
        <v>-0.48662686790156118</v>
      </c>
      <c r="L63">
        <v>0.82465118231161272</v>
      </c>
      <c r="N63" s="64">
        <v>15</v>
      </c>
      <c r="O63">
        <f t="shared" si="72"/>
        <v>2.0040322243909245E-3</v>
      </c>
      <c r="P63">
        <f t="shared" si="73"/>
        <v>2.5395374363780233E-2</v>
      </c>
      <c r="Q63">
        <f t="shared" si="74"/>
        <v>2.3908509682970355E-2</v>
      </c>
      <c r="R63">
        <f t="shared" si="75"/>
        <v>6.8643273443934625E-3</v>
      </c>
      <c r="S63">
        <f t="shared" si="76"/>
        <v>4.3256340805317272E-3</v>
      </c>
      <c r="T63">
        <f t="shared" si="77"/>
        <v>7.8692600674226607E-3</v>
      </c>
      <c r="U63">
        <f t="shared" si="78"/>
        <v>2.7983375380638122</v>
      </c>
      <c r="V63">
        <f t="shared" si="79"/>
        <v>3.6688934352942879</v>
      </c>
      <c r="W63">
        <f t="shared" si="80"/>
        <v>2.5570229238832025E-3</v>
      </c>
      <c r="X63">
        <f t="shared" si="81"/>
        <v>3.291848743341304</v>
      </c>
      <c r="Y63">
        <f t="shared" si="82"/>
        <v>1.6683976467252384</v>
      </c>
      <c r="Z63">
        <f t="shared" si="83"/>
        <v>2.0295935217016834</v>
      </c>
      <c r="AA63">
        <f t="shared" si="84"/>
        <v>0.54029934877876007</v>
      </c>
      <c r="AB63">
        <f t="shared" si="85"/>
        <v>2.8582748027119509</v>
      </c>
      <c r="AC63">
        <f t="shared" si="86"/>
        <v>1000</v>
      </c>
      <c r="AD63">
        <f t="shared" si="87"/>
        <v>2.5273827569354443</v>
      </c>
      <c r="AE63">
        <f t="shared" si="88"/>
        <v>2.3457891012655554</v>
      </c>
      <c r="AF63">
        <f t="shared" si="89"/>
        <v>9.0058145367724936E-3</v>
      </c>
      <c r="AG63">
        <f t="shared" si="90"/>
        <v>3.2452083586021208</v>
      </c>
      <c r="AH63">
        <f t="shared" si="91"/>
        <v>1.6275705497780344E-3</v>
      </c>
    </row>
    <row r="64" spans="10:34" x14ac:dyDescent="0.2">
      <c r="J64" s="59">
        <v>15</v>
      </c>
      <c r="K64">
        <v>0.18897644091499549</v>
      </c>
      <c r="L64">
        <v>-0.72513427762407501</v>
      </c>
      <c r="N64" s="64">
        <v>16</v>
      </c>
      <c r="O64">
        <f t="shared" si="72"/>
        <v>2.389216536880082</v>
      </c>
      <c r="P64">
        <f t="shared" si="73"/>
        <v>2.2045172256856165</v>
      </c>
      <c r="Q64">
        <f t="shared" si="74"/>
        <v>2.2437913246261583</v>
      </c>
      <c r="R64">
        <f t="shared" si="75"/>
        <v>2.2830815901723009</v>
      </c>
      <c r="S64">
        <f t="shared" si="76"/>
        <v>2.335343384646376</v>
      </c>
      <c r="T64">
        <f t="shared" si="77"/>
        <v>2.2684594643517695</v>
      </c>
      <c r="U64">
        <f t="shared" si="78"/>
        <v>3.496820727656838E-2</v>
      </c>
      <c r="V64">
        <f t="shared" si="79"/>
        <v>0.10980208725109884</v>
      </c>
      <c r="W64">
        <f t="shared" si="80"/>
        <v>2.4380387099958649</v>
      </c>
      <c r="X64">
        <f t="shared" si="81"/>
        <v>5.8037214990084893E-2</v>
      </c>
      <c r="Y64">
        <f t="shared" si="82"/>
        <v>0.87115359332327091</v>
      </c>
      <c r="Z64">
        <f t="shared" si="83"/>
        <v>0.4225602309196213</v>
      </c>
      <c r="AA64">
        <f t="shared" si="84"/>
        <v>1.6074349039714053</v>
      </c>
      <c r="AB64">
        <f t="shared" si="85"/>
        <v>5.1078633917229013E-2</v>
      </c>
      <c r="AC64">
        <f t="shared" si="86"/>
        <v>2.5273827569354443</v>
      </c>
      <c r="AD64">
        <f t="shared" si="87"/>
        <v>1000</v>
      </c>
      <c r="AE64">
        <f t="shared" si="88"/>
        <v>0.224353789129044</v>
      </c>
      <c r="AF64">
        <f t="shared" si="89"/>
        <v>2.2402748298482504</v>
      </c>
      <c r="AG64">
        <f t="shared" si="90"/>
        <v>7.8280835145070907E-2</v>
      </c>
      <c r="AH64">
        <f t="shared" si="91"/>
        <v>2.4182056491585024</v>
      </c>
    </row>
    <row r="65" spans="10:34" x14ac:dyDescent="0.2">
      <c r="J65" s="59">
        <v>16</v>
      </c>
      <c r="K65">
        <v>-0.62092322029389579</v>
      </c>
      <c r="L65">
        <v>0.64287350587321479</v>
      </c>
      <c r="N65" s="64">
        <v>17</v>
      </c>
      <c r="O65">
        <f t="shared" si="72"/>
        <v>2.2117813440307348</v>
      </c>
      <c r="P65">
        <f t="shared" si="73"/>
        <v>1.9452980555067449</v>
      </c>
      <c r="Q65">
        <f t="shared" si="74"/>
        <v>2.1969525810651822</v>
      </c>
      <c r="R65">
        <f t="shared" si="75"/>
        <v>2.0988660001975967</v>
      </c>
      <c r="S65">
        <f t="shared" si="76"/>
        <v>2.1901514830058844</v>
      </c>
      <c r="T65">
        <f t="shared" si="77"/>
        <v>2.0820329718731845</v>
      </c>
      <c r="U65">
        <f t="shared" si="78"/>
        <v>0.43485186302150586</v>
      </c>
      <c r="V65">
        <f t="shared" si="79"/>
        <v>0.35572742054302348</v>
      </c>
      <c r="W65">
        <f t="shared" si="80"/>
        <v>2.225974192478144</v>
      </c>
      <c r="X65">
        <f t="shared" si="81"/>
        <v>0.25416309185127867</v>
      </c>
      <c r="Y65">
        <f t="shared" si="82"/>
        <v>0.26477209035694743</v>
      </c>
      <c r="Z65">
        <f t="shared" si="83"/>
        <v>4.2028683862551888E-2</v>
      </c>
      <c r="AA65">
        <f t="shared" si="84"/>
        <v>1.0195565720018855</v>
      </c>
      <c r="AB65">
        <f t="shared" si="85"/>
        <v>0.10800159275658429</v>
      </c>
      <c r="AC65">
        <f t="shared" si="86"/>
        <v>2.3457891012655554</v>
      </c>
      <c r="AD65">
        <f t="shared" si="87"/>
        <v>0.224353789129044</v>
      </c>
      <c r="AE65">
        <f t="shared" si="88"/>
        <v>1000</v>
      </c>
      <c r="AF65">
        <f t="shared" si="89"/>
        <v>2.0658279148317806</v>
      </c>
      <c r="AG65">
        <f t="shared" si="90"/>
        <v>0.17658127409646568</v>
      </c>
      <c r="AH65">
        <f t="shared" si="91"/>
        <v>2.2269690990855366</v>
      </c>
    </row>
    <row r="66" spans="10:34" x14ac:dyDescent="0.2">
      <c r="J66" s="59">
        <v>17</v>
      </c>
      <c r="K66">
        <v>-0.16337994999250538</v>
      </c>
      <c r="L66">
        <v>0.76538042376340087</v>
      </c>
      <c r="N66" s="64">
        <v>18</v>
      </c>
      <c r="O66">
        <f t="shared" si="72"/>
        <v>2.5147479981328779E-3</v>
      </c>
      <c r="P66">
        <f t="shared" si="73"/>
        <v>9.7784799996890794E-3</v>
      </c>
      <c r="Q66">
        <f t="shared" si="74"/>
        <v>1.9300344098947462E-2</v>
      </c>
      <c r="R66">
        <f t="shared" si="75"/>
        <v>2.454251811108575E-4</v>
      </c>
      <c r="S66">
        <f t="shared" si="76"/>
        <v>2.6529359318408843E-3</v>
      </c>
      <c r="T66">
        <f t="shared" si="77"/>
        <v>1.96355591799958E-4</v>
      </c>
      <c r="U66">
        <f t="shared" si="78"/>
        <v>2.5036645575277765</v>
      </c>
      <c r="V66">
        <f t="shared" si="79"/>
        <v>3.3188969800511279</v>
      </c>
      <c r="W66">
        <f t="shared" si="80"/>
        <v>4.6660360826702892E-3</v>
      </c>
      <c r="X66">
        <f t="shared" si="81"/>
        <v>2.9599610639935681</v>
      </c>
      <c r="Y66">
        <f t="shared" si="82"/>
        <v>1.4549884731431169</v>
      </c>
      <c r="Z66">
        <f t="shared" si="83"/>
        <v>1.7751747216812355</v>
      </c>
      <c r="AA66">
        <f t="shared" si="84"/>
        <v>0.44283274232544489</v>
      </c>
      <c r="AB66">
        <f t="shared" si="85"/>
        <v>2.547183616871481</v>
      </c>
      <c r="AC66">
        <f t="shared" si="86"/>
        <v>9.0058145367724936E-3</v>
      </c>
      <c r="AD66">
        <f t="shared" si="87"/>
        <v>2.2402748298482504</v>
      </c>
      <c r="AE66">
        <f t="shared" si="88"/>
        <v>2.0658279148317806</v>
      </c>
      <c r="AF66">
        <f t="shared" si="89"/>
        <v>1000</v>
      </c>
      <c r="AG66">
        <f t="shared" si="90"/>
        <v>2.9135429094047458</v>
      </c>
      <c r="AH66">
        <f t="shared" si="91"/>
        <v>3.4011121676089931E-3</v>
      </c>
    </row>
    <row r="67" spans="10:34" x14ac:dyDescent="0.2">
      <c r="J67" s="59">
        <v>18</v>
      </c>
      <c r="K67">
        <v>0.15722208248144104</v>
      </c>
      <c r="L67">
        <v>-0.63570567337886807</v>
      </c>
      <c r="N67" s="64">
        <v>19</v>
      </c>
      <c r="O67">
        <f t="shared" si="72"/>
        <v>3.0862807342916279</v>
      </c>
      <c r="P67">
        <f t="shared" si="73"/>
        <v>2.8332575331934571</v>
      </c>
      <c r="Q67">
        <f t="shared" si="74"/>
        <v>2.9696371924832898</v>
      </c>
      <c r="R67">
        <f t="shared" si="75"/>
        <v>2.9594106980347163</v>
      </c>
      <c r="S67">
        <f t="shared" si="76"/>
        <v>3.0371210118295959</v>
      </c>
      <c r="T67">
        <f t="shared" si="77"/>
        <v>2.9413336283110203</v>
      </c>
      <c r="U67">
        <f t="shared" si="78"/>
        <v>0.15015135869378485</v>
      </c>
      <c r="V67">
        <f t="shared" si="79"/>
        <v>3.1417916584380055E-2</v>
      </c>
      <c r="W67">
        <f t="shared" si="80"/>
        <v>3.1280979914411797</v>
      </c>
      <c r="X67">
        <f t="shared" si="81"/>
        <v>1.0713610182967279E-2</v>
      </c>
      <c r="Y67">
        <f t="shared" si="82"/>
        <v>0.87337933563134262</v>
      </c>
      <c r="Z67">
        <f t="shared" si="83"/>
        <v>0.39089597126517256</v>
      </c>
      <c r="AA67">
        <f t="shared" si="84"/>
        <v>1.9172765268948946</v>
      </c>
      <c r="AB67">
        <f t="shared" si="85"/>
        <v>1.2987837623086747E-2</v>
      </c>
      <c r="AC67">
        <f t="shared" si="86"/>
        <v>3.2452083586021208</v>
      </c>
      <c r="AD67">
        <f t="shared" si="87"/>
        <v>7.8280835145070907E-2</v>
      </c>
      <c r="AE67">
        <f t="shared" si="88"/>
        <v>0.17658127409646568</v>
      </c>
      <c r="AF67">
        <f t="shared" si="89"/>
        <v>2.9135429094047458</v>
      </c>
      <c r="AG67">
        <f t="shared" si="90"/>
        <v>1000</v>
      </c>
      <c r="AH67">
        <f t="shared" si="91"/>
        <v>3.1141063143815462</v>
      </c>
    </row>
    <row r="68" spans="10:34" x14ac:dyDescent="0.2">
      <c r="J68" s="59">
        <v>19</v>
      </c>
      <c r="K68">
        <v>-0.55604390898095479</v>
      </c>
      <c r="L68">
        <v>0.91503432250306949</v>
      </c>
      <c r="N68" s="64">
        <v>20</v>
      </c>
      <c r="O68">
        <f>IF($O67=N$49,1000,SUMXMY2($K$50:$L$50,K69:L69))</f>
        <v>2.4264216163766812E-4</v>
      </c>
      <c r="P68">
        <f t="shared" si="73"/>
        <v>1.4683514341784483E-2</v>
      </c>
      <c r="Q68">
        <f t="shared" si="74"/>
        <v>2.3699660643681477E-2</v>
      </c>
      <c r="R68">
        <f t="shared" si="75"/>
        <v>1.9704892351939131E-3</v>
      </c>
      <c r="S68">
        <f t="shared" si="76"/>
        <v>2.568064760014721E-3</v>
      </c>
      <c r="T68">
        <f t="shared" si="77"/>
        <v>2.4784235658216855E-3</v>
      </c>
      <c r="U68">
        <f t="shared" si="78"/>
        <v>2.6909644844083349</v>
      </c>
      <c r="V68">
        <f t="shared" si="79"/>
        <v>3.5343695749891864</v>
      </c>
      <c r="W68">
        <f t="shared" si="80"/>
        <v>4.8339341577606645E-4</v>
      </c>
      <c r="X68">
        <f t="shared" si="81"/>
        <v>3.1634002776032979</v>
      </c>
      <c r="Y68">
        <f t="shared" si="82"/>
        <v>1.5663206813698858</v>
      </c>
      <c r="Z68">
        <f t="shared" si="83"/>
        <v>1.9169312254770383</v>
      </c>
      <c r="AA68">
        <f t="shared" si="84"/>
        <v>0.48658748984615624</v>
      </c>
      <c r="AB68">
        <f t="shared" si="85"/>
        <v>2.7345019290050585</v>
      </c>
      <c r="AC68">
        <f t="shared" si="86"/>
        <v>1.6275705497780344E-3</v>
      </c>
      <c r="AD68">
        <f t="shared" si="87"/>
        <v>2.4182056491585024</v>
      </c>
      <c r="AE68">
        <f t="shared" si="88"/>
        <v>2.2269690990855366</v>
      </c>
      <c r="AF68">
        <f t="shared" si="89"/>
        <v>3.4011121676089931E-3</v>
      </c>
      <c r="AG68">
        <f t="shared" si="90"/>
        <v>3.1141063143815462</v>
      </c>
      <c r="AH68">
        <f t="shared" si="91"/>
        <v>1000</v>
      </c>
    </row>
    <row r="69" spans="10:34" x14ac:dyDescent="0.2">
      <c r="J69" s="59">
        <v>20</v>
      </c>
      <c r="K69">
        <v>0.18871250259421349</v>
      </c>
      <c r="L69">
        <v>-0.68479198113092954</v>
      </c>
    </row>
    <row r="72" spans="10:34" x14ac:dyDescent="0.2">
      <c r="O72" s="12">
        <v>1</v>
      </c>
      <c r="P72" s="12">
        <f>O72+1</f>
        <v>2</v>
      </c>
      <c r="Q72" s="12">
        <f t="shared" ref="Q72" si="92">P72+1</f>
        <v>3</v>
      </c>
      <c r="R72" s="12">
        <f t="shared" ref="R72" si="93">Q72+1</f>
        <v>4</v>
      </c>
      <c r="S72" s="12">
        <f t="shared" ref="S72" si="94">R72+1</f>
        <v>5</v>
      </c>
      <c r="T72" s="12">
        <f t="shared" ref="T72" si="95">S72+1</f>
        <v>6</v>
      </c>
      <c r="U72" s="12">
        <f t="shared" ref="U72" si="96">T72+1</f>
        <v>7</v>
      </c>
      <c r="V72" s="12">
        <f t="shared" ref="V72" si="97">U72+1</f>
        <v>8</v>
      </c>
      <c r="W72" s="12">
        <f t="shared" ref="W72" si="98">V72+1</f>
        <v>9</v>
      </c>
      <c r="X72" s="12">
        <f t="shared" ref="X72" si="99">W72+1</f>
        <v>10</v>
      </c>
      <c r="Y72" s="12">
        <f>X72+1</f>
        <v>11</v>
      </c>
      <c r="Z72" s="12">
        <f t="shared" ref="Z72" si="100">Y72+1</f>
        <v>12</v>
      </c>
      <c r="AA72" s="12">
        <f t="shared" ref="AA72" si="101">Z72+1</f>
        <v>13</v>
      </c>
      <c r="AB72" s="12">
        <f>AA72+1</f>
        <v>14</v>
      </c>
      <c r="AC72" s="12">
        <f>AB72+1</f>
        <v>15</v>
      </c>
      <c r="AD72" s="12">
        <f t="shared" ref="AD72" si="102">AC72+1</f>
        <v>16</v>
      </c>
      <c r="AE72" s="12">
        <f t="shared" ref="AE72" si="103">AD72+1</f>
        <v>17</v>
      </c>
      <c r="AF72" s="12">
        <f t="shared" ref="AF72" si="104">AE72+1</f>
        <v>18</v>
      </c>
      <c r="AG72" s="12">
        <f t="shared" ref="AG72" si="105">AF72+1</f>
        <v>19</v>
      </c>
      <c r="AH72" s="12">
        <f t="shared" ref="AH72" si="106">AG72+1</f>
        <v>20</v>
      </c>
    </row>
    <row r="73" spans="10:34" x14ac:dyDescent="0.2">
      <c r="N73" s="64">
        <v>1</v>
      </c>
      <c r="O73">
        <f>RANK(O49,$O$49:$AH$68,0)</f>
        <v>1</v>
      </c>
      <c r="P73">
        <f t="shared" ref="P73:AH73" si="107">RANK(P49,$O$49:$AH$68,0)</f>
        <v>325</v>
      </c>
      <c r="Q73">
        <f t="shared" si="107"/>
        <v>323</v>
      </c>
      <c r="R73">
        <f t="shared" si="107"/>
        <v>385</v>
      </c>
      <c r="S73">
        <f t="shared" si="107"/>
        <v>389</v>
      </c>
      <c r="T73">
        <f t="shared" si="107"/>
        <v>377</v>
      </c>
      <c r="U73">
        <f t="shared" si="107"/>
        <v>97</v>
      </c>
      <c r="V73">
        <f t="shared" si="107"/>
        <v>27</v>
      </c>
      <c r="W73">
        <f t="shared" si="107"/>
        <v>387</v>
      </c>
      <c r="X73">
        <f t="shared" si="107"/>
        <v>49</v>
      </c>
      <c r="Y73">
        <f t="shared" si="107"/>
        <v>199</v>
      </c>
      <c r="Z73">
        <f t="shared" si="107"/>
        <v>177</v>
      </c>
      <c r="AA73">
        <f t="shared" si="107"/>
        <v>241</v>
      </c>
      <c r="AB73">
        <f t="shared" si="107"/>
        <v>91</v>
      </c>
      <c r="AC73">
        <f t="shared" si="107"/>
        <v>379</v>
      </c>
      <c r="AD73">
        <f t="shared" si="107"/>
        <v>127</v>
      </c>
      <c r="AE73">
        <f t="shared" si="107"/>
        <v>147</v>
      </c>
      <c r="AF73">
        <f t="shared" si="107"/>
        <v>373</v>
      </c>
      <c r="AG73">
        <f t="shared" si="107"/>
        <v>55</v>
      </c>
      <c r="AH73">
        <f t="shared" si="107"/>
        <v>395</v>
      </c>
    </row>
    <row r="74" spans="10:34" x14ac:dyDescent="0.2">
      <c r="N74" s="64">
        <v>2</v>
      </c>
      <c r="O74">
        <f t="shared" ref="O74:AH74" si="108">RANK(O50,$O$49:$AH$68,0)</f>
        <v>325</v>
      </c>
      <c r="P74">
        <f t="shared" si="108"/>
        <v>1</v>
      </c>
      <c r="Q74">
        <f t="shared" si="108"/>
        <v>295</v>
      </c>
      <c r="R74">
        <f t="shared" si="108"/>
        <v>341</v>
      </c>
      <c r="S74">
        <f t="shared" si="108"/>
        <v>319</v>
      </c>
      <c r="T74">
        <f t="shared" si="108"/>
        <v>345</v>
      </c>
      <c r="U74">
        <f t="shared" si="108"/>
        <v>117</v>
      </c>
      <c r="V74">
        <f t="shared" si="108"/>
        <v>41</v>
      </c>
      <c r="W74">
        <f t="shared" si="108"/>
        <v>331</v>
      </c>
      <c r="X74">
        <f t="shared" si="108"/>
        <v>77</v>
      </c>
      <c r="Y74">
        <f t="shared" si="108"/>
        <v>211</v>
      </c>
      <c r="Z74">
        <f t="shared" si="108"/>
        <v>191</v>
      </c>
      <c r="AA74">
        <f t="shared" si="108"/>
        <v>263</v>
      </c>
      <c r="AB74">
        <f t="shared" si="108"/>
        <v>119</v>
      </c>
      <c r="AC74">
        <f t="shared" si="108"/>
        <v>309</v>
      </c>
      <c r="AD74">
        <f t="shared" si="108"/>
        <v>149</v>
      </c>
      <c r="AE74">
        <f t="shared" si="108"/>
        <v>167</v>
      </c>
      <c r="AF74">
        <f t="shared" si="108"/>
        <v>339</v>
      </c>
      <c r="AG74">
        <f t="shared" si="108"/>
        <v>81</v>
      </c>
      <c r="AH74">
        <f t="shared" si="108"/>
        <v>327</v>
      </c>
    </row>
    <row r="75" spans="10:34" x14ac:dyDescent="0.2">
      <c r="N75" s="64">
        <v>3</v>
      </c>
      <c r="O75">
        <f>RANK(O51,$O$49:$AH$68,0)</f>
        <v>323</v>
      </c>
      <c r="P75">
        <f t="shared" ref="P75:AH75" si="109">RANK(P51,$O$49:$AH$68,0)</f>
        <v>295</v>
      </c>
      <c r="Q75">
        <f t="shared" si="109"/>
        <v>1</v>
      </c>
      <c r="R75">
        <f t="shared" si="109"/>
        <v>317</v>
      </c>
      <c r="S75">
        <f t="shared" si="109"/>
        <v>335</v>
      </c>
      <c r="T75">
        <f t="shared" si="109"/>
        <v>315</v>
      </c>
      <c r="U75">
        <f t="shared" si="109"/>
        <v>121</v>
      </c>
      <c r="V75">
        <f t="shared" si="109"/>
        <v>35</v>
      </c>
      <c r="W75">
        <f t="shared" si="109"/>
        <v>307</v>
      </c>
      <c r="X75">
        <f t="shared" si="109"/>
        <v>65</v>
      </c>
      <c r="Y75">
        <f t="shared" si="109"/>
        <v>187</v>
      </c>
      <c r="Z75">
        <f t="shared" si="109"/>
        <v>169</v>
      </c>
      <c r="AA75">
        <f t="shared" si="109"/>
        <v>233</v>
      </c>
      <c r="AB75">
        <f t="shared" si="109"/>
        <v>99</v>
      </c>
      <c r="AC75">
        <f t="shared" si="109"/>
        <v>311</v>
      </c>
      <c r="AD75">
        <f t="shared" si="109"/>
        <v>139</v>
      </c>
      <c r="AE75">
        <f t="shared" si="109"/>
        <v>151</v>
      </c>
      <c r="AF75">
        <f t="shared" si="109"/>
        <v>321</v>
      </c>
      <c r="AG75">
        <f t="shared" si="109"/>
        <v>67</v>
      </c>
      <c r="AH75">
        <f t="shared" si="109"/>
        <v>313</v>
      </c>
    </row>
    <row r="76" spans="10:34" x14ac:dyDescent="0.2">
      <c r="N76" s="64">
        <v>4</v>
      </c>
      <c r="O76">
        <f t="shared" ref="O76:AH76" si="110">RANK(O52,$O$49:$AH$68,0)</f>
        <v>385</v>
      </c>
      <c r="P76">
        <f t="shared" si="110"/>
        <v>341</v>
      </c>
      <c r="Q76">
        <f t="shared" si="110"/>
        <v>317</v>
      </c>
      <c r="R76">
        <f t="shared" si="110"/>
        <v>1</v>
      </c>
      <c r="S76">
        <f t="shared" si="110"/>
        <v>369</v>
      </c>
      <c r="T76">
        <f t="shared" si="110"/>
        <v>399</v>
      </c>
      <c r="U76">
        <f t="shared" si="110"/>
        <v>107</v>
      </c>
      <c r="V76">
        <f t="shared" si="110"/>
        <v>31</v>
      </c>
      <c r="W76">
        <f t="shared" si="110"/>
        <v>363</v>
      </c>
      <c r="X76">
        <f t="shared" si="110"/>
        <v>61</v>
      </c>
      <c r="Y76">
        <f t="shared" si="110"/>
        <v>205</v>
      </c>
      <c r="Z76">
        <f t="shared" si="110"/>
        <v>181</v>
      </c>
      <c r="AA76">
        <f t="shared" si="110"/>
        <v>247</v>
      </c>
      <c r="AB76">
        <f t="shared" si="110"/>
        <v>101</v>
      </c>
      <c r="AC76">
        <f t="shared" si="110"/>
        <v>349</v>
      </c>
      <c r="AD76">
        <f t="shared" si="110"/>
        <v>135</v>
      </c>
      <c r="AE76">
        <f t="shared" si="110"/>
        <v>155</v>
      </c>
      <c r="AF76">
        <f t="shared" si="110"/>
        <v>393</v>
      </c>
      <c r="AG76">
        <f t="shared" si="110"/>
        <v>71</v>
      </c>
      <c r="AH76">
        <f t="shared" si="110"/>
        <v>381</v>
      </c>
    </row>
    <row r="77" spans="10:34" x14ac:dyDescent="0.2">
      <c r="N77" s="64">
        <v>5</v>
      </c>
      <c r="O77">
        <f t="shared" ref="O77:AH77" si="111">RANK(O53,$O$49:$AH$68,0)</f>
        <v>389</v>
      </c>
      <c r="P77">
        <f t="shared" si="111"/>
        <v>319</v>
      </c>
      <c r="Q77">
        <f t="shared" si="111"/>
        <v>335</v>
      </c>
      <c r="R77">
        <f t="shared" si="111"/>
        <v>369</v>
      </c>
      <c r="S77">
        <f t="shared" si="111"/>
        <v>1</v>
      </c>
      <c r="T77">
        <f t="shared" si="111"/>
        <v>361</v>
      </c>
      <c r="U77">
        <f t="shared" si="111"/>
        <v>103</v>
      </c>
      <c r="V77">
        <f t="shared" si="111"/>
        <v>29</v>
      </c>
      <c r="W77">
        <f t="shared" si="111"/>
        <v>351</v>
      </c>
      <c r="X77">
        <f t="shared" si="111"/>
        <v>57</v>
      </c>
      <c r="Y77">
        <f t="shared" si="111"/>
        <v>197</v>
      </c>
      <c r="Z77">
        <f t="shared" si="111"/>
        <v>179</v>
      </c>
      <c r="AA77">
        <f t="shared" si="111"/>
        <v>237</v>
      </c>
      <c r="AB77">
        <f t="shared" si="111"/>
        <v>95</v>
      </c>
      <c r="AC77">
        <f t="shared" si="111"/>
        <v>355</v>
      </c>
      <c r="AD77">
        <f t="shared" si="111"/>
        <v>133</v>
      </c>
      <c r="AE77">
        <f t="shared" si="111"/>
        <v>153</v>
      </c>
      <c r="AF77">
        <f t="shared" si="111"/>
        <v>365</v>
      </c>
      <c r="AG77">
        <f t="shared" si="111"/>
        <v>59</v>
      </c>
      <c r="AH77">
        <f t="shared" si="111"/>
        <v>367</v>
      </c>
    </row>
    <row r="78" spans="10:34" x14ac:dyDescent="0.2">
      <c r="N78" s="64">
        <v>6</v>
      </c>
      <c r="O78">
        <f t="shared" ref="O78:AH78" si="112">RANK(O54,$O$49:$AH$68,0)</f>
        <v>377</v>
      </c>
      <c r="P78">
        <f t="shared" si="112"/>
        <v>345</v>
      </c>
      <c r="Q78">
        <f t="shared" si="112"/>
        <v>315</v>
      </c>
      <c r="R78">
        <f t="shared" si="112"/>
        <v>399</v>
      </c>
      <c r="S78">
        <f t="shared" si="112"/>
        <v>361</v>
      </c>
      <c r="T78">
        <f t="shared" si="112"/>
        <v>1</v>
      </c>
      <c r="U78">
        <f t="shared" si="112"/>
        <v>111</v>
      </c>
      <c r="V78">
        <f t="shared" si="112"/>
        <v>33</v>
      </c>
      <c r="W78">
        <f t="shared" si="112"/>
        <v>359</v>
      </c>
      <c r="X78">
        <f t="shared" si="112"/>
        <v>63</v>
      </c>
      <c r="Y78">
        <f t="shared" si="112"/>
        <v>207</v>
      </c>
      <c r="Z78">
        <f t="shared" si="112"/>
        <v>183</v>
      </c>
      <c r="AA78">
        <f t="shared" si="112"/>
        <v>251</v>
      </c>
      <c r="AB78">
        <f t="shared" si="112"/>
        <v>105</v>
      </c>
      <c r="AC78">
        <f t="shared" si="112"/>
        <v>347</v>
      </c>
      <c r="AD78">
        <f t="shared" si="112"/>
        <v>137</v>
      </c>
      <c r="AE78">
        <f t="shared" si="112"/>
        <v>157</v>
      </c>
      <c r="AF78">
        <f t="shared" si="112"/>
        <v>397</v>
      </c>
      <c r="AG78">
        <f t="shared" si="112"/>
        <v>73</v>
      </c>
      <c r="AH78">
        <f t="shared" si="112"/>
        <v>375</v>
      </c>
    </row>
    <row r="79" spans="10:34" x14ac:dyDescent="0.2">
      <c r="N79" s="64">
        <v>7</v>
      </c>
      <c r="O79">
        <f t="shared" ref="O79:AH79" si="113">RANK(O55,$O$49:$AH$68,0)</f>
        <v>97</v>
      </c>
      <c r="P79">
        <f t="shared" si="113"/>
        <v>117</v>
      </c>
      <c r="Q79">
        <f t="shared" si="113"/>
        <v>121</v>
      </c>
      <c r="R79">
        <f t="shared" si="113"/>
        <v>107</v>
      </c>
      <c r="S79">
        <f t="shared" si="113"/>
        <v>103</v>
      </c>
      <c r="T79">
        <f t="shared" si="113"/>
        <v>111</v>
      </c>
      <c r="U79">
        <f t="shared" si="113"/>
        <v>1</v>
      </c>
      <c r="V79">
        <f t="shared" si="113"/>
        <v>279</v>
      </c>
      <c r="W79">
        <f t="shared" si="113"/>
        <v>89</v>
      </c>
      <c r="X79">
        <f t="shared" si="113"/>
        <v>287</v>
      </c>
      <c r="Y79">
        <f t="shared" si="113"/>
        <v>213</v>
      </c>
      <c r="Z79">
        <f t="shared" si="113"/>
        <v>229</v>
      </c>
      <c r="AA79">
        <f t="shared" si="113"/>
        <v>165</v>
      </c>
      <c r="AB79">
        <f t="shared" si="113"/>
        <v>277</v>
      </c>
      <c r="AC79">
        <f t="shared" si="113"/>
        <v>83</v>
      </c>
      <c r="AD79">
        <f t="shared" si="113"/>
        <v>301</v>
      </c>
      <c r="AE79">
        <f t="shared" si="113"/>
        <v>253</v>
      </c>
      <c r="AF79">
        <f t="shared" si="113"/>
        <v>115</v>
      </c>
      <c r="AG79">
        <f t="shared" si="113"/>
        <v>275</v>
      </c>
      <c r="AH79">
        <f t="shared" si="113"/>
        <v>93</v>
      </c>
    </row>
    <row r="80" spans="10:34" x14ac:dyDescent="0.2">
      <c r="N80" s="64">
        <v>8</v>
      </c>
      <c r="O80">
        <f t="shared" ref="O80:AH80" si="114">RANK(O56,$O$49:$AH$68,0)</f>
        <v>27</v>
      </c>
      <c r="P80">
        <f t="shared" si="114"/>
        <v>41</v>
      </c>
      <c r="Q80">
        <f t="shared" si="114"/>
        <v>35</v>
      </c>
      <c r="R80">
        <f t="shared" si="114"/>
        <v>31</v>
      </c>
      <c r="S80">
        <f t="shared" si="114"/>
        <v>29</v>
      </c>
      <c r="T80">
        <f t="shared" si="114"/>
        <v>33</v>
      </c>
      <c r="U80">
        <f t="shared" si="114"/>
        <v>279</v>
      </c>
      <c r="V80">
        <f t="shared" si="114"/>
        <v>1</v>
      </c>
      <c r="W80">
        <f t="shared" si="114"/>
        <v>23</v>
      </c>
      <c r="X80">
        <f t="shared" si="114"/>
        <v>333</v>
      </c>
      <c r="Y80">
        <f t="shared" si="114"/>
        <v>215</v>
      </c>
      <c r="Z80">
        <f t="shared" si="114"/>
        <v>231</v>
      </c>
      <c r="AA80">
        <f t="shared" si="114"/>
        <v>129</v>
      </c>
      <c r="AB80">
        <f t="shared" si="114"/>
        <v>291</v>
      </c>
      <c r="AC80">
        <f t="shared" si="114"/>
        <v>21</v>
      </c>
      <c r="AD80">
        <f t="shared" si="114"/>
        <v>281</v>
      </c>
      <c r="AE80">
        <f t="shared" si="114"/>
        <v>261</v>
      </c>
      <c r="AF80">
        <f t="shared" si="114"/>
        <v>37</v>
      </c>
      <c r="AG80">
        <f t="shared" si="114"/>
        <v>303</v>
      </c>
      <c r="AH80">
        <f t="shared" si="114"/>
        <v>25</v>
      </c>
    </row>
    <row r="81" spans="14:34" x14ac:dyDescent="0.2">
      <c r="N81" s="64">
        <v>9</v>
      </c>
      <c r="O81">
        <f t="shared" ref="O81:AH81" si="115">RANK(O57,$O$49:$AH$68,0)</f>
        <v>387</v>
      </c>
      <c r="P81">
        <f t="shared" si="115"/>
        <v>331</v>
      </c>
      <c r="Q81">
        <f t="shared" si="115"/>
        <v>307</v>
      </c>
      <c r="R81">
        <f t="shared" si="115"/>
        <v>363</v>
      </c>
      <c r="S81">
        <f t="shared" si="115"/>
        <v>351</v>
      </c>
      <c r="T81">
        <f t="shared" si="115"/>
        <v>359</v>
      </c>
      <c r="U81">
        <f t="shared" si="115"/>
        <v>89</v>
      </c>
      <c r="V81">
        <f t="shared" si="115"/>
        <v>23</v>
      </c>
      <c r="W81">
        <f t="shared" si="115"/>
        <v>1</v>
      </c>
      <c r="X81">
        <f t="shared" si="115"/>
        <v>45</v>
      </c>
      <c r="Y81">
        <f t="shared" si="115"/>
        <v>203</v>
      </c>
      <c r="Z81">
        <f t="shared" si="115"/>
        <v>175</v>
      </c>
      <c r="AA81">
        <f t="shared" si="115"/>
        <v>245</v>
      </c>
      <c r="AB81">
        <f t="shared" si="115"/>
        <v>85</v>
      </c>
      <c r="AC81">
        <f t="shared" si="115"/>
        <v>371</v>
      </c>
      <c r="AD81">
        <f t="shared" si="115"/>
        <v>123</v>
      </c>
      <c r="AE81">
        <f t="shared" si="115"/>
        <v>145</v>
      </c>
      <c r="AF81">
        <f t="shared" si="115"/>
        <v>353</v>
      </c>
      <c r="AG81">
        <f t="shared" si="115"/>
        <v>51</v>
      </c>
      <c r="AH81">
        <f t="shared" si="115"/>
        <v>391</v>
      </c>
    </row>
    <row r="82" spans="14:34" x14ac:dyDescent="0.2">
      <c r="N82" s="64">
        <v>10</v>
      </c>
      <c r="O82">
        <f t="shared" ref="O82:AH82" si="116">RANK(O58,$O$49:$AH$68,0)</f>
        <v>49</v>
      </c>
      <c r="P82">
        <f t="shared" si="116"/>
        <v>77</v>
      </c>
      <c r="Q82">
        <f t="shared" si="116"/>
        <v>65</v>
      </c>
      <c r="R82">
        <f t="shared" si="116"/>
        <v>61</v>
      </c>
      <c r="S82">
        <f t="shared" si="116"/>
        <v>57</v>
      </c>
      <c r="T82">
        <f t="shared" si="116"/>
        <v>63</v>
      </c>
      <c r="U82">
        <f t="shared" si="116"/>
        <v>287</v>
      </c>
      <c r="V82">
        <f t="shared" si="116"/>
        <v>333</v>
      </c>
      <c r="W82">
        <f t="shared" si="116"/>
        <v>45</v>
      </c>
      <c r="X82">
        <f t="shared" si="116"/>
        <v>1</v>
      </c>
      <c r="Y82">
        <f t="shared" si="116"/>
        <v>217</v>
      </c>
      <c r="Z82">
        <f t="shared" si="116"/>
        <v>239</v>
      </c>
      <c r="AA82">
        <f t="shared" si="116"/>
        <v>161</v>
      </c>
      <c r="AB82">
        <f t="shared" si="116"/>
        <v>305</v>
      </c>
      <c r="AC82">
        <f t="shared" si="116"/>
        <v>39</v>
      </c>
      <c r="AD82">
        <f t="shared" si="116"/>
        <v>293</v>
      </c>
      <c r="AE82">
        <f t="shared" si="116"/>
        <v>269</v>
      </c>
      <c r="AF82">
        <f t="shared" si="116"/>
        <v>69</v>
      </c>
      <c r="AG82">
        <f t="shared" si="116"/>
        <v>337</v>
      </c>
      <c r="AH82">
        <f t="shared" si="116"/>
        <v>47</v>
      </c>
    </row>
    <row r="83" spans="14:34" x14ac:dyDescent="0.2">
      <c r="N83" s="64">
        <v>11</v>
      </c>
      <c r="O83">
        <f t="shared" ref="O83:AH83" si="117">RANK(O59,$O$49:$AH$68,0)</f>
        <v>199</v>
      </c>
      <c r="P83">
        <f t="shared" si="117"/>
        <v>211</v>
      </c>
      <c r="Q83">
        <f t="shared" si="117"/>
        <v>187</v>
      </c>
      <c r="R83">
        <f t="shared" si="117"/>
        <v>205</v>
      </c>
      <c r="S83">
        <f t="shared" si="117"/>
        <v>197</v>
      </c>
      <c r="T83">
        <f t="shared" si="117"/>
        <v>207</v>
      </c>
      <c r="U83">
        <f t="shared" si="117"/>
        <v>213</v>
      </c>
      <c r="V83">
        <f t="shared" si="117"/>
        <v>215</v>
      </c>
      <c r="W83">
        <f t="shared" si="117"/>
        <v>203</v>
      </c>
      <c r="X83">
        <f t="shared" si="117"/>
        <v>217</v>
      </c>
      <c r="Y83">
        <f t="shared" si="117"/>
        <v>1</v>
      </c>
      <c r="Z83">
        <f t="shared" si="117"/>
        <v>285</v>
      </c>
      <c r="AA83">
        <f t="shared" si="117"/>
        <v>259</v>
      </c>
      <c r="AB83">
        <f t="shared" si="117"/>
        <v>227</v>
      </c>
      <c r="AC83">
        <f t="shared" si="117"/>
        <v>189</v>
      </c>
      <c r="AD83">
        <f t="shared" si="117"/>
        <v>223</v>
      </c>
      <c r="AE83">
        <f t="shared" si="117"/>
        <v>267</v>
      </c>
      <c r="AF83">
        <f t="shared" si="117"/>
        <v>209</v>
      </c>
      <c r="AG83">
        <f t="shared" si="117"/>
        <v>221</v>
      </c>
      <c r="AH83">
        <f t="shared" si="117"/>
        <v>201</v>
      </c>
    </row>
    <row r="84" spans="14:34" x14ac:dyDescent="0.2">
      <c r="N84" s="64">
        <v>12</v>
      </c>
      <c r="O84">
        <f t="shared" ref="O84:AH84" si="118">RANK(O60,$O$49:$AH$68,0)</f>
        <v>177</v>
      </c>
      <c r="P84">
        <f t="shared" si="118"/>
        <v>191</v>
      </c>
      <c r="Q84">
        <f t="shared" si="118"/>
        <v>169</v>
      </c>
      <c r="R84">
        <f t="shared" si="118"/>
        <v>181</v>
      </c>
      <c r="S84">
        <f t="shared" si="118"/>
        <v>179</v>
      </c>
      <c r="T84">
        <f t="shared" si="118"/>
        <v>183</v>
      </c>
      <c r="U84">
        <f t="shared" si="118"/>
        <v>229</v>
      </c>
      <c r="V84">
        <f t="shared" si="118"/>
        <v>231</v>
      </c>
      <c r="W84">
        <f t="shared" si="118"/>
        <v>175</v>
      </c>
      <c r="X84">
        <f t="shared" si="118"/>
        <v>239</v>
      </c>
      <c r="Y84">
        <f t="shared" si="118"/>
        <v>285</v>
      </c>
      <c r="Z84">
        <f t="shared" si="118"/>
        <v>1</v>
      </c>
      <c r="AA84">
        <f t="shared" si="118"/>
        <v>225</v>
      </c>
      <c r="AB84">
        <f t="shared" si="118"/>
        <v>265</v>
      </c>
      <c r="AC84">
        <f t="shared" si="118"/>
        <v>163</v>
      </c>
      <c r="AD84">
        <f t="shared" si="118"/>
        <v>255</v>
      </c>
      <c r="AE84">
        <f t="shared" si="118"/>
        <v>299</v>
      </c>
      <c r="AF84">
        <f t="shared" si="118"/>
        <v>185</v>
      </c>
      <c r="AG84">
        <f t="shared" si="118"/>
        <v>257</v>
      </c>
      <c r="AH84">
        <f t="shared" si="118"/>
        <v>173</v>
      </c>
    </row>
    <row r="85" spans="14:34" x14ac:dyDescent="0.2">
      <c r="N85" s="64">
        <v>13</v>
      </c>
      <c r="O85">
        <f t="shared" ref="O85:AH85" si="119">RANK(O61,$O$49:$AH$68,0)</f>
        <v>241</v>
      </c>
      <c r="P85">
        <f t="shared" si="119"/>
        <v>263</v>
      </c>
      <c r="Q85">
        <f t="shared" si="119"/>
        <v>233</v>
      </c>
      <c r="R85">
        <f t="shared" si="119"/>
        <v>247</v>
      </c>
      <c r="S85">
        <f t="shared" si="119"/>
        <v>237</v>
      </c>
      <c r="T85">
        <f t="shared" si="119"/>
        <v>251</v>
      </c>
      <c r="U85">
        <f t="shared" si="119"/>
        <v>165</v>
      </c>
      <c r="V85">
        <f t="shared" si="119"/>
        <v>129</v>
      </c>
      <c r="W85">
        <f t="shared" si="119"/>
        <v>245</v>
      </c>
      <c r="X85">
        <f t="shared" si="119"/>
        <v>161</v>
      </c>
      <c r="Y85">
        <f t="shared" si="119"/>
        <v>259</v>
      </c>
      <c r="Z85">
        <f t="shared" si="119"/>
        <v>225</v>
      </c>
      <c r="AA85">
        <f t="shared" si="119"/>
        <v>1</v>
      </c>
      <c r="AB85">
        <f t="shared" si="119"/>
        <v>193</v>
      </c>
      <c r="AC85">
        <f t="shared" si="119"/>
        <v>235</v>
      </c>
      <c r="AD85">
        <f t="shared" si="119"/>
        <v>195</v>
      </c>
      <c r="AE85">
        <f t="shared" si="119"/>
        <v>219</v>
      </c>
      <c r="AF85">
        <f t="shared" si="119"/>
        <v>249</v>
      </c>
      <c r="AG85">
        <f t="shared" si="119"/>
        <v>171</v>
      </c>
      <c r="AH85">
        <f t="shared" si="119"/>
        <v>243</v>
      </c>
    </row>
    <row r="86" spans="14:34" x14ac:dyDescent="0.2">
      <c r="N86" s="64">
        <v>14</v>
      </c>
      <c r="O86">
        <f t="shared" ref="O86:AH86" si="120">RANK(O62,$O$49:$AH$68,0)</f>
        <v>91</v>
      </c>
      <c r="P86">
        <f t="shared" si="120"/>
        <v>119</v>
      </c>
      <c r="Q86">
        <f t="shared" si="120"/>
        <v>99</v>
      </c>
      <c r="R86">
        <f t="shared" si="120"/>
        <v>101</v>
      </c>
      <c r="S86">
        <f t="shared" si="120"/>
        <v>95</v>
      </c>
      <c r="T86">
        <f t="shared" si="120"/>
        <v>105</v>
      </c>
      <c r="U86">
        <f t="shared" si="120"/>
        <v>277</v>
      </c>
      <c r="V86">
        <f t="shared" si="120"/>
        <v>291</v>
      </c>
      <c r="W86">
        <f t="shared" si="120"/>
        <v>85</v>
      </c>
      <c r="X86">
        <f t="shared" si="120"/>
        <v>305</v>
      </c>
      <c r="Y86">
        <f t="shared" si="120"/>
        <v>227</v>
      </c>
      <c r="Z86">
        <f t="shared" si="120"/>
        <v>265</v>
      </c>
      <c r="AA86">
        <f t="shared" si="120"/>
        <v>193</v>
      </c>
      <c r="AB86">
        <f t="shared" si="120"/>
        <v>1</v>
      </c>
      <c r="AC86">
        <f t="shared" si="120"/>
        <v>79</v>
      </c>
      <c r="AD86">
        <f t="shared" si="120"/>
        <v>297</v>
      </c>
      <c r="AE86">
        <f t="shared" si="120"/>
        <v>283</v>
      </c>
      <c r="AF86">
        <f t="shared" si="120"/>
        <v>109</v>
      </c>
      <c r="AG86">
        <f t="shared" si="120"/>
        <v>329</v>
      </c>
      <c r="AH86">
        <f t="shared" si="120"/>
        <v>87</v>
      </c>
    </row>
    <row r="87" spans="14:34" x14ac:dyDescent="0.2">
      <c r="N87" s="64">
        <v>15</v>
      </c>
      <c r="O87">
        <f t="shared" ref="O87:AH87" si="121">RANK(O63,$O$49:$AH$68,0)</f>
        <v>379</v>
      </c>
      <c r="P87">
        <f t="shared" si="121"/>
        <v>309</v>
      </c>
      <c r="Q87">
        <f t="shared" si="121"/>
        <v>311</v>
      </c>
      <c r="R87">
        <f t="shared" si="121"/>
        <v>349</v>
      </c>
      <c r="S87">
        <f t="shared" si="121"/>
        <v>355</v>
      </c>
      <c r="T87">
        <f t="shared" si="121"/>
        <v>347</v>
      </c>
      <c r="U87">
        <f t="shared" si="121"/>
        <v>83</v>
      </c>
      <c r="V87">
        <f t="shared" si="121"/>
        <v>21</v>
      </c>
      <c r="W87">
        <f t="shared" si="121"/>
        <v>371</v>
      </c>
      <c r="X87">
        <f t="shared" si="121"/>
        <v>39</v>
      </c>
      <c r="Y87">
        <f t="shared" si="121"/>
        <v>189</v>
      </c>
      <c r="Z87">
        <f t="shared" si="121"/>
        <v>163</v>
      </c>
      <c r="AA87">
        <f t="shared" si="121"/>
        <v>235</v>
      </c>
      <c r="AB87">
        <f t="shared" si="121"/>
        <v>79</v>
      </c>
      <c r="AC87">
        <f t="shared" si="121"/>
        <v>1</v>
      </c>
      <c r="AD87">
        <f t="shared" si="121"/>
        <v>113</v>
      </c>
      <c r="AE87">
        <f t="shared" si="121"/>
        <v>131</v>
      </c>
      <c r="AF87">
        <f t="shared" si="121"/>
        <v>343</v>
      </c>
      <c r="AG87">
        <f t="shared" si="121"/>
        <v>43</v>
      </c>
      <c r="AH87">
        <f t="shared" si="121"/>
        <v>383</v>
      </c>
    </row>
    <row r="88" spans="14:34" x14ac:dyDescent="0.2">
      <c r="N88" s="64">
        <v>16</v>
      </c>
      <c r="O88">
        <f t="shared" ref="O88:AH88" si="122">RANK(O64,$O$49:$AH$68,0)</f>
        <v>127</v>
      </c>
      <c r="P88">
        <f t="shared" si="122"/>
        <v>149</v>
      </c>
      <c r="Q88">
        <f t="shared" si="122"/>
        <v>139</v>
      </c>
      <c r="R88">
        <f t="shared" si="122"/>
        <v>135</v>
      </c>
      <c r="S88">
        <f t="shared" si="122"/>
        <v>133</v>
      </c>
      <c r="T88">
        <f t="shared" si="122"/>
        <v>137</v>
      </c>
      <c r="U88">
        <f t="shared" si="122"/>
        <v>301</v>
      </c>
      <c r="V88">
        <f t="shared" si="122"/>
        <v>281</v>
      </c>
      <c r="W88">
        <f t="shared" si="122"/>
        <v>123</v>
      </c>
      <c r="X88">
        <f t="shared" si="122"/>
        <v>293</v>
      </c>
      <c r="Y88">
        <f t="shared" si="122"/>
        <v>223</v>
      </c>
      <c r="Z88">
        <f t="shared" si="122"/>
        <v>255</v>
      </c>
      <c r="AA88">
        <f t="shared" si="122"/>
        <v>195</v>
      </c>
      <c r="AB88">
        <f t="shared" si="122"/>
        <v>297</v>
      </c>
      <c r="AC88">
        <f t="shared" si="122"/>
        <v>113</v>
      </c>
      <c r="AD88">
        <f t="shared" si="122"/>
        <v>1</v>
      </c>
      <c r="AE88">
        <f t="shared" si="122"/>
        <v>271</v>
      </c>
      <c r="AF88">
        <f t="shared" si="122"/>
        <v>141</v>
      </c>
      <c r="AG88">
        <f t="shared" si="122"/>
        <v>289</v>
      </c>
      <c r="AH88">
        <f t="shared" si="122"/>
        <v>125</v>
      </c>
    </row>
    <row r="89" spans="14:34" x14ac:dyDescent="0.2">
      <c r="N89" s="64">
        <v>17</v>
      </c>
      <c r="O89">
        <f t="shared" ref="O89:AH89" si="123">RANK(O65,$O$49:$AH$68,0)</f>
        <v>147</v>
      </c>
      <c r="P89">
        <f t="shared" si="123"/>
        <v>167</v>
      </c>
      <c r="Q89">
        <f t="shared" si="123"/>
        <v>151</v>
      </c>
      <c r="R89">
        <f t="shared" si="123"/>
        <v>155</v>
      </c>
      <c r="S89">
        <f t="shared" si="123"/>
        <v>153</v>
      </c>
      <c r="T89">
        <f t="shared" si="123"/>
        <v>157</v>
      </c>
      <c r="U89">
        <f t="shared" si="123"/>
        <v>253</v>
      </c>
      <c r="V89">
        <f t="shared" si="123"/>
        <v>261</v>
      </c>
      <c r="W89">
        <f t="shared" si="123"/>
        <v>145</v>
      </c>
      <c r="X89">
        <f t="shared" si="123"/>
        <v>269</v>
      </c>
      <c r="Y89">
        <f t="shared" si="123"/>
        <v>267</v>
      </c>
      <c r="Z89">
        <f t="shared" si="123"/>
        <v>299</v>
      </c>
      <c r="AA89">
        <f t="shared" si="123"/>
        <v>219</v>
      </c>
      <c r="AB89">
        <f t="shared" si="123"/>
        <v>283</v>
      </c>
      <c r="AC89">
        <f t="shared" si="123"/>
        <v>131</v>
      </c>
      <c r="AD89">
        <f t="shared" si="123"/>
        <v>271</v>
      </c>
      <c r="AE89">
        <f t="shared" si="123"/>
        <v>1</v>
      </c>
      <c r="AF89">
        <f t="shared" si="123"/>
        <v>159</v>
      </c>
      <c r="AG89">
        <f t="shared" si="123"/>
        <v>273</v>
      </c>
      <c r="AH89">
        <f t="shared" si="123"/>
        <v>143</v>
      </c>
    </row>
    <row r="90" spans="14:34" x14ac:dyDescent="0.2">
      <c r="N90" s="64">
        <v>18</v>
      </c>
      <c r="O90">
        <f t="shared" ref="O90:AH90" si="124">RANK(O66,$O$49:$AH$68,0)</f>
        <v>373</v>
      </c>
      <c r="P90">
        <f t="shared" si="124"/>
        <v>339</v>
      </c>
      <c r="Q90">
        <f t="shared" si="124"/>
        <v>321</v>
      </c>
      <c r="R90">
        <f t="shared" si="124"/>
        <v>393</v>
      </c>
      <c r="S90">
        <f t="shared" si="124"/>
        <v>365</v>
      </c>
      <c r="T90">
        <f t="shared" si="124"/>
        <v>397</v>
      </c>
      <c r="U90">
        <f t="shared" si="124"/>
        <v>115</v>
      </c>
      <c r="V90">
        <f t="shared" si="124"/>
        <v>37</v>
      </c>
      <c r="W90">
        <f t="shared" si="124"/>
        <v>353</v>
      </c>
      <c r="X90">
        <f t="shared" si="124"/>
        <v>69</v>
      </c>
      <c r="Y90">
        <f t="shared" si="124"/>
        <v>209</v>
      </c>
      <c r="Z90">
        <f t="shared" si="124"/>
        <v>185</v>
      </c>
      <c r="AA90">
        <f t="shared" si="124"/>
        <v>249</v>
      </c>
      <c r="AB90">
        <f t="shared" si="124"/>
        <v>109</v>
      </c>
      <c r="AC90">
        <f t="shared" si="124"/>
        <v>343</v>
      </c>
      <c r="AD90">
        <f t="shared" si="124"/>
        <v>141</v>
      </c>
      <c r="AE90">
        <f t="shared" si="124"/>
        <v>159</v>
      </c>
      <c r="AF90">
        <f t="shared" si="124"/>
        <v>1</v>
      </c>
      <c r="AG90">
        <f t="shared" si="124"/>
        <v>75</v>
      </c>
      <c r="AH90">
        <f t="shared" si="124"/>
        <v>357</v>
      </c>
    </row>
    <row r="91" spans="14:34" x14ac:dyDescent="0.2">
      <c r="N91" s="64">
        <v>19</v>
      </c>
      <c r="O91">
        <f>RANK(O67,$O$49:$AH$68,0)</f>
        <v>55</v>
      </c>
      <c r="P91">
        <f t="shared" ref="P91:AH91" si="125">RANK(P67,$O$49:$AH$68,0)</f>
        <v>81</v>
      </c>
      <c r="Q91">
        <f t="shared" si="125"/>
        <v>67</v>
      </c>
      <c r="R91">
        <f t="shared" si="125"/>
        <v>71</v>
      </c>
      <c r="S91">
        <f t="shared" si="125"/>
        <v>59</v>
      </c>
      <c r="T91">
        <f t="shared" si="125"/>
        <v>73</v>
      </c>
      <c r="U91">
        <f t="shared" si="125"/>
        <v>275</v>
      </c>
      <c r="V91">
        <f t="shared" si="125"/>
        <v>303</v>
      </c>
      <c r="W91">
        <f t="shared" si="125"/>
        <v>51</v>
      </c>
      <c r="X91">
        <f t="shared" si="125"/>
        <v>337</v>
      </c>
      <c r="Y91">
        <f t="shared" si="125"/>
        <v>221</v>
      </c>
      <c r="Z91">
        <f t="shared" si="125"/>
        <v>257</v>
      </c>
      <c r="AA91">
        <f t="shared" si="125"/>
        <v>171</v>
      </c>
      <c r="AB91">
        <f t="shared" si="125"/>
        <v>329</v>
      </c>
      <c r="AC91">
        <f t="shared" si="125"/>
        <v>43</v>
      </c>
      <c r="AD91">
        <f t="shared" si="125"/>
        <v>289</v>
      </c>
      <c r="AE91">
        <f t="shared" si="125"/>
        <v>273</v>
      </c>
      <c r="AF91">
        <f t="shared" si="125"/>
        <v>75</v>
      </c>
      <c r="AG91">
        <f t="shared" si="125"/>
        <v>1</v>
      </c>
      <c r="AH91">
        <f t="shared" si="125"/>
        <v>53</v>
      </c>
    </row>
    <row r="92" spans="14:34" x14ac:dyDescent="0.2">
      <c r="N92" s="64">
        <v>20</v>
      </c>
      <c r="O92">
        <f t="shared" ref="O92:AH92" si="126">RANK(O68,$O$49:$AH$68,0)</f>
        <v>395</v>
      </c>
      <c r="P92">
        <f t="shared" si="126"/>
        <v>327</v>
      </c>
      <c r="Q92">
        <f t="shared" si="126"/>
        <v>313</v>
      </c>
      <c r="R92">
        <f t="shared" si="126"/>
        <v>381</v>
      </c>
      <c r="S92">
        <f t="shared" si="126"/>
        <v>367</v>
      </c>
      <c r="T92">
        <f t="shared" si="126"/>
        <v>375</v>
      </c>
      <c r="U92">
        <f t="shared" si="126"/>
        <v>93</v>
      </c>
      <c r="V92">
        <f t="shared" si="126"/>
        <v>25</v>
      </c>
      <c r="W92">
        <f t="shared" si="126"/>
        <v>391</v>
      </c>
      <c r="X92">
        <f t="shared" si="126"/>
        <v>47</v>
      </c>
      <c r="Y92">
        <f t="shared" si="126"/>
        <v>201</v>
      </c>
      <c r="Z92">
        <f t="shared" si="126"/>
        <v>173</v>
      </c>
      <c r="AA92">
        <f t="shared" si="126"/>
        <v>243</v>
      </c>
      <c r="AB92">
        <f t="shared" si="126"/>
        <v>87</v>
      </c>
      <c r="AC92">
        <f t="shared" si="126"/>
        <v>383</v>
      </c>
      <c r="AD92">
        <f t="shared" si="126"/>
        <v>125</v>
      </c>
      <c r="AE92">
        <f t="shared" si="126"/>
        <v>143</v>
      </c>
      <c r="AF92">
        <f t="shared" si="126"/>
        <v>357</v>
      </c>
      <c r="AG92">
        <f t="shared" si="126"/>
        <v>53</v>
      </c>
      <c r="AH92">
        <f t="shared" si="126"/>
        <v>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59"/>
  <sheetViews>
    <sheetView workbookViewId="0">
      <selection activeCell="B4" sqref="B4"/>
    </sheetView>
  </sheetViews>
  <sheetFormatPr baseColWidth="10" defaultColWidth="8.83203125" defaultRowHeight="13" x14ac:dyDescent="0.15"/>
  <cols>
    <col min="1" max="1" width="7.6640625" style="35" customWidth="1"/>
    <col min="2" max="2" width="11.1640625" style="35" bestFit="1" customWidth="1"/>
    <col min="3" max="5" width="11.1640625" style="35" customWidth="1"/>
    <col min="6" max="6" width="13.1640625" style="35" bestFit="1" customWidth="1"/>
    <col min="7" max="7" width="14.1640625" style="35" bestFit="1" customWidth="1"/>
    <col min="8" max="16" width="11.1640625" style="35" customWidth="1"/>
    <col min="17" max="256" width="8.6640625" style="35"/>
    <col min="257" max="257" width="7.6640625" style="35" customWidth="1"/>
    <col min="258" max="258" width="11.1640625" style="35" bestFit="1" customWidth="1"/>
    <col min="259" max="272" width="11.1640625" style="35" customWidth="1"/>
    <col min="273" max="512" width="8.6640625" style="35"/>
    <col min="513" max="513" width="7.6640625" style="35" customWidth="1"/>
    <col min="514" max="514" width="11.1640625" style="35" bestFit="1" customWidth="1"/>
    <col min="515" max="528" width="11.1640625" style="35" customWidth="1"/>
    <col min="529" max="768" width="8.6640625" style="35"/>
    <col min="769" max="769" width="7.6640625" style="35" customWidth="1"/>
    <col min="770" max="770" width="11.1640625" style="35" bestFit="1" customWidth="1"/>
    <col min="771" max="784" width="11.1640625" style="35" customWidth="1"/>
    <col min="785" max="1024" width="8.6640625" style="35"/>
    <col min="1025" max="1025" width="7.6640625" style="35" customWidth="1"/>
    <col min="1026" max="1026" width="11.1640625" style="35" bestFit="1" customWidth="1"/>
    <col min="1027" max="1040" width="11.1640625" style="35" customWidth="1"/>
    <col min="1041" max="1280" width="8.6640625" style="35"/>
    <col min="1281" max="1281" width="7.6640625" style="35" customWidth="1"/>
    <col min="1282" max="1282" width="11.1640625" style="35" bestFit="1" customWidth="1"/>
    <col min="1283" max="1296" width="11.1640625" style="35" customWidth="1"/>
    <col min="1297" max="1536" width="8.6640625" style="35"/>
    <col min="1537" max="1537" width="7.6640625" style="35" customWidth="1"/>
    <col min="1538" max="1538" width="11.1640625" style="35" bestFit="1" customWidth="1"/>
    <col min="1539" max="1552" width="11.1640625" style="35" customWidth="1"/>
    <col min="1553" max="1792" width="8.6640625" style="35"/>
    <col min="1793" max="1793" width="7.6640625" style="35" customWidth="1"/>
    <col min="1794" max="1794" width="11.1640625" style="35" bestFit="1" customWidth="1"/>
    <col min="1795" max="1808" width="11.1640625" style="35" customWidth="1"/>
    <col min="1809" max="2048" width="8.6640625" style="35"/>
    <col min="2049" max="2049" width="7.6640625" style="35" customWidth="1"/>
    <col min="2050" max="2050" width="11.1640625" style="35" bestFit="1" customWidth="1"/>
    <col min="2051" max="2064" width="11.1640625" style="35" customWidth="1"/>
    <col min="2065" max="2304" width="8.6640625" style="35"/>
    <col min="2305" max="2305" width="7.6640625" style="35" customWidth="1"/>
    <col min="2306" max="2306" width="11.1640625" style="35" bestFit="1" customWidth="1"/>
    <col min="2307" max="2320" width="11.1640625" style="35" customWidth="1"/>
    <col min="2321" max="2560" width="8.6640625" style="35"/>
    <col min="2561" max="2561" width="7.6640625" style="35" customWidth="1"/>
    <col min="2562" max="2562" width="11.1640625" style="35" bestFit="1" customWidth="1"/>
    <col min="2563" max="2576" width="11.1640625" style="35" customWidth="1"/>
    <col min="2577" max="2816" width="8.6640625" style="35"/>
    <col min="2817" max="2817" width="7.6640625" style="35" customWidth="1"/>
    <col min="2818" max="2818" width="11.1640625" style="35" bestFit="1" customWidth="1"/>
    <col min="2819" max="2832" width="11.1640625" style="35" customWidth="1"/>
    <col min="2833" max="3072" width="8.6640625" style="35"/>
    <col min="3073" max="3073" width="7.6640625" style="35" customWidth="1"/>
    <col min="3074" max="3074" width="11.1640625" style="35" bestFit="1" customWidth="1"/>
    <col min="3075" max="3088" width="11.1640625" style="35" customWidth="1"/>
    <col min="3089" max="3328" width="8.6640625" style="35"/>
    <col min="3329" max="3329" width="7.6640625" style="35" customWidth="1"/>
    <col min="3330" max="3330" width="11.1640625" style="35" bestFit="1" customWidth="1"/>
    <col min="3331" max="3344" width="11.1640625" style="35" customWidth="1"/>
    <col min="3345" max="3584" width="8.6640625" style="35"/>
    <col min="3585" max="3585" width="7.6640625" style="35" customWidth="1"/>
    <col min="3586" max="3586" width="11.1640625" style="35" bestFit="1" customWidth="1"/>
    <col min="3587" max="3600" width="11.1640625" style="35" customWidth="1"/>
    <col min="3601" max="3840" width="8.6640625" style="35"/>
    <col min="3841" max="3841" width="7.6640625" style="35" customWidth="1"/>
    <col min="3842" max="3842" width="11.1640625" style="35" bestFit="1" customWidth="1"/>
    <col min="3843" max="3856" width="11.1640625" style="35" customWidth="1"/>
    <col min="3857" max="4096" width="8.6640625" style="35"/>
    <col min="4097" max="4097" width="7.6640625" style="35" customWidth="1"/>
    <col min="4098" max="4098" width="11.1640625" style="35" bestFit="1" customWidth="1"/>
    <col min="4099" max="4112" width="11.1640625" style="35" customWidth="1"/>
    <col min="4113" max="4352" width="8.6640625" style="35"/>
    <col min="4353" max="4353" width="7.6640625" style="35" customWidth="1"/>
    <col min="4354" max="4354" width="11.1640625" style="35" bestFit="1" customWidth="1"/>
    <col min="4355" max="4368" width="11.1640625" style="35" customWidth="1"/>
    <col min="4369" max="4608" width="8.6640625" style="35"/>
    <col min="4609" max="4609" width="7.6640625" style="35" customWidth="1"/>
    <col min="4610" max="4610" width="11.1640625" style="35" bestFit="1" customWidth="1"/>
    <col min="4611" max="4624" width="11.1640625" style="35" customWidth="1"/>
    <col min="4625" max="4864" width="8.6640625" style="35"/>
    <col min="4865" max="4865" width="7.6640625" style="35" customWidth="1"/>
    <col min="4866" max="4866" width="11.1640625" style="35" bestFit="1" customWidth="1"/>
    <col min="4867" max="4880" width="11.1640625" style="35" customWidth="1"/>
    <col min="4881" max="5120" width="8.6640625" style="35"/>
    <col min="5121" max="5121" width="7.6640625" style="35" customWidth="1"/>
    <col min="5122" max="5122" width="11.1640625" style="35" bestFit="1" customWidth="1"/>
    <col min="5123" max="5136" width="11.1640625" style="35" customWidth="1"/>
    <col min="5137" max="5376" width="8.6640625" style="35"/>
    <col min="5377" max="5377" width="7.6640625" style="35" customWidth="1"/>
    <col min="5378" max="5378" width="11.1640625" style="35" bestFit="1" customWidth="1"/>
    <col min="5379" max="5392" width="11.1640625" style="35" customWidth="1"/>
    <col min="5393" max="5632" width="8.6640625" style="35"/>
    <col min="5633" max="5633" width="7.6640625" style="35" customWidth="1"/>
    <col min="5634" max="5634" width="11.1640625" style="35" bestFit="1" customWidth="1"/>
    <col min="5635" max="5648" width="11.1640625" style="35" customWidth="1"/>
    <col min="5649" max="5888" width="8.6640625" style="35"/>
    <col min="5889" max="5889" width="7.6640625" style="35" customWidth="1"/>
    <col min="5890" max="5890" width="11.1640625" style="35" bestFit="1" customWidth="1"/>
    <col min="5891" max="5904" width="11.1640625" style="35" customWidth="1"/>
    <col min="5905" max="6144" width="8.6640625" style="35"/>
    <col min="6145" max="6145" width="7.6640625" style="35" customWidth="1"/>
    <col min="6146" max="6146" width="11.1640625" style="35" bestFit="1" customWidth="1"/>
    <col min="6147" max="6160" width="11.1640625" style="35" customWidth="1"/>
    <col min="6161" max="6400" width="8.6640625" style="35"/>
    <col min="6401" max="6401" width="7.6640625" style="35" customWidth="1"/>
    <col min="6402" max="6402" width="11.1640625" style="35" bestFit="1" customWidth="1"/>
    <col min="6403" max="6416" width="11.1640625" style="35" customWidth="1"/>
    <col min="6417" max="6656" width="8.6640625" style="35"/>
    <col min="6657" max="6657" width="7.6640625" style="35" customWidth="1"/>
    <col min="6658" max="6658" width="11.1640625" style="35" bestFit="1" customWidth="1"/>
    <col min="6659" max="6672" width="11.1640625" style="35" customWidth="1"/>
    <col min="6673" max="6912" width="8.6640625" style="35"/>
    <col min="6913" max="6913" width="7.6640625" style="35" customWidth="1"/>
    <col min="6914" max="6914" width="11.1640625" style="35" bestFit="1" customWidth="1"/>
    <col min="6915" max="6928" width="11.1640625" style="35" customWidth="1"/>
    <col min="6929" max="7168" width="8.6640625" style="35"/>
    <col min="7169" max="7169" width="7.6640625" style="35" customWidth="1"/>
    <col min="7170" max="7170" width="11.1640625" style="35" bestFit="1" customWidth="1"/>
    <col min="7171" max="7184" width="11.1640625" style="35" customWidth="1"/>
    <col min="7185" max="7424" width="8.6640625" style="35"/>
    <col min="7425" max="7425" width="7.6640625" style="35" customWidth="1"/>
    <col min="7426" max="7426" width="11.1640625" style="35" bestFit="1" customWidth="1"/>
    <col min="7427" max="7440" width="11.1640625" style="35" customWidth="1"/>
    <col min="7441" max="7680" width="8.6640625" style="35"/>
    <col min="7681" max="7681" width="7.6640625" style="35" customWidth="1"/>
    <col min="7682" max="7682" width="11.1640625" style="35" bestFit="1" customWidth="1"/>
    <col min="7683" max="7696" width="11.1640625" style="35" customWidth="1"/>
    <col min="7697" max="7936" width="8.6640625" style="35"/>
    <col min="7937" max="7937" width="7.6640625" style="35" customWidth="1"/>
    <col min="7938" max="7938" width="11.1640625" style="35" bestFit="1" customWidth="1"/>
    <col min="7939" max="7952" width="11.1640625" style="35" customWidth="1"/>
    <col min="7953" max="8192" width="8.6640625" style="35"/>
    <col min="8193" max="8193" width="7.6640625" style="35" customWidth="1"/>
    <col min="8194" max="8194" width="11.1640625" style="35" bestFit="1" customWidth="1"/>
    <col min="8195" max="8208" width="11.1640625" style="35" customWidth="1"/>
    <col min="8209" max="8448" width="8.6640625" style="35"/>
    <col min="8449" max="8449" width="7.6640625" style="35" customWidth="1"/>
    <col min="8450" max="8450" width="11.1640625" style="35" bestFit="1" customWidth="1"/>
    <col min="8451" max="8464" width="11.1640625" style="35" customWidth="1"/>
    <col min="8465" max="8704" width="8.6640625" style="35"/>
    <col min="8705" max="8705" width="7.6640625" style="35" customWidth="1"/>
    <col min="8706" max="8706" width="11.1640625" style="35" bestFit="1" customWidth="1"/>
    <col min="8707" max="8720" width="11.1640625" style="35" customWidth="1"/>
    <col min="8721" max="8960" width="8.6640625" style="35"/>
    <col min="8961" max="8961" width="7.6640625" style="35" customWidth="1"/>
    <col min="8962" max="8962" width="11.1640625" style="35" bestFit="1" customWidth="1"/>
    <col min="8963" max="8976" width="11.1640625" style="35" customWidth="1"/>
    <col min="8977" max="9216" width="8.6640625" style="35"/>
    <col min="9217" max="9217" width="7.6640625" style="35" customWidth="1"/>
    <col min="9218" max="9218" width="11.1640625" style="35" bestFit="1" customWidth="1"/>
    <col min="9219" max="9232" width="11.1640625" style="35" customWidth="1"/>
    <col min="9233" max="9472" width="8.6640625" style="35"/>
    <col min="9473" max="9473" width="7.6640625" style="35" customWidth="1"/>
    <col min="9474" max="9474" width="11.1640625" style="35" bestFit="1" customWidth="1"/>
    <col min="9475" max="9488" width="11.1640625" style="35" customWidth="1"/>
    <col min="9489" max="9728" width="8.6640625" style="35"/>
    <col min="9729" max="9729" width="7.6640625" style="35" customWidth="1"/>
    <col min="9730" max="9730" width="11.1640625" style="35" bestFit="1" customWidth="1"/>
    <col min="9731" max="9744" width="11.1640625" style="35" customWidth="1"/>
    <col min="9745" max="9984" width="8.6640625" style="35"/>
    <col min="9985" max="9985" width="7.6640625" style="35" customWidth="1"/>
    <col min="9986" max="9986" width="11.1640625" style="35" bestFit="1" customWidth="1"/>
    <col min="9987" max="10000" width="11.1640625" style="35" customWidth="1"/>
    <col min="10001" max="10240" width="8.6640625" style="35"/>
    <col min="10241" max="10241" width="7.6640625" style="35" customWidth="1"/>
    <col min="10242" max="10242" width="11.1640625" style="35" bestFit="1" customWidth="1"/>
    <col min="10243" max="10256" width="11.1640625" style="35" customWidth="1"/>
    <col min="10257" max="10496" width="8.6640625" style="35"/>
    <col min="10497" max="10497" width="7.6640625" style="35" customWidth="1"/>
    <col min="10498" max="10498" width="11.1640625" style="35" bestFit="1" customWidth="1"/>
    <col min="10499" max="10512" width="11.1640625" style="35" customWidth="1"/>
    <col min="10513" max="10752" width="8.6640625" style="35"/>
    <col min="10753" max="10753" width="7.6640625" style="35" customWidth="1"/>
    <col min="10754" max="10754" width="11.1640625" style="35" bestFit="1" customWidth="1"/>
    <col min="10755" max="10768" width="11.1640625" style="35" customWidth="1"/>
    <col min="10769" max="11008" width="8.6640625" style="35"/>
    <col min="11009" max="11009" width="7.6640625" style="35" customWidth="1"/>
    <col min="11010" max="11010" width="11.1640625" style="35" bestFit="1" customWidth="1"/>
    <col min="11011" max="11024" width="11.1640625" style="35" customWidth="1"/>
    <col min="11025" max="11264" width="8.6640625" style="35"/>
    <col min="11265" max="11265" width="7.6640625" style="35" customWidth="1"/>
    <col min="11266" max="11266" width="11.1640625" style="35" bestFit="1" customWidth="1"/>
    <col min="11267" max="11280" width="11.1640625" style="35" customWidth="1"/>
    <col min="11281" max="11520" width="8.6640625" style="35"/>
    <col min="11521" max="11521" width="7.6640625" style="35" customWidth="1"/>
    <col min="11522" max="11522" width="11.1640625" style="35" bestFit="1" customWidth="1"/>
    <col min="11523" max="11536" width="11.1640625" style="35" customWidth="1"/>
    <col min="11537" max="11776" width="8.6640625" style="35"/>
    <col min="11777" max="11777" width="7.6640625" style="35" customWidth="1"/>
    <col min="11778" max="11778" width="11.1640625" style="35" bestFit="1" customWidth="1"/>
    <col min="11779" max="11792" width="11.1640625" style="35" customWidth="1"/>
    <col min="11793" max="12032" width="8.6640625" style="35"/>
    <col min="12033" max="12033" width="7.6640625" style="35" customWidth="1"/>
    <col min="12034" max="12034" width="11.1640625" style="35" bestFit="1" customWidth="1"/>
    <col min="12035" max="12048" width="11.1640625" style="35" customWidth="1"/>
    <col min="12049" max="12288" width="8.6640625" style="35"/>
    <col min="12289" max="12289" width="7.6640625" style="35" customWidth="1"/>
    <col min="12290" max="12290" width="11.1640625" style="35" bestFit="1" customWidth="1"/>
    <col min="12291" max="12304" width="11.1640625" style="35" customWidth="1"/>
    <col min="12305" max="12544" width="8.6640625" style="35"/>
    <col min="12545" max="12545" width="7.6640625" style="35" customWidth="1"/>
    <col min="12546" max="12546" width="11.1640625" style="35" bestFit="1" customWidth="1"/>
    <col min="12547" max="12560" width="11.1640625" style="35" customWidth="1"/>
    <col min="12561" max="12800" width="8.6640625" style="35"/>
    <col min="12801" max="12801" width="7.6640625" style="35" customWidth="1"/>
    <col min="12802" max="12802" width="11.1640625" style="35" bestFit="1" customWidth="1"/>
    <col min="12803" max="12816" width="11.1640625" style="35" customWidth="1"/>
    <col min="12817" max="13056" width="8.6640625" style="35"/>
    <col min="13057" max="13057" width="7.6640625" style="35" customWidth="1"/>
    <col min="13058" max="13058" width="11.1640625" style="35" bestFit="1" customWidth="1"/>
    <col min="13059" max="13072" width="11.1640625" style="35" customWidth="1"/>
    <col min="13073" max="13312" width="8.6640625" style="35"/>
    <col min="13313" max="13313" width="7.6640625" style="35" customWidth="1"/>
    <col min="13314" max="13314" width="11.1640625" style="35" bestFit="1" customWidth="1"/>
    <col min="13315" max="13328" width="11.1640625" style="35" customWidth="1"/>
    <col min="13329" max="13568" width="8.6640625" style="35"/>
    <col min="13569" max="13569" width="7.6640625" style="35" customWidth="1"/>
    <col min="13570" max="13570" width="11.1640625" style="35" bestFit="1" customWidth="1"/>
    <col min="13571" max="13584" width="11.1640625" style="35" customWidth="1"/>
    <col min="13585" max="13824" width="8.6640625" style="35"/>
    <col min="13825" max="13825" width="7.6640625" style="35" customWidth="1"/>
    <col min="13826" max="13826" width="11.1640625" style="35" bestFit="1" customWidth="1"/>
    <col min="13827" max="13840" width="11.1640625" style="35" customWidth="1"/>
    <col min="13841" max="14080" width="8.6640625" style="35"/>
    <col min="14081" max="14081" width="7.6640625" style="35" customWidth="1"/>
    <col min="14082" max="14082" width="11.1640625" style="35" bestFit="1" customWidth="1"/>
    <col min="14083" max="14096" width="11.1640625" style="35" customWidth="1"/>
    <col min="14097" max="14336" width="8.6640625" style="35"/>
    <col min="14337" max="14337" width="7.6640625" style="35" customWidth="1"/>
    <col min="14338" max="14338" width="11.1640625" style="35" bestFit="1" customWidth="1"/>
    <col min="14339" max="14352" width="11.1640625" style="35" customWidth="1"/>
    <col min="14353" max="14592" width="8.6640625" style="35"/>
    <col min="14593" max="14593" width="7.6640625" style="35" customWidth="1"/>
    <col min="14594" max="14594" width="11.1640625" style="35" bestFit="1" customWidth="1"/>
    <col min="14595" max="14608" width="11.1640625" style="35" customWidth="1"/>
    <col min="14609" max="14848" width="8.6640625" style="35"/>
    <col min="14849" max="14849" width="7.6640625" style="35" customWidth="1"/>
    <col min="14850" max="14850" width="11.1640625" style="35" bestFit="1" customWidth="1"/>
    <col min="14851" max="14864" width="11.1640625" style="35" customWidth="1"/>
    <col min="14865" max="15104" width="8.6640625" style="35"/>
    <col min="15105" max="15105" width="7.6640625" style="35" customWidth="1"/>
    <col min="15106" max="15106" width="11.1640625" style="35" bestFit="1" customWidth="1"/>
    <col min="15107" max="15120" width="11.1640625" style="35" customWidth="1"/>
    <col min="15121" max="15360" width="8.6640625" style="35"/>
    <col min="15361" max="15361" width="7.6640625" style="35" customWidth="1"/>
    <col min="15362" max="15362" width="11.1640625" style="35" bestFit="1" customWidth="1"/>
    <col min="15363" max="15376" width="11.1640625" style="35" customWidth="1"/>
    <col min="15377" max="15616" width="8.6640625" style="35"/>
    <col min="15617" max="15617" width="7.6640625" style="35" customWidth="1"/>
    <col min="15618" max="15618" width="11.1640625" style="35" bestFit="1" customWidth="1"/>
    <col min="15619" max="15632" width="11.1640625" style="35" customWidth="1"/>
    <col min="15633" max="15872" width="8.6640625" style="35"/>
    <col min="15873" max="15873" width="7.6640625" style="35" customWidth="1"/>
    <col min="15874" max="15874" width="11.1640625" style="35" bestFit="1" customWidth="1"/>
    <col min="15875" max="15888" width="11.1640625" style="35" customWidth="1"/>
    <col min="15889" max="16128" width="8.6640625" style="35"/>
    <col min="16129" max="16129" width="7.6640625" style="35" customWidth="1"/>
    <col min="16130" max="16130" width="11.1640625" style="35" bestFit="1" customWidth="1"/>
    <col min="16131" max="16144" width="11.1640625" style="35" customWidth="1"/>
    <col min="16145" max="16384" width="8.6640625" style="35"/>
  </cols>
  <sheetData>
    <row r="1" spans="1:5" ht="15" x14ac:dyDescent="0.2">
      <c r="A1" s="34" t="s">
        <v>85</v>
      </c>
      <c r="B1" s="34"/>
    </row>
    <row r="2" spans="1:5" ht="15" x14ac:dyDescent="0.2">
      <c r="A2" s="34"/>
      <c r="B2" s="34" t="s">
        <v>86</v>
      </c>
    </row>
    <row r="3" spans="1:5" ht="15" x14ac:dyDescent="0.2">
      <c r="A3" s="34"/>
      <c r="B3" s="34" t="s">
        <v>87</v>
      </c>
    </row>
    <row r="4" spans="1:5" ht="15" x14ac:dyDescent="0.2">
      <c r="A4" s="34"/>
      <c r="B4" s="34" t="s">
        <v>88</v>
      </c>
    </row>
    <row r="5" spans="1:5" x14ac:dyDescent="0.15">
      <c r="A5" s="29" t="s">
        <v>89</v>
      </c>
    </row>
    <row r="9" spans="1:5" s="37" customFormat="1" ht="42" x14ac:dyDescent="0.15">
      <c r="A9" s="36" t="s">
        <v>90</v>
      </c>
      <c r="B9" s="30" t="s">
        <v>91</v>
      </c>
      <c r="C9" s="30" t="s">
        <v>92</v>
      </c>
      <c r="D9" s="30" t="s">
        <v>93</v>
      </c>
      <c r="E9" s="30" t="s">
        <v>94</v>
      </c>
    </row>
    <row r="10" spans="1:5" x14ac:dyDescent="0.15">
      <c r="A10" s="38">
        <v>2014</v>
      </c>
      <c r="B10" s="35" t="s">
        <v>95</v>
      </c>
      <c r="C10" s="39">
        <v>12450</v>
      </c>
      <c r="D10" s="39">
        <v>-23587</v>
      </c>
      <c r="E10" s="40">
        <v>0.02</v>
      </c>
    </row>
    <row r="11" spans="1:5" x14ac:dyDescent="0.15">
      <c r="A11" s="38">
        <v>2014</v>
      </c>
      <c r="B11" s="35" t="s">
        <v>96</v>
      </c>
      <c r="C11" s="39">
        <v>235888</v>
      </c>
      <c r="D11" s="39">
        <v>63823</v>
      </c>
      <c r="E11" s="16">
        <v>0.05</v>
      </c>
    </row>
    <row r="12" spans="1:5" x14ac:dyDescent="0.15">
      <c r="A12" s="38">
        <v>2014</v>
      </c>
      <c r="B12" s="35" t="s">
        <v>97</v>
      </c>
      <c r="C12" s="39">
        <v>145318</v>
      </c>
      <c r="D12" s="39">
        <v>-30324</v>
      </c>
      <c r="E12" s="16">
        <v>0.13</v>
      </c>
    </row>
    <row r="13" spans="1:5" x14ac:dyDescent="0.15">
      <c r="A13" s="38">
        <v>2014</v>
      </c>
      <c r="B13" s="35" t="s">
        <v>98</v>
      </c>
      <c r="C13" s="39">
        <v>438170</v>
      </c>
      <c r="D13" s="39">
        <v>52580.4</v>
      </c>
      <c r="E13" s="16">
        <v>0.18</v>
      </c>
    </row>
    <row r="14" spans="1:5" x14ac:dyDescent="0.15">
      <c r="A14" s="38">
        <v>2014</v>
      </c>
      <c r="B14" s="35" t="s">
        <v>99</v>
      </c>
      <c r="C14" s="39">
        <v>132408</v>
      </c>
      <c r="D14" s="39">
        <v>26481.600000000002</v>
      </c>
      <c r="E14" s="16">
        <v>0.11</v>
      </c>
    </row>
    <row r="15" spans="1:5" x14ac:dyDescent="0.15">
      <c r="A15" s="38">
        <v>2015</v>
      </c>
      <c r="B15" s="35" t="s">
        <v>95</v>
      </c>
      <c r="C15" s="39">
        <v>24900</v>
      </c>
      <c r="D15" s="39">
        <v>-10341</v>
      </c>
      <c r="E15" s="16">
        <v>0.04</v>
      </c>
    </row>
    <row r="16" spans="1:5" x14ac:dyDescent="0.15">
      <c r="A16" s="38">
        <v>2015</v>
      </c>
      <c r="B16" s="35" t="s">
        <v>96</v>
      </c>
      <c r="C16" s="39">
        <v>203024</v>
      </c>
      <c r="D16" s="39">
        <v>60289</v>
      </c>
      <c r="E16" s="16">
        <v>7.0000000000000007E-2</v>
      </c>
    </row>
    <row r="17" spans="1:5" x14ac:dyDescent="0.15">
      <c r="A17" s="38">
        <v>2015</v>
      </c>
      <c r="B17" s="35" t="s">
        <v>97</v>
      </c>
      <c r="C17" s="39">
        <v>98046</v>
      </c>
      <c r="D17" s="39">
        <v>-28634</v>
      </c>
      <c r="E17" s="16">
        <v>0.13</v>
      </c>
    </row>
    <row r="18" spans="1:5" x14ac:dyDescent="0.15">
      <c r="A18" s="38">
        <v>2015</v>
      </c>
      <c r="B18" s="35" t="s">
        <v>98</v>
      </c>
      <c r="C18" s="39">
        <v>411879.8</v>
      </c>
      <c r="D18" s="39">
        <v>49425.576000000001</v>
      </c>
      <c r="E18" s="16">
        <v>0.17099999999999999</v>
      </c>
    </row>
    <row r="19" spans="1:5" x14ac:dyDescent="0.15">
      <c r="A19" s="38">
        <v>2015</v>
      </c>
      <c r="B19" s="35" t="s">
        <v>99</v>
      </c>
      <c r="C19" s="39">
        <v>125473</v>
      </c>
      <c r="D19" s="39">
        <v>31368.25</v>
      </c>
      <c r="E19" s="16">
        <v>0.09</v>
      </c>
    </row>
    <row r="20" spans="1:5" x14ac:dyDescent="0.15">
      <c r="A20" s="41">
        <v>2016</v>
      </c>
      <c r="B20" s="35" t="s">
        <v>95</v>
      </c>
      <c r="C20" s="39">
        <v>49800</v>
      </c>
      <c r="D20" s="39">
        <v>-1943</v>
      </c>
      <c r="E20" s="16">
        <v>7.0000000000000007E-2</v>
      </c>
    </row>
    <row r="21" spans="1:5" x14ac:dyDescent="0.15">
      <c r="A21" s="41">
        <v>2016</v>
      </c>
      <c r="B21" s="35" t="s">
        <v>96</v>
      </c>
      <c r="C21" s="39">
        <v>226570</v>
      </c>
      <c r="D21" s="39">
        <v>61902</v>
      </c>
      <c r="E21" s="16">
        <v>0.04</v>
      </c>
    </row>
    <row r="22" spans="1:5" x14ac:dyDescent="0.15">
      <c r="A22" s="41">
        <v>2016</v>
      </c>
      <c r="B22" s="35" t="s">
        <v>97</v>
      </c>
      <c r="C22" s="39">
        <v>120729</v>
      </c>
      <c r="D22" s="39">
        <v>-21015</v>
      </c>
      <c r="E22" s="16">
        <v>0.13</v>
      </c>
    </row>
    <row r="23" spans="1:5" x14ac:dyDescent="0.15">
      <c r="A23" s="41">
        <v>2016</v>
      </c>
      <c r="B23" s="35" t="s">
        <v>98</v>
      </c>
      <c r="C23" s="39">
        <v>387167.01199999999</v>
      </c>
      <c r="D23" s="39">
        <v>46460.041440000001</v>
      </c>
      <c r="E23" s="16">
        <v>0.16244999999999998</v>
      </c>
    </row>
    <row r="24" spans="1:5" x14ac:dyDescent="0.15">
      <c r="A24" s="41">
        <v>2016</v>
      </c>
      <c r="B24" s="35" t="s">
        <v>99</v>
      </c>
      <c r="C24" s="39">
        <v>134296</v>
      </c>
      <c r="D24" s="39">
        <v>44765.333333333328</v>
      </c>
      <c r="E24" s="16">
        <v>0.12</v>
      </c>
    </row>
    <row r="25" spans="1:5" x14ac:dyDescent="0.15">
      <c r="A25" s="41">
        <v>2017</v>
      </c>
      <c r="B25" s="35" t="s">
        <v>95</v>
      </c>
      <c r="C25" s="39">
        <v>99600</v>
      </c>
      <c r="D25" s="39">
        <v>11632</v>
      </c>
      <c r="E25" s="16">
        <v>0.13</v>
      </c>
    </row>
    <row r="26" spans="1:5" x14ac:dyDescent="0.15">
      <c r="A26" s="41">
        <v>2017</v>
      </c>
      <c r="B26" s="35" t="s">
        <v>96</v>
      </c>
      <c r="C26" s="39">
        <v>246739</v>
      </c>
      <c r="D26" s="39">
        <v>62340</v>
      </c>
      <c r="E26" s="16">
        <v>0.06</v>
      </c>
    </row>
    <row r="27" spans="1:5" x14ac:dyDescent="0.15">
      <c r="A27" s="41">
        <v>2017</v>
      </c>
      <c r="B27" s="35" t="s">
        <v>97</v>
      </c>
      <c r="C27" s="39">
        <v>159714</v>
      </c>
      <c r="D27" s="39">
        <v>8025</v>
      </c>
      <c r="E27" s="16">
        <v>0.14000000000000001</v>
      </c>
    </row>
    <row r="28" spans="1:5" x14ac:dyDescent="0.15">
      <c r="A28" s="41">
        <v>2017</v>
      </c>
      <c r="B28" s="35" t="s">
        <v>98</v>
      </c>
      <c r="C28" s="39">
        <v>352321.98092</v>
      </c>
      <c r="D28" s="39">
        <v>42278.637710399998</v>
      </c>
      <c r="E28" s="16">
        <v>0.15432749999999998</v>
      </c>
    </row>
    <row r="29" spans="1:5" x14ac:dyDescent="0.15">
      <c r="A29" s="41">
        <v>2017</v>
      </c>
      <c r="B29" s="35" t="s">
        <v>99</v>
      </c>
      <c r="C29" s="39">
        <v>128478</v>
      </c>
      <c r="D29" s="39">
        <v>25695.600000000002</v>
      </c>
      <c r="E29" s="16">
        <v>0.1</v>
      </c>
    </row>
    <row r="30" spans="1:5" x14ac:dyDescent="0.15">
      <c r="A30" s="41">
        <v>2018</v>
      </c>
      <c r="B30" s="35" t="s">
        <v>95</v>
      </c>
      <c r="C30" s="39">
        <v>199200</v>
      </c>
      <c r="D30" s="39">
        <v>20576</v>
      </c>
      <c r="E30" s="16">
        <v>0.16</v>
      </c>
    </row>
    <row r="31" spans="1:5" x14ac:dyDescent="0.15">
      <c r="A31" s="41">
        <v>2018</v>
      </c>
      <c r="B31" s="35" t="s">
        <v>96</v>
      </c>
      <c r="C31" s="39">
        <v>224898</v>
      </c>
      <c r="D31" s="39">
        <v>59786</v>
      </c>
      <c r="E31" s="16">
        <v>0.06</v>
      </c>
    </row>
    <row r="32" spans="1:5" x14ac:dyDescent="0.15">
      <c r="A32" s="41">
        <v>2018</v>
      </c>
      <c r="B32" s="35" t="s">
        <v>97</v>
      </c>
      <c r="C32" s="39">
        <v>153627</v>
      </c>
      <c r="D32" s="39">
        <v>-1171</v>
      </c>
      <c r="E32" s="16">
        <v>0.12</v>
      </c>
    </row>
    <row r="33" spans="1:7" x14ac:dyDescent="0.15">
      <c r="A33" s="41">
        <v>2018</v>
      </c>
      <c r="B33" s="35" t="s">
        <v>98</v>
      </c>
      <c r="C33" s="39">
        <v>324136.22244639997</v>
      </c>
      <c r="D33" s="39">
        <v>39741.919447775996</v>
      </c>
      <c r="E33" s="16">
        <v>0.14043802499999997</v>
      </c>
    </row>
    <row r="34" spans="1:7" x14ac:dyDescent="0.15">
      <c r="A34" s="41">
        <v>2018</v>
      </c>
      <c r="B34" s="35" t="s">
        <v>99</v>
      </c>
      <c r="C34" s="39">
        <v>123742</v>
      </c>
      <c r="D34" s="39">
        <v>30935.5</v>
      </c>
      <c r="E34" s="16">
        <v>7.0000000000000007E-2</v>
      </c>
    </row>
    <row r="35" spans="1:7" x14ac:dyDescent="0.15">
      <c r="A35" s="41">
        <v>2019</v>
      </c>
      <c r="B35" s="35" t="s">
        <v>95</v>
      </c>
      <c r="C35" s="39">
        <v>398400</v>
      </c>
      <c r="D35" s="39">
        <v>43734</v>
      </c>
      <c r="E35" s="16">
        <v>0.18</v>
      </c>
    </row>
    <row r="36" spans="1:7" x14ac:dyDescent="0.15">
      <c r="A36" s="41">
        <v>2019</v>
      </c>
      <c r="B36" s="35" t="s">
        <v>96</v>
      </c>
      <c r="C36" s="39">
        <v>250680</v>
      </c>
      <c r="D36" s="39">
        <v>61864</v>
      </c>
      <c r="E36" s="16">
        <v>0.04</v>
      </c>
    </row>
    <row r="37" spans="1:7" x14ac:dyDescent="0.15">
      <c r="A37" s="41">
        <v>2019</v>
      </c>
      <c r="B37" s="35" t="s">
        <v>97</v>
      </c>
      <c r="C37" s="39">
        <v>127689</v>
      </c>
      <c r="D37" s="39">
        <v>6401</v>
      </c>
      <c r="E37" s="16">
        <v>0.14000000000000001</v>
      </c>
    </row>
    <row r="38" spans="1:7" x14ac:dyDescent="0.15">
      <c r="A38" s="41">
        <v>2019</v>
      </c>
      <c r="B38" s="35" t="s">
        <v>98</v>
      </c>
      <c r="C38" s="39">
        <v>307929.41132407996</v>
      </c>
      <c r="D38" s="39">
        <v>36165.146697476157</v>
      </c>
      <c r="E38" s="16">
        <v>0.12920298299999997</v>
      </c>
    </row>
    <row r="39" spans="1:7" x14ac:dyDescent="0.15">
      <c r="A39" s="41">
        <v>2019</v>
      </c>
      <c r="B39" s="35" t="s">
        <v>99</v>
      </c>
      <c r="C39" s="39">
        <v>129465</v>
      </c>
      <c r="D39" s="39">
        <v>43155</v>
      </c>
      <c r="E39" s="16">
        <v>0.1045</v>
      </c>
    </row>
    <row r="40" spans="1:7" x14ac:dyDescent="0.15">
      <c r="A40" s="41">
        <v>2020</v>
      </c>
      <c r="B40" s="35" t="s">
        <v>95</v>
      </c>
      <c r="C40" s="39">
        <v>98148.360000000015</v>
      </c>
      <c r="D40" s="39">
        <v>13841.860000000002</v>
      </c>
      <c r="E40" s="16">
        <v>0.19</v>
      </c>
      <c r="F40" s="42"/>
      <c r="G40" s="42"/>
    </row>
    <row r="41" spans="1:7" x14ac:dyDescent="0.15">
      <c r="A41" s="41">
        <v>2020</v>
      </c>
      <c r="B41" s="35" t="s">
        <v>96</v>
      </c>
      <c r="C41" s="39">
        <v>48141.070000000007</v>
      </c>
      <c r="D41" s="39">
        <v>13393.820000000002</v>
      </c>
      <c r="E41" s="16">
        <v>0.05</v>
      </c>
      <c r="F41" s="42"/>
      <c r="G41" s="42"/>
    </row>
    <row r="42" spans="1:7" x14ac:dyDescent="0.15">
      <c r="A42" s="41">
        <v>2020</v>
      </c>
      <c r="B42" s="35" t="s">
        <v>97</v>
      </c>
      <c r="C42" s="39">
        <v>23880.67</v>
      </c>
      <c r="D42" s="39">
        <v>-3369.73</v>
      </c>
      <c r="E42" s="16">
        <v>0.13</v>
      </c>
      <c r="F42" s="42"/>
      <c r="G42" s="42"/>
    </row>
    <row r="43" spans="1:7" x14ac:dyDescent="0.15">
      <c r="A43" s="41">
        <v>2020</v>
      </c>
      <c r="B43" s="35" t="s">
        <v>98</v>
      </c>
      <c r="C43" s="39">
        <v>63033.150498039176</v>
      </c>
      <c r="D43" s="39">
        <v>7652.5450411859556</v>
      </c>
      <c r="E43" s="16">
        <v>0.11499065486999997</v>
      </c>
      <c r="F43" s="42"/>
      <c r="G43" s="42"/>
    </row>
    <row r="44" spans="1:7" x14ac:dyDescent="0.15">
      <c r="A44" s="41">
        <v>2020</v>
      </c>
      <c r="B44" s="35" t="s">
        <v>99</v>
      </c>
      <c r="C44" s="39">
        <v>30065.600000000002</v>
      </c>
      <c r="D44" s="39">
        <v>7516.4000000000005</v>
      </c>
      <c r="E44" s="16">
        <v>0.1138</v>
      </c>
      <c r="F44" s="42"/>
      <c r="G44" s="42"/>
    </row>
    <row r="45" spans="1:7" x14ac:dyDescent="0.15">
      <c r="A45" s="41">
        <v>2021</v>
      </c>
      <c r="B45" s="35" t="s">
        <v>95</v>
      </c>
      <c r="C45" s="39">
        <v>452782</v>
      </c>
      <c r="D45" s="39">
        <v>83812</v>
      </c>
      <c r="E45" s="16">
        <v>0.17</v>
      </c>
    </row>
    <row r="46" spans="1:7" x14ac:dyDescent="0.15">
      <c r="A46" s="41">
        <v>2021</v>
      </c>
      <c r="B46" s="35" t="s">
        <v>96</v>
      </c>
      <c r="C46" s="39">
        <v>235713</v>
      </c>
      <c r="D46" s="39">
        <v>62890</v>
      </c>
      <c r="E46" s="16">
        <v>0.05</v>
      </c>
    </row>
    <row r="47" spans="1:7" x14ac:dyDescent="0.15">
      <c r="A47" s="41">
        <v>2021</v>
      </c>
      <c r="B47" s="35" t="s">
        <v>97</v>
      </c>
      <c r="C47" s="39">
        <v>163953</v>
      </c>
      <c r="D47" s="39">
        <v>5007</v>
      </c>
      <c r="E47" s="16">
        <v>0.1</v>
      </c>
    </row>
    <row r="48" spans="1:7" x14ac:dyDescent="0.15">
      <c r="A48" s="41">
        <v>2021</v>
      </c>
      <c r="B48" s="35" t="s">
        <v>98</v>
      </c>
      <c r="C48" s="39">
        <v>249392.0302313724</v>
      </c>
      <c r="D48" s="39">
        <v>30610.180164743822</v>
      </c>
      <c r="E48" s="16">
        <v>0.10349158938299997</v>
      </c>
    </row>
    <row r="49" spans="1:5" x14ac:dyDescent="0.15">
      <c r="A49" s="41">
        <v>2021</v>
      </c>
      <c r="B49" s="35" t="s">
        <v>99</v>
      </c>
      <c r="C49" s="39">
        <v>127120</v>
      </c>
      <c r="D49" s="39">
        <v>31780</v>
      </c>
      <c r="E49" s="16">
        <v>9.7600000000000006E-2</v>
      </c>
    </row>
    <row r="50" spans="1:5" x14ac:dyDescent="0.15">
      <c r="A50" s="41">
        <v>2022</v>
      </c>
      <c r="B50" s="35" t="s">
        <v>95</v>
      </c>
      <c r="C50" s="39">
        <v>478123</v>
      </c>
      <c r="D50" s="39">
        <v>93672</v>
      </c>
      <c r="E50" s="16">
        <v>0.2</v>
      </c>
    </row>
    <row r="51" spans="1:5" x14ac:dyDescent="0.15">
      <c r="A51" s="41">
        <v>2022</v>
      </c>
      <c r="B51" s="35" t="s">
        <v>96</v>
      </c>
      <c r="C51" s="39">
        <v>232016</v>
      </c>
      <c r="D51" s="39">
        <v>63276</v>
      </c>
      <c r="E51" s="16">
        <v>0.06</v>
      </c>
    </row>
    <row r="52" spans="1:5" x14ac:dyDescent="0.15">
      <c r="A52" s="41">
        <v>2022</v>
      </c>
      <c r="B52" s="35" t="s">
        <v>97</v>
      </c>
      <c r="C52" s="39">
        <v>131279</v>
      </c>
      <c r="D52" s="39">
        <v>10446</v>
      </c>
      <c r="E52" s="16">
        <v>0.14000000000000001</v>
      </c>
    </row>
    <row r="53" spans="1:5" x14ac:dyDescent="0.15">
      <c r="A53" s="41">
        <v>2022</v>
      </c>
      <c r="B53" s="35" t="s">
        <v>98</v>
      </c>
      <c r="C53" s="39">
        <v>221958.90690592144</v>
      </c>
      <c r="D53" s="39">
        <v>27243.060346622002</v>
      </c>
      <c r="E53" s="16">
        <v>9.2107514550869976E-2</v>
      </c>
    </row>
    <row r="54" spans="1:5" x14ac:dyDescent="0.15">
      <c r="A54" s="41">
        <v>2022</v>
      </c>
      <c r="B54" s="35" t="s">
        <v>99</v>
      </c>
      <c r="C54" s="39">
        <v>138274</v>
      </c>
      <c r="D54" s="39">
        <v>34568.5</v>
      </c>
      <c r="E54" s="16">
        <v>0.14000000000000001</v>
      </c>
    </row>
    <row r="55" spans="1:5" x14ac:dyDescent="0.15">
      <c r="A55" s="41">
        <v>2023</v>
      </c>
      <c r="B55" s="35" t="s">
        <v>95</v>
      </c>
      <c r="C55" s="39">
        <v>492823</v>
      </c>
      <c r="D55" s="39">
        <v>108352</v>
      </c>
      <c r="E55" s="16">
        <v>0.19</v>
      </c>
    </row>
    <row r="56" spans="1:5" x14ac:dyDescent="0.15">
      <c r="A56" s="41">
        <v>2023</v>
      </c>
      <c r="B56" s="35" t="s">
        <v>96</v>
      </c>
      <c r="C56" s="39">
        <v>210222</v>
      </c>
      <c r="D56" s="39">
        <v>60780</v>
      </c>
      <c r="E56" s="16">
        <v>0.04</v>
      </c>
    </row>
    <row r="57" spans="1:5" x14ac:dyDescent="0.15">
      <c r="A57" s="41">
        <v>2023</v>
      </c>
      <c r="B57" s="35" t="s">
        <v>97</v>
      </c>
      <c r="C57" s="39">
        <v>156634</v>
      </c>
      <c r="D57" s="39">
        <v>-23359</v>
      </c>
      <c r="E57" s="16">
        <v>0.13</v>
      </c>
    </row>
    <row r="58" spans="1:5" x14ac:dyDescent="0.15">
      <c r="A58" s="41">
        <v>2023</v>
      </c>
      <c r="B58" s="35" t="s">
        <v>98</v>
      </c>
      <c r="C58" s="39">
        <v>199763.01621532929</v>
      </c>
      <c r="D58" s="39">
        <v>25063.615518892242</v>
      </c>
      <c r="E58" s="16">
        <v>8.1975687950274281E-2</v>
      </c>
    </row>
    <row r="59" spans="1:5" x14ac:dyDescent="0.15">
      <c r="A59" s="41">
        <v>2023</v>
      </c>
      <c r="B59" s="35" t="s">
        <v>99</v>
      </c>
      <c r="C59" s="39">
        <v>131792</v>
      </c>
      <c r="D59" s="39">
        <v>43930.666666666664</v>
      </c>
      <c r="E59" s="16">
        <v>0.1089</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9</vt:i4>
      </vt:variant>
    </vt:vector>
  </HeadingPairs>
  <TitlesOfParts>
    <vt:vector size="22" baseType="lpstr">
      <vt:lpstr>Soap Conjoint</vt:lpstr>
      <vt:lpstr>Conjoint Solution</vt:lpstr>
      <vt:lpstr>Cluster</vt:lpstr>
      <vt:lpstr>Cluster Solution</vt:lpstr>
      <vt:lpstr>CLV</vt:lpstr>
      <vt:lpstr>CLV Solution</vt:lpstr>
      <vt:lpstr>MDS Analysis (2)</vt:lpstr>
      <vt:lpstr>MDS Solution</vt:lpstr>
      <vt:lpstr>Visualization Data</vt:lpstr>
      <vt:lpstr>Visualization Solution</vt:lpstr>
      <vt:lpstr>Network Analysis</vt:lpstr>
      <vt:lpstr>Network Solution</vt:lpstr>
      <vt:lpstr>Exam Score Sheet</vt:lpstr>
      <vt:lpstr>'MDS Analysis (2)'!Cust18xy</vt:lpstr>
      <vt:lpstr>'MDS Analysis (2)'!Cust19xy</vt:lpstr>
      <vt:lpstr>'MDS Analysis (2)'!Cust20xy</vt:lpstr>
      <vt:lpstr>Cluster!Customer</vt:lpstr>
      <vt:lpstr>Cluster!FrequencyScore</vt:lpstr>
      <vt:lpstr>Cluster!MonetaryScore</vt:lpstr>
      <vt:lpstr>Cluster!RecencyScore</vt:lpstr>
      <vt:lpstr>Cluster!RFMDATA</vt:lpstr>
      <vt:lpstr>'MDS Analysis (2)'!SumDiffsXY</vt:lpstr>
    </vt:vector>
  </TitlesOfParts>
  <Manager/>
  <Company>Webster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Eric F. Rhiney</dc:creator>
  <cp:keywords/>
  <dc:description/>
  <cp:lastModifiedBy>Chandini Chimakurthi</cp:lastModifiedBy>
  <cp:revision/>
  <dcterms:created xsi:type="dcterms:W3CDTF">2018-02-07T20:10:12Z</dcterms:created>
  <dcterms:modified xsi:type="dcterms:W3CDTF">2024-12-22T20:13:01Z</dcterms:modified>
  <cp:category/>
  <cp:contentStatus/>
</cp:coreProperties>
</file>