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3.xml" ContentType="application/vnd.openxmlformats-officedocument.spreadsheetml.tab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123\Documents\"/>
    </mc:Choice>
  </mc:AlternateContent>
  <xr:revisionPtr revIDLastSave="0" documentId="13_ncr:1_{149621CA-9D80-4648-8305-6E0BF0DB54F5}" xr6:coauthVersionLast="47" xr6:coauthVersionMax="47" xr10:uidLastSave="{00000000-0000-0000-0000-000000000000}"/>
  <bookViews>
    <workbookView xWindow="-110" yWindow="-110" windowWidth="19420" windowHeight="11020" firstSheet="7" activeTab="10" xr2:uid="{26D4546B-D2A1-4444-8EAF-A6228F96F0C1}"/>
  </bookViews>
  <sheets>
    <sheet name="Data" sheetId="1" r:id="rId1"/>
    <sheet name="LOW PROFIT PRODUCTS" sheetId="16" r:id="rId2"/>
    <sheet name="QUICK STATISTICS" sheetId="2" r:id="rId3"/>
    <sheet name="EDA " sheetId="3" r:id="rId4"/>
    <sheet name="SALES BY COUNTRY FORMULA" sheetId="4" r:id="rId5"/>
    <sheet name="SALES BY COUNTRY BY PIVOT" sheetId="5" r:id="rId6"/>
    <sheet name="TOP 5 PRODUCTS $ BY UNIT" sheetId="7" r:id="rId7"/>
    <sheet name="ARE THERE ANY ANALOMIES" sheetId="8" r:id="rId8"/>
    <sheet name="BEST SALES PERSON" sheetId="11" r:id="rId9"/>
    <sheet name="PROFIT" sheetId="12" r:id="rId10"/>
    <sheet name="DYNAMIC REPORT" sheetId="13" r:id="rId11"/>
  </sheets>
  <definedNames>
    <definedName name="_xlnm._FilterDatabase" localSheetId="0" hidden="1">Data!$C$11:$G$11</definedName>
    <definedName name="_xlnm._FilterDatabase" localSheetId="4" hidden="1">'SALES BY COUNTRY FORMULA'!$A$3:$D$9</definedName>
    <definedName name="_xlchart.v1.0" hidden="1">'ARE THERE ANY ANALOMIES'!$M$3:$M$302</definedName>
    <definedName name="_xlchart.v1.1" hidden="1">'ARE THERE ANY ANALOMIES'!$O$3:$O$302</definedName>
    <definedName name="_xlcn.WorksheetConnection_beginnerDAcourseblank.xlsxDATA1" hidden="1">Data[]</definedName>
    <definedName name="_xlcn.WorksheetConnection_beginnerDAcourseblank.xlsxDataSalesPersonUnits1" hidden="1">Data[[Sales Person]:[Units]]</definedName>
    <definedName name="Slicer_Geography">#N/A</definedName>
    <definedName name="Slicer_Geography1">#N/A</definedName>
    <definedName name="Slicer_Sales_Person">#N/A</definedName>
  </definedNames>
  <calcPr calcId="191029"/>
  <pivotCaches>
    <pivotCache cacheId="60" r:id="rId12"/>
    <pivotCache cacheId="63" r:id="rId13"/>
    <pivotCache cacheId="64" r:id="rId14"/>
    <pivotCache cacheId="65" r:id="rId15"/>
    <pivotCache cacheId="66" r:id="rId16"/>
    <pivotCache cacheId="107" r:id="rId17"/>
    <pivotCache cacheId="125" r:id="rId18"/>
  </pivotCaches>
  <extLst>
    <ext xmlns:x14="http://schemas.microsoft.com/office/spreadsheetml/2009/9/main" uri="{876F7934-8845-4945-9796-88D515C7AA90}">
      <x14:pivotCaches>
        <pivotCache cacheId="67" r:id="rId19"/>
        <pivotCache cacheId="68"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Sales Person   Units" name="Data  Sales Person   Units" connection="WorksheetConnection_beginner-DA-course-blank.xlsx!Data[[Sales Person]:[Units]]"/>
          <x15:modelTable id="DATA" name="DATA" connection="WorksheetConnection_beginner-DA-course-blank.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3" l="1"/>
  <c r="D11" i="13"/>
  <c r="D10" i="13"/>
  <c r="I8" i="13"/>
  <c r="I16" i="13"/>
  <c r="I10" i="13"/>
  <c r="I14" i="13"/>
  <c r="I13" i="13"/>
  <c r="I17" i="13"/>
  <c r="I9" i="13"/>
  <c r="I15" i="13"/>
  <c r="I11" i="13"/>
  <c r="I12" i="13"/>
  <c r="H8" i="13"/>
  <c r="J8" i="13" s="1"/>
  <c r="H16" i="13"/>
  <c r="J16" i="13" s="1"/>
  <c r="H10" i="13"/>
  <c r="J10" i="13" s="1"/>
  <c r="H14" i="13"/>
  <c r="J14" i="13" s="1"/>
  <c r="H13" i="13"/>
  <c r="J13" i="13" s="1"/>
  <c r="H17" i="13"/>
  <c r="J17" i="13" s="1"/>
  <c r="H9" i="13"/>
  <c r="J9" i="13" s="1"/>
  <c r="H15" i="13"/>
  <c r="J15" i="13" s="1"/>
  <c r="H11" i="13"/>
  <c r="J11" i="13" s="1"/>
  <c r="H12" i="13"/>
  <c r="J12" i="13" s="1"/>
  <c r="D13" i="13"/>
  <c r="C13" i="13"/>
  <c r="C12" i="13"/>
  <c r="C10" i="13"/>
  <c r="D7" i="13"/>
  <c r="H12" i="1"/>
  <c r="I12" i="1" s="1"/>
  <c r="J12" i="1" s="1"/>
  <c r="H13" i="1"/>
  <c r="I13" i="1" s="1"/>
  <c r="J13" i="1" s="1"/>
  <c r="H14" i="1"/>
  <c r="I14" i="1" s="1"/>
  <c r="J14" i="1" s="1"/>
  <c r="H15" i="1"/>
  <c r="I15" i="1" s="1"/>
  <c r="J15" i="1" s="1"/>
  <c r="H16" i="1"/>
  <c r="I16" i="1" s="1"/>
  <c r="J16" i="1" s="1"/>
  <c r="H17" i="1"/>
  <c r="I17" i="1" s="1"/>
  <c r="J17" i="1" s="1"/>
  <c r="H18" i="1"/>
  <c r="I18" i="1" s="1"/>
  <c r="J18" i="1" s="1"/>
  <c r="H19" i="1"/>
  <c r="I19" i="1" s="1"/>
  <c r="J19" i="1" s="1"/>
  <c r="H20" i="1"/>
  <c r="I20" i="1" s="1"/>
  <c r="J20" i="1" s="1"/>
  <c r="H21" i="1"/>
  <c r="I21" i="1" s="1"/>
  <c r="J21" i="1" s="1"/>
  <c r="H22" i="1"/>
  <c r="I22" i="1" s="1"/>
  <c r="J22" i="1" s="1"/>
  <c r="H23" i="1"/>
  <c r="I23" i="1" s="1"/>
  <c r="J23" i="1" s="1"/>
  <c r="H24" i="1"/>
  <c r="I24" i="1" s="1"/>
  <c r="J24" i="1" s="1"/>
  <c r="H25" i="1"/>
  <c r="I25" i="1" s="1"/>
  <c r="J25" i="1" s="1"/>
  <c r="H26" i="1"/>
  <c r="I26" i="1" s="1"/>
  <c r="J26" i="1" s="1"/>
  <c r="H27" i="1"/>
  <c r="I27" i="1" s="1"/>
  <c r="J27" i="1" s="1"/>
  <c r="H28" i="1"/>
  <c r="I28" i="1" s="1"/>
  <c r="J28" i="1" s="1"/>
  <c r="H29" i="1"/>
  <c r="I29" i="1" s="1"/>
  <c r="J29" i="1" s="1"/>
  <c r="H30" i="1"/>
  <c r="I30" i="1" s="1"/>
  <c r="J30" i="1" s="1"/>
  <c r="H31" i="1"/>
  <c r="I31" i="1" s="1"/>
  <c r="J31" i="1" s="1"/>
  <c r="H32" i="1"/>
  <c r="I32" i="1" s="1"/>
  <c r="J32" i="1" s="1"/>
  <c r="H33" i="1"/>
  <c r="I33" i="1" s="1"/>
  <c r="J33" i="1" s="1"/>
  <c r="H34" i="1"/>
  <c r="I34" i="1" s="1"/>
  <c r="J34" i="1" s="1"/>
  <c r="H35" i="1"/>
  <c r="I35" i="1" s="1"/>
  <c r="J35" i="1" s="1"/>
  <c r="H36" i="1"/>
  <c r="I36" i="1" s="1"/>
  <c r="J36" i="1" s="1"/>
  <c r="H37" i="1"/>
  <c r="I37" i="1" s="1"/>
  <c r="J37" i="1" s="1"/>
  <c r="H38" i="1"/>
  <c r="I38" i="1" s="1"/>
  <c r="J38" i="1" s="1"/>
  <c r="H39" i="1"/>
  <c r="I39" i="1" s="1"/>
  <c r="J39" i="1" s="1"/>
  <c r="H40" i="1"/>
  <c r="I40" i="1" s="1"/>
  <c r="J40" i="1" s="1"/>
  <c r="H41" i="1"/>
  <c r="I41" i="1" s="1"/>
  <c r="J41" i="1" s="1"/>
  <c r="H42" i="1"/>
  <c r="I42" i="1" s="1"/>
  <c r="J42" i="1" s="1"/>
  <c r="H43" i="1"/>
  <c r="I43" i="1" s="1"/>
  <c r="J43" i="1" s="1"/>
  <c r="H44" i="1"/>
  <c r="I44" i="1" s="1"/>
  <c r="J44" i="1" s="1"/>
  <c r="H45" i="1"/>
  <c r="I45" i="1" s="1"/>
  <c r="J45" i="1" s="1"/>
  <c r="H46" i="1"/>
  <c r="I46" i="1" s="1"/>
  <c r="J46" i="1" s="1"/>
  <c r="H47" i="1"/>
  <c r="I47" i="1" s="1"/>
  <c r="J47" i="1" s="1"/>
  <c r="H48" i="1"/>
  <c r="I48" i="1" s="1"/>
  <c r="J48" i="1" s="1"/>
  <c r="H49" i="1"/>
  <c r="I49" i="1" s="1"/>
  <c r="J49" i="1" s="1"/>
  <c r="H50" i="1"/>
  <c r="I50" i="1" s="1"/>
  <c r="J50" i="1" s="1"/>
  <c r="H51" i="1"/>
  <c r="I51" i="1" s="1"/>
  <c r="J51" i="1" s="1"/>
  <c r="H52" i="1"/>
  <c r="I52" i="1" s="1"/>
  <c r="J52" i="1" s="1"/>
  <c r="H53" i="1"/>
  <c r="I53" i="1" s="1"/>
  <c r="J53" i="1" s="1"/>
  <c r="H54" i="1"/>
  <c r="I54" i="1" s="1"/>
  <c r="J54" i="1" s="1"/>
  <c r="H55" i="1"/>
  <c r="I55" i="1" s="1"/>
  <c r="J55" i="1" s="1"/>
  <c r="H56" i="1"/>
  <c r="I56" i="1" s="1"/>
  <c r="J56" i="1" s="1"/>
  <c r="H57" i="1"/>
  <c r="I57" i="1" s="1"/>
  <c r="J57" i="1" s="1"/>
  <c r="H58" i="1"/>
  <c r="I58" i="1" s="1"/>
  <c r="J58" i="1" s="1"/>
  <c r="H59" i="1"/>
  <c r="I59" i="1" s="1"/>
  <c r="J59" i="1" s="1"/>
  <c r="H60" i="1"/>
  <c r="I60" i="1" s="1"/>
  <c r="J60" i="1" s="1"/>
  <c r="H61" i="1"/>
  <c r="I61" i="1" s="1"/>
  <c r="J61" i="1" s="1"/>
  <c r="H62" i="1"/>
  <c r="I62" i="1" s="1"/>
  <c r="J62" i="1" s="1"/>
  <c r="H63" i="1"/>
  <c r="I63" i="1" s="1"/>
  <c r="J63" i="1" s="1"/>
  <c r="H64" i="1"/>
  <c r="I64" i="1" s="1"/>
  <c r="J64" i="1" s="1"/>
  <c r="H65" i="1"/>
  <c r="I65" i="1" s="1"/>
  <c r="J65" i="1" s="1"/>
  <c r="H66" i="1"/>
  <c r="I66" i="1" s="1"/>
  <c r="J66" i="1" s="1"/>
  <c r="H67" i="1"/>
  <c r="I67" i="1" s="1"/>
  <c r="J67" i="1" s="1"/>
  <c r="H68" i="1"/>
  <c r="I68" i="1" s="1"/>
  <c r="J68" i="1" s="1"/>
  <c r="H69" i="1"/>
  <c r="I69" i="1" s="1"/>
  <c r="J69" i="1" s="1"/>
  <c r="H70" i="1"/>
  <c r="I70" i="1" s="1"/>
  <c r="J70" i="1" s="1"/>
  <c r="H71" i="1"/>
  <c r="I71" i="1" s="1"/>
  <c r="J71" i="1" s="1"/>
  <c r="H72" i="1"/>
  <c r="I72" i="1" s="1"/>
  <c r="J72" i="1" s="1"/>
  <c r="H73" i="1"/>
  <c r="I73" i="1" s="1"/>
  <c r="J73" i="1" s="1"/>
  <c r="H74" i="1"/>
  <c r="I74" i="1" s="1"/>
  <c r="J74" i="1" s="1"/>
  <c r="H75" i="1"/>
  <c r="I75" i="1" s="1"/>
  <c r="J75" i="1" s="1"/>
  <c r="H76" i="1"/>
  <c r="I76" i="1" s="1"/>
  <c r="J76" i="1" s="1"/>
  <c r="H77" i="1"/>
  <c r="I77" i="1" s="1"/>
  <c r="J77" i="1" s="1"/>
  <c r="H78" i="1"/>
  <c r="I78" i="1" s="1"/>
  <c r="J78" i="1" s="1"/>
  <c r="H79" i="1"/>
  <c r="I79" i="1" s="1"/>
  <c r="J79" i="1" s="1"/>
  <c r="H80" i="1"/>
  <c r="I80" i="1" s="1"/>
  <c r="J80" i="1" s="1"/>
  <c r="H81" i="1"/>
  <c r="I81" i="1" s="1"/>
  <c r="J81" i="1" s="1"/>
  <c r="H82" i="1"/>
  <c r="I82" i="1" s="1"/>
  <c r="J82" i="1" s="1"/>
  <c r="H83" i="1"/>
  <c r="I83" i="1" s="1"/>
  <c r="J83" i="1" s="1"/>
  <c r="H84" i="1"/>
  <c r="I84" i="1" s="1"/>
  <c r="J84" i="1" s="1"/>
  <c r="H85" i="1"/>
  <c r="I85" i="1" s="1"/>
  <c r="J85" i="1" s="1"/>
  <c r="H86" i="1"/>
  <c r="I86" i="1" s="1"/>
  <c r="J86" i="1" s="1"/>
  <c r="H87" i="1"/>
  <c r="I87" i="1" s="1"/>
  <c r="J87" i="1" s="1"/>
  <c r="H88" i="1"/>
  <c r="I88" i="1" s="1"/>
  <c r="J88" i="1" s="1"/>
  <c r="H89" i="1"/>
  <c r="I89" i="1" s="1"/>
  <c r="J89" i="1" s="1"/>
  <c r="H90" i="1"/>
  <c r="I90" i="1" s="1"/>
  <c r="J90" i="1" s="1"/>
  <c r="H91" i="1"/>
  <c r="I91" i="1" s="1"/>
  <c r="J91" i="1" s="1"/>
  <c r="H92" i="1"/>
  <c r="I92" i="1" s="1"/>
  <c r="J92" i="1" s="1"/>
  <c r="H93" i="1"/>
  <c r="I93" i="1" s="1"/>
  <c r="J93" i="1" s="1"/>
  <c r="H94" i="1"/>
  <c r="I94" i="1" s="1"/>
  <c r="J94" i="1" s="1"/>
  <c r="H95" i="1"/>
  <c r="I95" i="1" s="1"/>
  <c r="J95" i="1" s="1"/>
  <c r="H96" i="1"/>
  <c r="I96" i="1" s="1"/>
  <c r="J96" i="1" s="1"/>
  <c r="H97" i="1"/>
  <c r="I97" i="1" s="1"/>
  <c r="J97" i="1" s="1"/>
  <c r="H98" i="1"/>
  <c r="I98" i="1" s="1"/>
  <c r="J98" i="1" s="1"/>
  <c r="H99" i="1"/>
  <c r="I99" i="1" s="1"/>
  <c r="J99" i="1" s="1"/>
  <c r="H100" i="1"/>
  <c r="I100" i="1" s="1"/>
  <c r="J100" i="1" s="1"/>
  <c r="H101" i="1"/>
  <c r="I101" i="1" s="1"/>
  <c r="J101" i="1" s="1"/>
  <c r="H102" i="1"/>
  <c r="I102" i="1" s="1"/>
  <c r="J102" i="1" s="1"/>
  <c r="H103" i="1"/>
  <c r="I103" i="1" s="1"/>
  <c r="J103" i="1" s="1"/>
  <c r="H104" i="1"/>
  <c r="I104" i="1" s="1"/>
  <c r="J104" i="1" s="1"/>
  <c r="H105" i="1"/>
  <c r="I105" i="1" s="1"/>
  <c r="J105" i="1" s="1"/>
  <c r="H106" i="1"/>
  <c r="I106" i="1" s="1"/>
  <c r="J106" i="1" s="1"/>
  <c r="H107" i="1"/>
  <c r="I107" i="1" s="1"/>
  <c r="J107" i="1" s="1"/>
  <c r="H108" i="1"/>
  <c r="I108" i="1" s="1"/>
  <c r="J108" i="1" s="1"/>
  <c r="H109" i="1"/>
  <c r="I109" i="1" s="1"/>
  <c r="J109" i="1" s="1"/>
  <c r="H110" i="1"/>
  <c r="I110" i="1" s="1"/>
  <c r="J110" i="1" s="1"/>
  <c r="H111" i="1"/>
  <c r="I111" i="1" s="1"/>
  <c r="J111" i="1" s="1"/>
  <c r="H112" i="1"/>
  <c r="I112" i="1" s="1"/>
  <c r="J112" i="1" s="1"/>
  <c r="H113" i="1"/>
  <c r="I113" i="1" s="1"/>
  <c r="J113" i="1" s="1"/>
  <c r="H114" i="1"/>
  <c r="I114" i="1" s="1"/>
  <c r="J114" i="1" s="1"/>
  <c r="H115" i="1"/>
  <c r="I115" i="1" s="1"/>
  <c r="J115" i="1" s="1"/>
  <c r="H116" i="1"/>
  <c r="I116" i="1" s="1"/>
  <c r="J116" i="1" s="1"/>
  <c r="H117" i="1"/>
  <c r="I117" i="1" s="1"/>
  <c r="J117" i="1" s="1"/>
  <c r="H118" i="1"/>
  <c r="I118" i="1" s="1"/>
  <c r="J118" i="1" s="1"/>
  <c r="H119" i="1"/>
  <c r="I119" i="1" s="1"/>
  <c r="J119" i="1" s="1"/>
  <c r="H120" i="1"/>
  <c r="I120" i="1" s="1"/>
  <c r="J120" i="1" s="1"/>
  <c r="H121" i="1"/>
  <c r="I121" i="1" s="1"/>
  <c r="J121" i="1" s="1"/>
  <c r="H122" i="1"/>
  <c r="I122" i="1" s="1"/>
  <c r="J122" i="1" s="1"/>
  <c r="H123" i="1"/>
  <c r="I123" i="1" s="1"/>
  <c r="J123" i="1" s="1"/>
  <c r="H124" i="1"/>
  <c r="I124" i="1" s="1"/>
  <c r="J124" i="1" s="1"/>
  <c r="H125" i="1"/>
  <c r="I125" i="1" s="1"/>
  <c r="J125" i="1" s="1"/>
  <c r="H126" i="1"/>
  <c r="I126" i="1" s="1"/>
  <c r="J126" i="1" s="1"/>
  <c r="H127" i="1"/>
  <c r="I127" i="1" s="1"/>
  <c r="J127" i="1" s="1"/>
  <c r="H128" i="1"/>
  <c r="I128" i="1" s="1"/>
  <c r="J128" i="1" s="1"/>
  <c r="H129" i="1"/>
  <c r="I129" i="1" s="1"/>
  <c r="J129" i="1" s="1"/>
  <c r="H130" i="1"/>
  <c r="I130" i="1" s="1"/>
  <c r="J130" i="1" s="1"/>
  <c r="H131" i="1"/>
  <c r="I131" i="1" s="1"/>
  <c r="J131" i="1" s="1"/>
  <c r="H132" i="1"/>
  <c r="I132" i="1" s="1"/>
  <c r="J132" i="1" s="1"/>
  <c r="H133" i="1"/>
  <c r="I133" i="1" s="1"/>
  <c r="J133" i="1" s="1"/>
  <c r="H134" i="1"/>
  <c r="I134" i="1" s="1"/>
  <c r="J134" i="1" s="1"/>
  <c r="H135" i="1"/>
  <c r="I135" i="1" s="1"/>
  <c r="J135" i="1" s="1"/>
  <c r="H136" i="1"/>
  <c r="I136" i="1" s="1"/>
  <c r="J136" i="1" s="1"/>
  <c r="H137" i="1"/>
  <c r="I137" i="1" s="1"/>
  <c r="J137" i="1" s="1"/>
  <c r="H138" i="1"/>
  <c r="I138" i="1" s="1"/>
  <c r="J138" i="1" s="1"/>
  <c r="H139" i="1"/>
  <c r="I139" i="1" s="1"/>
  <c r="J139" i="1" s="1"/>
  <c r="H140" i="1"/>
  <c r="I140" i="1" s="1"/>
  <c r="J140" i="1" s="1"/>
  <c r="H141" i="1"/>
  <c r="I141" i="1" s="1"/>
  <c r="J141" i="1" s="1"/>
  <c r="H142" i="1"/>
  <c r="I142" i="1" s="1"/>
  <c r="J142" i="1" s="1"/>
  <c r="H143" i="1"/>
  <c r="I143" i="1" s="1"/>
  <c r="J143" i="1" s="1"/>
  <c r="H144" i="1"/>
  <c r="I144" i="1" s="1"/>
  <c r="J144" i="1" s="1"/>
  <c r="H145" i="1"/>
  <c r="I145" i="1" s="1"/>
  <c r="J145" i="1" s="1"/>
  <c r="H146" i="1"/>
  <c r="I146" i="1" s="1"/>
  <c r="J146" i="1" s="1"/>
  <c r="H147" i="1"/>
  <c r="I147" i="1" s="1"/>
  <c r="J147" i="1" s="1"/>
  <c r="H148" i="1"/>
  <c r="I148" i="1" s="1"/>
  <c r="J148" i="1" s="1"/>
  <c r="H149" i="1"/>
  <c r="I149" i="1" s="1"/>
  <c r="J149" i="1" s="1"/>
  <c r="H150" i="1"/>
  <c r="I150" i="1" s="1"/>
  <c r="J150" i="1" s="1"/>
  <c r="H151" i="1"/>
  <c r="I151" i="1" s="1"/>
  <c r="J151" i="1" s="1"/>
  <c r="H152" i="1"/>
  <c r="I152" i="1" s="1"/>
  <c r="J152" i="1" s="1"/>
  <c r="H153" i="1"/>
  <c r="I153" i="1" s="1"/>
  <c r="J153" i="1" s="1"/>
  <c r="H154" i="1"/>
  <c r="I154" i="1" s="1"/>
  <c r="J154" i="1" s="1"/>
  <c r="H155" i="1"/>
  <c r="I155" i="1" s="1"/>
  <c r="J155" i="1" s="1"/>
  <c r="H156" i="1"/>
  <c r="I156" i="1" s="1"/>
  <c r="J156" i="1" s="1"/>
  <c r="H157" i="1"/>
  <c r="I157" i="1" s="1"/>
  <c r="J157" i="1" s="1"/>
  <c r="H158" i="1"/>
  <c r="I158" i="1" s="1"/>
  <c r="J158" i="1" s="1"/>
  <c r="H159" i="1"/>
  <c r="I159" i="1" s="1"/>
  <c r="J159" i="1" s="1"/>
  <c r="H160" i="1"/>
  <c r="I160" i="1" s="1"/>
  <c r="J160" i="1" s="1"/>
  <c r="H161" i="1"/>
  <c r="I161" i="1" s="1"/>
  <c r="J161" i="1" s="1"/>
  <c r="H162" i="1"/>
  <c r="I162" i="1" s="1"/>
  <c r="J162" i="1" s="1"/>
  <c r="H163" i="1"/>
  <c r="I163" i="1" s="1"/>
  <c r="J163" i="1" s="1"/>
  <c r="H164" i="1"/>
  <c r="I164" i="1" s="1"/>
  <c r="J164" i="1" s="1"/>
  <c r="H165" i="1"/>
  <c r="I165" i="1" s="1"/>
  <c r="J165" i="1" s="1"/>
  <c r="H166" i="1"/>
  <c r="I166" i="1" s="1"/>
  <c r="J166" i="1" s="1"/>
  <c r="H167" i="1"/>
  <c r="I167" i="1" s="1"/>
  <c r="J167" i="1" s="1"/>
  <c r="H168" i="1"/>
  <c r="I168" i="1" s="1"/>
  <c r="J168" i="1" s="1"/>
  <c r="H169" i="1"/>
  <c r="I169" i="1" s="1"/>
  <c r="J169" i="1" s="1"/>
  <c r="H170" i="1"/>
  <c r="I170" i="1" s="1"/>
  <c r="J170" i="1" s="1"/>
  <c r="H171" i="1"/>
  <c r="I171" i="1" s="1"/>
  <c r="J171" i="1" s="1"/>
  <c r="H172" i="1"/>
  <c r="I172" i="1" s="1"/>
  <c r="J172" i="1" s="1"/>
  <c r="H173" i="1"/>
  <c r="I173" i="1" s="1"/>
  <c r="J173" i="1" s="1"/>
  <c r="H174" i="1"/>
  <c r="I174" i="1" s="1"/>
  <c r="J174" i="1" s="1"/>
  <c r="H175" i="1"/>
  <c r="I175" i="1" s="1"/>
  <c r="J175" i="1" s="1"/>
  <c r="H176" i="1"/>
  <c r="I176" i="1" s="1"/>
  <c r="J176" i="1" s="1"/>
  <c r="H177" i="1"/>
  <c r="I177" i="1" s="1"/>
  <c r="J177" i="1" s="1"/>
  <c r="H178" i="1"/>
  <c r="I178" i="1" s="1"/>
  <c r="J178" i="1" s="1"/>
  <c r="H179" i="1"/>
  <c r="I179" i="1" s="1"/>
  <c r="J179" i="1" s="1"/>
  <c r="H180" i="1"/>
  <c r="I180" i="1" s="1"/>
  <c r="J180" i="1" s="1"/>
  <c r="H181" i="1"/>
  <c r="I181" i="1" s="1"/>
  <c r="J181" i="1" s="1"/>
  <c r="H182" i="1"/>
  <c r="I182" i="1" s="1"/>
  <c r="J182" i="1" s="1"/>
  <c r="H183" i="1"/>
  <c r="I183" i="1" s="1"/>
  <c r="J183" i="1" s="1"/>
  <c r="H184" i="1"/>
  <c r="I184" i="1" s="1"/>
  <c r="J184" i="1" s="1"/>
  <c r="H185" i="1"/>
  <c r="I185" i="1" s="1"/>
  <c r="J185" i="1" s="1"/>
  <c r="H186" i="1"/>
  <c r="I186" i="1" s="1"/>
  <c r="J186" i="1" s="1"/>
  <c r="H187" i="1"/>
  <c r="I187" i="1" s="1"/>
  <c r="J187" i="1" s="1"/>
  <c r="H188" i="1"/>
  <c r="I188" i="1" s="1"/>
  <c r="J188" i="1" s="1"/>
  <c r="H189" i="1"/>
  <c r="I189" i="1" s="1"/>
  <c r="J189" i="1" s="1"/>
  <c r="H190" i="1"/>
  <c r="I190" i="1" s="1"/>
  <c r="J190" i="1" s="1"/>
  <c r="H191" i="1"/>
  <c r="I191" i="1" s="1"/>
  <c r="J191" i="1" s="1"/>
  <c r="H192" i="1"/>
  <c r="I192" i="1" s="1"/>
  <c r="J192" i="1" s="1"/>
  <c r="H193" i="1"/>
  <c r="I193" i="1" s="1"/>
  <c r="J193" i="1" s="1"/>
  <c r="H194" i="1"/>
  <c r="I194" i="1" s="1"/>
  <c r="J194" i="1" s="1"/>
  <c r="H195" i="1"/>
  <c r="I195" i="1" s="1"/>
  <c r="J195" i="1" s="1"/>
  <c r="H196" i="1"/>
  <c r="I196" i="1" s="1"/>
  <c r="J196" i="1" s="1"/>
  <c r="H197" i="1"/>
  <c r="I197" i="1" s="1"/>
  <c r="J197" i="1" s="1"/>
  <c r="H198" i="1"/>
  <c r="I198" i="1" s="1"/>
  <c r="J198" i="1" s="1"/>
  <c r="H199" i="1"/>
  <c r="I199" i="1" s="1"/>
  <c r="J199" i="1" s="1"/>
  <c r="H200" i="1"/>
  <c r="I200" i="1" s="1"/>
  <c r="J200" i="1" s="1"/>
  <c r="H201" i="1"/>
  <c r="I201" i="1" s="1"/>
  <c r="J201" i="1" s="1"/>
  <c r="H202" i="1"/>
  <c r="I202" i="1" s="1"/>
  <c r="J202" i="1" s="1"/>
  <c r="H203" i="1"/>
  <c r="I203" i="1" s="1"/>
  <c r="J203" i="1" s="1"/>
  <c r="H204" i="1"/>
  <c r="I204" i="1" s="1"/>
  <c r="J204" i="1" s="1"/>
  <c r="H205" i="1"/>
  <c r="I205" i="1" s="1"/>
  <c r="J205" i="1" s="1"/>
  <c r="H206" i="1"/>
  <c r="I206" i="1" s="1"/>
  <c r="J206" i="1" s="1"/>
  <c r="H207" i="1"/>
  <c r="I207" i="1" s="1"/>
  <c r="J207" i="1" s="1"/>
  <c r="H208" i="1"/>
  <c r="I208" i="1" s="1"/>
  <c r="J208" i="1" s="1"/>
  <c r="H209" i="1"/>
  <c r="I209" i="1" s="1"/>
  <c r="J209" i="1" s="1"/>
  <c r="H210" i="1"/>
  <c r="I210" i="1" s="1"/>
  <c r="J210" i="1" s="1"/>
  <c r="H211" i="1"/>
  <c r="I211" i="1" s="1"/>
  <c r="J211" i="1" s="1"/>
  <c r="H212" i="1"/>
  <c r="I212" i="1" s="1"/>
  <c r="J212" i="1" s="1"/>
  <c r="H213" i="1"/>
  <c r="I213" i="1" s="1"/>
  <c r="J213" i="1" s="1"/>
  <c r="H214" i="1"/>
  <c r="I214" i="1" s="1"/>
  <c r="J214" i="1" s="1"/>
  <c r="H215" i="1"/>
  <c r="I215" i="1" s="1"/>
  <c r="J215" i="1" s="1"/>
  <c r="H216" i="1"/>
  <c r="I216" i="1" s="1"/>
  <c r="J216" i="1" s="1"/>
  <c r="H217" i="1"/>
  <c r="I217" i="1" s="1"/>
  <c r="J217" i="1" s="1"/>
  <c r="H218" i="1"/>
  <c r="I218" i="1" s="1"/>
  <c r="J218" i="1" s="1"/>
  <c r="H219" i="1"/>
  <c r="I219" i="1" s="1"/>
  <c r="J219" i="1" s="1"/>
  <c r="H220" i="1"/>
  <c r="I220" i="1" s="1"/>
  <c r="J220" i="1" s="1"/>
  <c r="H221" i="1"/>
  <c r="I221" i="1" s="1"/>
  <c r="J221" i="1" s="1"/>
  <c r="H222" i="1"/>
  <c r="I222" i="1" s="1"/>
  <c r="J222" i="1" s="1"/>
  <c r="H223" i="1"/>
  <c r="I223" i="1" s="1"/>
  <c r="J223" i="1" s="1"/>
  <c r="H224" i="1"/>
  <c r="I224" i="1" s="1"/>
  <c r="J224" i="1" s="1"/>
  <c r="H225" i="1"/>
  <c r="I225" i="1" s="1"/>
  <c r="J225" i="1" s="1"/>
  <c r="H226" i="1"/>
  <c r="I226" i="1" s="1"/>
  <c r="J226" i="1" s="1"/>
  <c r="H227" i="1"/>
  <c r="I227" i="1" s="1"/>
  <c r="J227" i="1" s="1"/>
  <c r="H228" i="1"/>
  <c r="I228" i="1" s="1"/>
  <c r="J228" i="1" s="1"/>
  <c r="H229" i="1"/>
  <c r="I229" i="1" s="1"/>
  <c r="J229" i="1" s="1"/>
  <c r="H230" i="1"/>
  <c r="I230" i="1" s="1"/>
  <c r="J230" i="1" s="1"/>
  <c r="H231" i="1"/>
  <c r="I231" i="1" s="1"/>
  <c r="J231" i="1" s="1"/>
  <c r="H232" i="1"/>
  <c r="I232" i="1" s="1"/>
  <c r="J232" i="1" s="1"/>
  <c r="H233" i="1"/>
  <c r="I233" i="1" s="1"/>
  <c r="J233" i="1" s="1"/>
  <c r="H234" i="1"/>
  <c r="I234" i="1" s="1"/>
  <c r="J234" i="1" s="1"/>
  <c r="H235" i="1"/>
  <c r="I235" i="1" s="1"/>
  <c r="J235" i="1" s="1"/>
  <c r="H236" i="1"/>
  <c r="I236" i="1" s="1"/>
  <c r="J236" i="1" s="1"/>
  <c r="H237" i="1"/>
  <c r="I237" i="1" s="1"/>
  <c r="J237" i="1" s="1"/>
  <c r="H238" i="1"/>
  <c r="I238" i="1" s="1"/>
  <c r="J238" i="1" s="1"/>
  <c r="H239" i="1"/>
  <c r="I239" i="1" s="1"/>
  <c r="J239" i="1" s="1"/>
  <c r="H240" i="1"/>
  <c r="I240" i="1" s="1"/>
  <c r="J240" i="1" s="1"/>
  <c r="H241" i="1"/>
  <c r="I241" i="1" s="1"/>
  <c r="J241" i="1" s="1"/>
  <c r="H242" i="1"/>
  <c r="I242" i="1" s="1"/>
  <c r="J242" i="1" s="1"/>
  <c r="H243" i="1"/>
  <c r="I243" i="1" s="1"/>
  <c r="J243" i="1" s="1"/>
  <c r="H244" i="1"/>
  <c r="I244" i="1" s="1"/>
  <c r="J244" i="1" s="1"/>
  <c r="H245" i="1"/>
  <c r="I245" i="1" s="1"/>
  <c r="J245" i="1" s="1"/>
  <c r="H246" i="1"/>
  <c r="I246" i="1" s="1"/>
  <c r="J246" i="1" s="1"/>
  <c r="H247" i="1"/>
  <c r="I247" i="1" s="1"/>
  <c r="J247" i="1" s="1"/>
  <c r="H248" i="1"/>
  <c r="I248" i="1" s="1"/>
  <c r="J248" i="1" s="1"/>
  <c r="H249" i="1"/>
  <c r="I249" i="1" s="1"/>
  <c r="J249" i="1" s="1"/>
  <c r="H250" i="1"/>
  <c r="I250" i="1" s="1"/>
  <c r="J250" i="1" s="1"/>
  <c r="H251" i="1"/>
  <c r="I251" i="1" s="1"/>
  <c r="J251" i="1" s="1"/>
  <c r="H252" i="1"/>
  <c r="I252" i="1" s="1"/>
  <c r="J252" i="1" s="1"/>
  <c r="H253" i="1"/>
  <c r="I253" i="1" s="1"/>
  <c r="J253" i="1" s="1"/>
  <c r="H254" i="1"/>
  <c r="I254" i="1" s="1"/>
  <c r="J254" i="1" s="1"/>
  <c r="H255" i="1"/>
  <c r="I255" i="1" s="1"/>
  <c r="J255" i="1" s="1"/>
  <c r="H256" i="1"/>
  <c r="I256" i="1" s="1"/>
  <c r="J256" i="1" s="1"/>
  <c r="H257" i="1"/>
  <c r="I257" i="1" s="1"/>
  <c r="J257" i="1" s="1"/>
  <c r="H258" i="1"/>
  <c r="I258" i="1" s="1"/>
  <c r="J258" i="1" s="1"/>
  <c r="H259" i="1"/>
  <c r="I259" i="1" s="1"/>
  <c r="J259" i="1" s="1"/>
  <c r="H260" i="1"/>
  <c r="I260" i="1" s="1"/>
  <c r="J260" i="1" s="1"/>
  <c r="H261" i="1"/>
  <c r="I261" i="1" s="1"/>
  <c r="J261" i="1" s="1"/>
  <c r="H262" i="1"/>
  <c r="I262" i="1" s="1"/>
  <c r="J262" i="1" s="1"/>
  <c r="H263" i="1"/>
  <c r="I263" i="1" s="1"/>
  <c r="J263" i="1" s="1"/>
  <c r="H264" i="1"/>
  <c r="I264" i="1" s="1"/>
  <c r="J264" i="1" s="1"/>
  <c r="H265" i="1"/>
  <c r="I265" i="1" s="1"/>
  <c r="J265" i="1" s="1"/>
  <c r="H266" i="1"/>
  <c r="I266" i="1" s="1"/>
  <c r="J266" i="1" s="1"/>
  <c r="H267" i="1"/>
  <c r="I267" i="1" s="1"/>
  <c r="J267" i="1" s="1"/>
  <c r="H268" i="1"/>
  <c r="I268" i="1" s="1"/>
  <c r="J268" i="1" s="1"/>
  <c r="H269" i="1"/>
  <c r="I269" i="1" s="1"/>
  <c r="J269" i="1" s="1"/>
  <c r="H270" i="1"/>
  <c r="I270" i="1" s="1"/>
  <c r="J270" i="1" s="1"/>
  <c r="H271" i="1"/>
  <c r="I271" i="1" s="1"/>
  <c r="J271" i="1" s="1"/>
  <c r="H272" i="1"/>
  <c r="I272" i="1" s="1"/>
  <c r="J272" i="1" s="1"/>
  <c r="H273" i="1"/>
  <c r="I273" i="1" s="1"/>
  <c r="J273" i="1" s="1"/>
  <c r="H274" i="1"/>
  <c r="I274" i="1" s="1"/>
  <c r="J274" i="1" s="1"/>
  <c r="H275" i="1"/>
  <c r="I275" i="1" s="1"/>
  <c r="J275" i="1" s="1"/>
  <c r="H276" i="1"/>
  <c r="I276" i="1" s="1"/>
  <c r="J276" i="1" s="1"/>
  <c r="H277" i="1"/>
  <c r="I277" i="1" s="1"/>
  <c r="J277" i="1" s="1"/>
  <c r="H278" i="1"/>
  <c r="I278" i="1" s="1"/>
  <c r="J278" i="1" s="1"/>
  <c r="H279" i="1"/>
  <c r="I279" i="1" s="1"/>
  <c r="J279" i="1" s="1"/>
  <c r="H280" i="1"/>
  <c r="I280" i="1" s="1"/>
  <c r="J280" i="1" s="1"/>
  <c r="H281" i="1"/>
  <c r="I281" i="1" s="1"/>
  <c r="J281" i="1" s="1"/>
  <c r="H282" i="1"/>
  <c r="I282" i="1" s="1"/>
  <c r="J282" i="1" s="1"/>
  <c r="H283" i="1"/>
  <c r="I283" i="1" s="1"/>
  <c r="J283" i="1" s="1"/>
  <c r="H284" i="1"/>
  <c r="I284" i="1" s="1"/>
  <c r="J284" i="1" s="1"/>
  <c r="H285" i="1"/>
  <c r="I285" i="1" s="1"/>
  <c r="J285" i="1" s="1"/>
  <c r="H286" i="1"/>
  <c r="I286" i="1" s="1"/>
  <c r="J286" i="1" s="1"/>
  <c r="H287" i="1"/>
  <c r="I287" i="1" s="1"/>
  <c r="J287" i="1" s="1"/>
  <c r="H288" i="1"/>
  <c r="I288" i="1" s="1"/>
  <c r="J288" i="1" s="1"/>
  <c r="H289" i="1"/>
  <c r="I289" i="1" s="1"/>
  <c r="J289" i="1" s="1"/>
  <c r="H290" i="1"/>
  <c r="I290" i="1" s="1"/>
  <c r="J290" i="1" s="1"/>
  <c r="H291" i="1"/>
  <c r="I291" i="1" s="1"/>
  <c r="J291" i="1" s="1"/>
  <c r="H292" i="1"/>
  <c r="I292" i="1" s="1"/>
  <c r="J292" i="1" s="1"/>
  <c r="H293" i="1"/>
  <c r="I293" i="1" s="1"/>
  <c r="J293" i="1" s="1"/>
  <c r="H294" i="1"/>
  <c r="I294" i="1" s="1"/>
  <c r="J294" i="1" s="1"/>
  <c r="H295" i="1"/>
  <c r="I295" i="1" s="1"/>
  <c r="J295" i="1" s="1"/>
  <c r="H296" i="1"/>
  <c r="I296" i="1" s="1"/>
  <c r="J296" i="1" s="1"/>
  <c r="H297" i="1"/>
  <c r="I297" i="1" s="1"/>
  <c r="J297" i="1" s="1"/>
  <c r="H298" i="1"/>
  <c r="I298" i="1" s="1"/>
  <c r="J298" i="1" s="1"/>
  <c r="H299" i="1"/>
  <c r="I299" i="1" s="1"/>
  <c r="J299" i="1" s="1"/>
  <c r="H300" i="1"/>
  <c r="I300" i="1" s="1"/>
  <c r="J300" i="1" s="1"/>
  <c r="H301" i="1"/>
  <c r="I301" i="1" s="1"/>
  <c r="J301" i="1" s="1"/>
  <c r="H302" i="1"/>
  <c r="I302" i="1" s="1"/>
  <c r="J302" i="1" s="1"/>
  <c r="H303" i="1"/>
  <c r="I303" i="1" s="1"/>
  <c r="J303" i="1" s="1"/>
  <c r="H304" i="1"/>
  <c r="I304" i="1" s="1"/>
  <c r="J304" i="1" s="1"/>
  <c r="H305" i="1"/>
  <c r="I305" i="1" s="1"/>
  <c r="J305" i="1" s="1"/>
  <c r="H306" i="1"/>
  <c r="I306" i="1" s="1"/>
  <c r="J306" i="1" s="1"/>
  <c r="H307" i="1"/>
  <c r="I307" i="1" s="1"/>
  <c r="J307" i="1" s="1"/>
  <c r="H308" i="1"/>
  <c r="I308" i="1" s="1"/>
  <c r="J308" i="1" s="1"/>
  <c r="H309" i="1"/>
  <c r="I309" i="1" s="1"/>
  <c r="J309" i="1" s="1"/>
  <c r="H310" i="1"/>
  <c r="I310" i="1" s="1"/>
  <c r="J310" i="1" s="1"/>
  <c r="H311" i="1"/>
  <c r="I311" i="1" s="1"/>
  <c r="J311" i="1" s="1"/>
  <c r="D9" i="4"/>
  <c r="D7" i="4"/>
  <c r="D5" i="4"/>
  <c r="D8" i="4"/>
  <c r="D4" i="4"/>
  <c r="D6" i="4"/>
  <c r="B7" i="4"/>
  <c r="C7" i="4" s="1"/>
  <c r="B5" i="4"/>
  <c r="C5" i="4" s="1"/>
  <c r="B8" i="4"/>
  <c r="C8" i="4" s="1"/>
  <c r="B9" i="4"/>
  <c r="C9" i="4" s="1"/>
  <c r="B4" i="4"/>
  <c r="C4" i="4" s="1"/>
  <c r="B6" i="4"/>
  <c r="C6" i="4" s="1"/>
  <c r="B14" i="2"/>
  <c r="C11" i="2"/>
  <c r="B11" i="2"/>
  <c r="C10" i="2"/>
  <c r="B10" i="2"/>
  <c r="C7" i="2"/>
  <c r="B7" i="2"/>
  <c r="C6" i="2"/>
  <c r="B6" i="2"/>
  <c r="C5" i="2"/>
  <c r="B5" i="2"/>
  <c r="C4" i="2"/>
  <c r="B4" i="2"/>
  <c r="C11" i="13" l="1"/>
  <c r="B8" i="2"/>
  <c r="C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9DC838-D3FD-490B-AB89-BAD04692B4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FF008B8-8AE7-4F17-BD68-927B50AFE4FD}" name="WorksheetConnection_beginner-DA-course-blank.xlsx!DATA" type="102" refreshedVersion="8"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 id="3" xr16:uid="{69FF8627-0179-45F0-8BBE-D2EDA027007E}" name="WorksheetConnection_beginner-DA-course-blank.xlsx!Data[[Sales Person]:[Units]]" type="102" refreshedVersion="8" minRefreshableVersion="5">
    <extLst>
      <ext xmlns:x15="http://schemas.microsoft.com/office/spreadsheetml/2010/11/main" uri="{DE250136-89BD-433C-8126-D09CA5730AF9}">
        <x15:connection id="Data  Sales Person   Units" autoDelete="1">
          <x15:rangePr sourceName="_xlcn.WorksheetConnection_beginnerDAcourseblank.xlsxDataSalesPersonUnits1"/>
        </x15:connection>
      </ext>
    </extLst>
  </connection>
</connections>
</file>

<file path=xl/sharedStrings.xml><?xml version="1.0" encoding="utf-8"?>
<sst xmlns="http://schemas.openxmlformats.org/spreadsheetml/2006/main" count="2946" uniqueCount="109">
  <si>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</si>
  <si>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</si>
  <si>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</si>
  <si>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</si>
  <si>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</si>
  <si>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</si>
  <si>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</si>
  <si>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</si>
  <si>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</si>
  <si>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</si>
  <si>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</si>
  <si>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</si>
  <si>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</si>
  <si>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</si>
  <si>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</si>
  <si>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</si>
  <si>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</si>
  <si>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</si>
  <si>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</si>
  <si>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</si>
  <si>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</si>
  <si>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</si>
  <si>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</si>
  <si>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</si>
  <si>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</si>
  <si>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</si>
  <si>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</si>
  <si>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</si>
  <si>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</si>
  <si>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</si>
  <si>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</si>
  <si>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</si>
  <si>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</si>
  <si>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</si>
  <si>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</si>
  <si>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</si>
  <si>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</si>
  <si>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</si>
  <si>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</si>
  <si>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</si>
  <si>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</si>
  <si>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</si>
  <si>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</si>
  <si>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</si>
  <si>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</si>
  <si>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</si>
  <si>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</si>
  <si>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</si>
  <si>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</si>
  <si>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</si>
  <si>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</si>
  <si>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</si>
  <si>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</si>
  <si>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</si>
  <si>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</si>
  <si>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</si>
  <si>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</si>
  <si>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Data</t>
  </si>
  <si>
    <t>units</t>
  </si>
  <si>
    <t>Median</t>
  </si>
  <si>
    <t>Minimum</t>
  </si>
  <si>
    <t>Maximum</t>
  </si>
  <si>
    <t>Range</t>
  </si>
  <si>
    <t>First Quartile</t>
  </si>
  <si>
    <t>Third Quartile</t>
  </si>
  <si>
    <t>Distint products</t>
  </si>
  <si>
    <t>Products</t>
  </si>
  <si>
    <t xml:space="preserve"> </t>
  </si>
  <si>
    <t>1. FOR HIDING FILTER = CTRL+ SHIFT+ L</t>
  </si>
  <si>
    <t>2. WE CAN APPLY CONDITIONAL FORMATTING OR SORTING TO CHECK SKEYNESS OF DATA.</t>
  </si>
  <si>
    <t>3. WITH CONDITIONAL FORMATTING WE CAN CHECK ABOVE AVERAGE AND TOP 10 ITEMS</t>
  </si>
  <si>
    <t>4. WE CAN HIGHLIGHT CELLS WITH DUPLICATE VALUES FROM CONDITIONAL FORMATTING</t>
  </si>
  <si>
    <t>SALES BY COUNTRY ANALYSIS</t>
  </si>
  <si>
    <t>COUNTRY</t>
  </si>
  <si>
    <t>AMOUNT</t>
  </si>
  <si>
    <t>UNITS</t>
  </si>
  <si>
    <t xml:space="preserve">1. SUMIFS FR CALCULATING SUM OF SPECIFIC COUNTRY'S AMOUNT </t>
  </si>
  <si>
    <t>2. FOR CHANGING CURRENCY WE CAN USE CTRL+ SHIFT+ 4</t>
  </si>
  <si>
    <t>3. WE CAN REMOVE GRIDLINES OF A SHEET BY VIEW TAB.</t>
  </si>
  <si>
    <t>SALES BY COUNTRY BY PIVOT</t>
  </si>
  <si>
    <t>Row Labels</t>
  </si>
  <si>
    <t>Grand Total</t>
  </si>
  <si>
    <t>Sum of Amount</t>
  </si>
  <si>
    <t>Sum of Units</t>
  </si>
  <si>
    <t xml:space="preserve">1. WE CAN SORT BY RIGHT CLICKING IN PIVOT </t>
  </si>
  <si>
    <t xml:space="preserve">2. WE CAN CHANGE CURRENCY TOO BY RIGHT CLICK. </t>
  </si>
  <si>
    <t>TOP 5 PRODUCTS $/PER UNIT</t>
  </si>
  <si>
    <t>SALES BY PER UNIT</t>
  </si>
  <si>
    <t>1. WE CAN ADD MEASURE FOR PERFORMING DIVISION.</t>
  </si>
  <si>
    <t xml:space="preserve">ARE THERE ANY ANAMOLIES IN DATA? </t>
  </si>
  <si>
    <t>BEST SALES PERSON BY COUNTRY</t>
  </si>
  <si>
    <t>WORST SALES PERSON BY COUNTRY</t>
  </si>
  <si>
    <t>PROFITS BY PRODUCT</t>
  </si>
  <si>
    <t>COST PER UNIT</t>
  </si>
  <si>
    <t>TOTAL COST</t>
  </si>
  <si>
    <t>PROFIT</t>
  </si>
  <si>
    <t>PICK A COUNTRY</t>
  </si>
  <si>
    <t>QUICK SUMMARY</t>
  </si>
  <si>
    <t>NUMBER OF TRANSACTIONS</t>
  </si>
  <si>
    <t xml:space="preserve">TOTAL </t>
  </si>
  <si>
    <t>AVERAGE</t>
  </si>
  <si>
    <t>SALES</t>
  </si>
  <si>
    <t>COST</t>
  </si>
  <si>
    <t>QUANTITY</t>
  </si>
  <si>
    <t>BY SALES PERSON</t>
  </si>
  <si>
    <t>SALES PERSON</t>
  </si>
  <si>
    <t>PROFIT %</t>
  </si>
  <si>
    <t>TOTAL PROFIT</t>
  </si>
  <si>
    <t>Sum of 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</si>
</sst>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_-[$$-409]* #,##0.00_ ;_-[$$-409]* \-#,##0.00\ ;_-[$$-409]* &quot;-&quot;??_ ;_-@_ "/>
    <numFmt numFmtId="167" formatCode="\$#,##0.00;\(\$#,##0.00\);\$#,##0.00"/>
    <numFmt numFmtId="168" formatCode="[$$-409]#,##0.00"/>
    <numFmt numFmtId="169" formatCode="0.00%;\-0.00%;0.00%"/>
  </numFmts>
  <fonts count="6" x14ac:knownFonts="1">
    <font>
      <sz val="11"/>
      <color theme="1"/>
      <name val="Calibri"/>
      <family val="2"/>
      <scheme val="minor"/>
    </font>
    <font>
      <sz val="28"/>
      <color theme="1"/>
      <name val="Segoe UI Light"/>
      <family val="2"/>
    </font>
    <font>
      <b/>
      <sz val="11"/>
      <color theme="1"/>
      <name val="Calibri"/>
      <family val="2"/>
      <scheme val="minor"/>
    </font>
    <font>
      <b/>
      <sz val="18"/>
      <color theme="1"/>
      <name val="Calibri"/>
      <family val="2"/>
      <scheme val="minor"/>
    </font>
    <font>
      <b/>
      <sz val="16"/>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8" tint="0.59999389629810485"/>
        <bgColor indexed="64"/>
      </patternFill>
    </fill>
    <fill>
      <patternFill patternType="solid">
        <fgColor theme="9" tint="0.59999389629810485"/>
        <bgColor indexed="64"/>
      </patternFill>
    </fill>
    <fill>
      <patternFill patternType="solid">
        <fgColor rgb="FF9999FF"/>
        <bgColor indexed="64"/>
      </patternFill>
    </fill>
    <fill>
      <patternFill patternType="solid">
        <fgColor rgb="FF9999FF"/>
        <bgColor theme="4" tint="0.79998168889431442"/>
      </patternFill>
    </fill>
  </fills>
  <borders count="6">
    <border>
      <left/>
      <right/>
      <top/>
      <bottom/>
      <diagonal/>
    </border>
    <border>
      <left/>
      <right/>
      <top style="dotted">
        <color theme="0" tint="-0.24994659260841701"/>
      </top>
      <bottom style="dotted">
        <color theme="0" tint="-0.24994659260841701"/>
      </bottom>
      <diagonal/>
    </border>
    <border>
      <left style="thin">
        <color theme="4" tint="0.39997558519241921"/>
      </left>
      <right/>
      <top style="thin">
        <color theme="4" tint="0.39997558519241921"/>
      </top>
      <bottom style="thin">
        <color theme="4" tint="0.39997558519241921"/>
      </bottom>
      <diagonal/>
    </border>
    <border>
      <left/>
      <right/>
      <top/>
      <bottom style="thin">
        <color indexed="64"/>
      </bottom>
      <diagonal/>
    </border>
    <border>
      <left/>
      <right/>
      <top style="thin">
        <color theme="0" tint="-0.24994659260841701"/>
      </top>
      <bottom style="thin">
        <color theme="0" tint="-0.24994659260841701"/>
      </bottom>
      <diagonal/>
    </border>
    <border>
      <left/>
      <right/>
      <top/>
      <bottom style="medium">
        <color indexed="64"/>
      </bottom>
      <diagonal/>
    </border>
  </borders>
  <cellStyleXfs count="1">
    <xf numFmtId="0" fontId="0" fillId="0" borderId="0"/>
  </cellStyleXfs>
  <cellXfs count="43">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2" xfId="0" applyFill="1" applyBorder="1"/>
    <xf numFmtId="0" fontId="0" fillId="0" borderId="2" xfId="0" applyBorder="1"/>
    <xf numFmtId="0" fontId="0" fillId="0" borderId="0" xfId="0" applyAlignment="1">
      <alignment horizontal="center"/>
    </xf>
    <xf numFmtId="0" fontId="0" fillId="0" borderId="0" xfId="0" applyAlignment="1">
      <alignment horizontal="left"/>
    </xf>
    <xf numFmtId="0" fontId="3" fillId="0" borderId="1" xfId="0" applyFont="1" applyBorder="1"/>
    <xf numFmtId="0" fontId="2" fillId="0" borderId="0" xfId="0" applyFont="1" applyAlignment="1">
      <alignment horizontal="center"/>
    </xf>
    <xf numFmtId="166" fontId="0" fillId="0" borderId="0" xfId="0" applyNumberFormat="1"/>
    <xf numFmtId="0" fontId="2" fillId="0" borderId="0" xfId="0" applyFont="1" applyAlignment="1">
      <alignment horizontal="left"/>
    </xf>
    <xf numFmtId="0" fontId="2" fillId="5" borderId="4" xfId="0" applyFont="1" applyFill="1" applyBorder="1" applyAlignment="1">
      <alignment horizontal="left"/>
    </xf>
    <xf numFmtId="0" fontId="2" fillId="5" borderId="4" xfId="0" applyFont="1" applyFill="1" applyBorder="1" applyAlignment="1">
      <alignment horizontal="right"/>
    </xf>
    <xf numFmtId="0" fontId="0" fillId="0" borderId="4" xfId="0" applyBorder="1" applyAlignment="1">
      <alignment horizontal="left"/>
    </xf>
    <xf numFmtId="166" fontId="0" fillId="0" borderId="4" xfId="0" applyNumberFormat="1" applyBorder="1" applyAlignment="1">
      <alignment horizontal="right"/>
    </xf>
    <xf numFmtId="0" fontId="0" fillId="0" borderId="4" xfId="0" applyBorder="1" applyAlignment="1">
      <alignment horizontal="right"/>
    </xf>
    <xf numFmtId="0" fontId="0" fillId="4" borderId="4" xfId="0" applyFill="1" applyBorder="1" applyAlignment="1">
      <alignment horizontal="left"/>
    </xf>
    <xf numFmtId="0" fontId="0" fillId="0" borderId="0" xfId="0" pivotButton="1"/>
    <xf numFmtId="167" fontId="0" fillId="0" borderId="0" xfId="0" applyNumberFormat="1"/>
    <xf numFmtId="0" fontId="0" fillId="0" borderId="0" xfId="0" applyAlignment="1">
      <alignment horizontal="left" indent="1"/>
    </xf>
    <xf numFmtId="0" fontId="0" fillId="7" borderId="0" xfId="0" applyFill="1"/>
    <xf numFmtId="0" fontId="0" fillId="8" borderId="2" xfId="0" applyFill="1" applyBorder="1"/>
    <xf numFmtId="168" fontId="0" fillId="7" borderId="0" xfId="0" applyNumberFormat="1" applyFill="1"/>
    <xf numFmtId="0" fontId="0" fillId="7" borderId="2" xfId="0" applyFill="1" applyBorder="1"/>
    <xf numFmtId="0" fontId="2" fillId="7" borderId="0" xfId="0" applyFont="1" applyFill="1"/>
    <xf numFmtId="0" fontId="2" fillId="6" borderId="0" xfId="0" applyFont="1" applyFill="1"/>
    <xf numFmtId="169" fontId="0" fillId="0" borderId="0" xfId="0" applyNumberFormat="1"/>
    <xf numFmtId="164" fontId="2" fillId="0" borderId="1" xfId="0" applyNumberFormat="1" applyFont="1" applyBorder="1"/>
    <xf numFmtId="0" fontId="4" fillId="0" borderId="0" xfId="0" applyFont="1" applyAlignment="1">
      <alignment horizontal="center"/>
    </xf>
    <xf numFmtId="0" fontId="0" fillId="0" borderId="0" xfId="0" applyAlignment="1">
      <alignment horizontal="left"/>
    </xf>
    <xf numFmtId="0" fontId="2" fillId="7" borderId="0" xfId="0" applyFont="1" applyFill="1" applyAlignment="1">
      <alignment horizontal="center"/>
    </xf>
    <xf numFmtId="0" fontId="0" fillId="7" borderId="0" xfId="0" applyFill="1" applyAlignment="1">
      <alignment horizontal="center"/>
    </xf>
    <xf numFmtId="0" fontId="5" fillId="6" borderId="3" xfId="0" applyFont="1" applyFill="1" applyBorder="1" applyAlignment="1">
      <alignment horizontal="right"/>
    </xf>
    <xf numFmtId="0" fontId="5" fillId="6" borderId="5" xfId="0" applyFont="1" applyFill="1" applyBorder="1" applyAlignment="1">
      <alignment horizontal="center"/>
    </xf>
    <xf numFmtId="0" fontId="0" fillId="0" borderId="0" xfId="0" applyNumberFormat="1"/>
  </cellXfs>
  <cellStyles count="1">
    <cellStyle name="Normal" xfId="0" builtinId="0"/>
  </cellStyles>
  <dxfs count="20">
    <dxf>
      <numFmt numFmtId="34" formatCode="_ &quot;₹&quot;\ * #,##0.00_ ;_ &quot;₹&quot;\ * \-#,##0.00_ ;_ &quot;₹&quot;\ * &quot;-&quot;??_ ;_ @_ "/>
    </dxf>
    <dxf>
      <numFmt numFmtId="166" formatCode="_-[$$-409]* #,##0.00_ ;_-[$$-409]* \-#,##0.00\ ;_-[$$-409]* &quot;-&quot;??_ ;_-@_ "/>
    </dxf>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6" formatCode="_-[$$-409]* #,##0.00_ ;_-[$$-409]* \-#,##0.00\ ;_-[$$-409]* &quot;-&quot;??_ ;_-@_ "/>
    </dxf>
    <dxf>
      <numFmt numFmtId="34" formatCode="_ &quot;₹&quot;\ * #,##0.00_ ;_ &quot;₹&quot;\ * \-#,##0.00_ ;_ &quot;₹&quot;\ * &quot;-&quot;??_ ;_ @_ "/>
    </dxf>
    <dxf>
      <numFmt numFmtId="3" formatCode="#,##0"/>
    </dxf>
    <dxf>
      <numFmt numFmtId="164" formatCode="&quot;$&quot;#,##0_);[Red]\(&quot;$&quot;#,##0\)"/>
    </dxf>
    <dxf>
      <fill>
        <patternFill patternType="solid">
          <fgColor rgb="FFFFC7CE"/>
          <bgColor rgb="FF000000"/>
        </patternFill>
      </fill>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164" formatCode="&quot;$&quot;#,##0_);[Red]\(&quot;$&quot;#,##0\)"/>
      <border diagonalUp="0" diagonalDown="0">
        <left/>
        <right/>
        <top style="dotted">
          <color theme="0" tint="-0.24994659260841701"/>
        </top>
        <bottom style="dotted">
          <color theme="0" tint="-0.24994659260841701"/>
        </bottom>
        <vertical/>
        <horizontal/>
      </border>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3.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8E0BD271-EA01-4D7A-8EC3-13EF9B574A3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4.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11</xdr:col>
      <xdr:colOff>2314878</xdr:colOff>
      <xdr:row>1</xdr:row>
      <xdr:rowOff>184150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171450</xdr:colOff>
      <xdr:row>2</xdr:row>
      <xdr:rowOff>133350</xdr:rowOff>
    </xdr:from>
    <xdr:to>
      <xdr:col>9</xdr:col>
      <xdr:colOff>171450</xdr:colOff>
      <xdr:row>16</xdr:row>
      <xdr:rowOff>79375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B30857DC-0BCB-DFA5-90CA-D75AD9300EE4}"/>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924550" y="584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12700</xdr:colOff>
      <xdr:row>0</xdr:row>
      <xdr:rowOff>247651</xdr:rowOff>
    </xdr:from>
    <xdr:to>
      <xdr:col>11</xdr:col>
      <xdr:colOff>57150</xdr:colOff>
      <xdr:row>10</xdr:row>
      <xdr:rowOff>31751</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03742454-699F-65BB-282F-0F22073CCF3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216400" y="247651"/>
              <a:ext cx="3092450" cy="1708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19</xdr:row>
      <xdr:rowOff>46181</xdr:rowOff>
    </xdr:from>
    <xdr:to>
      <xdr:col>7</xdr:col>
      <xdr:colOff>317389</xdr:colOff>
      <xdr:row>34</xdr:row>
      <xdr:rowOff>38985</xdr:rowOff>
    </xdr:to>
    <xdr:pic>
      <xdr:nvPicPr>
        <xdr:cNvPr id="6" name="Picture 5">
          <a:extLst>
            <a:ext uri="{FF2B5EF4-FFF2-40B4-BE49-F238E27FC236}">
              <a16:creationId xmlns:a16="http://schemas.microsoft.com/office/drawing/2014/main" id="{0E91D326-8680-3E8E-02CE-3124EE629AB5}"/>
            </a:ext>
          </a:extLst>
        </xdr:cNvPr>
        <xdr:cNvPicPr>
          <a:picLocks noChangeAspect="1"/>
        </xdr:cNvPicPr>
      </xdr:nvPicPr>
      <xdr:blipFill>
        <a:blip xmlns:r="http://schemas.openxmlformats.org/officeDocument/2006/relationships" r:embed="rId1"/>
        <a:stretch>
          <a:fillRect/>
        </a:stretch>
      </xdr:blipFill>
      <xdr:spPr>
        <a:xfrm>
          <a:off x="0" y="3636817"/>
          <a:ext cx="4600753" cy="2763713"/>
        </a:xfrm>
        <a:prstGeom prst="rect">
          <a:avLst/>
        </a:prstGeom>
      </xdr:spPr>
    </xdr:pic>
    <xdr:clientData/>
  </xdr:twoCellAnchor>
  <xdr:twoCellAnchor editAs="oneCell">
    <xdr:from>
      <xdr:col>0</xdr:col>
      <xdr:colOff>0</xdr:colOff>
      <xdr:row>2</xdr:row>
      <xdr:rowOff>11545</xdr:rowOff>
    </xdr:from>
    <xdr:to>
      <xdr:col>4</xdr:col>
      <xdr:colOff>11546</xdr:colOff>
      <xdr:row>16</xdr:row>
      <xdr:rowOff>36351</xdr:rowOff>
    </xdr:to>
    <xdr:pic>
      <xdr:nvPicPr>
        <xdr:cNvPr id="11" name="Picture 10">
          <a:extLst>
            <a:ext uri="{FF2B5EF4-FFF2-40B4-BE49-F238E27FC236}">
              <a16:creationId xmlns:a16="http://schemas.microsoft.com/office/drawing/2014/main" id="{0F3CFE9B-4710-6E6E-12C6-524F0A39B2A0}"/>
            </a:ext>
          </a:extLst>
        </xdr:cNvPr>
        <xdr:cNvPicPr>
          <a:picLocks noChangeAspect="1"/>
        </xdr:cNvPicPr>
      </xdr:nvPicPr>
      <xdr:blipFill>
        <a:blip xmlns:r="http://schemas.openxmlformats.org/officeDocument/2006/relationships" r:embed="rId2"/>
        <a:stretch>
          <a:fillRect/>
        </a:stretch>
      </xdr:blipFill>
      <xdr:spPr>
        <a:xfrm>
          <a:off x="0" y="461818"/>
          <a:ext cx="2459182" cy="2610988"/>
        </a:xfrm>
        <a:prstGeom prst="rect">
          <a:avLst/>
        </a:prstGeom>
      </xdr:spPr>
    </xdr:pic>
    <xdr:clientData/>
  </xdr:twoCellAnchor>
  <xdr:twoCellAnchor>
    <xdr:from>
      <xdr:col>4</xdr:col>
      <xdr:colOff>438728</xdr:colOff>
      <xdr:row>2</xdr:row>
      <xdr:rowOff>1</xdr:rowOff>
    </xdr:from>
    <xdr:to>
      <xdr:col>10</xdr:col>
      <xdr:colOff>196273</xdr:colOff>
      <xdr:row>16</xdr:row>
      <xdr:rowOff>34636</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E78BA612-96EF-4862-8BB2-68BE69A9301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877128" y="450851"/>
              <a:ext cx="3415145" cy="261273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584200</xdr:colOff>
      <xdr:row>4</xdr:row>
      <xdr:rowOff>101600</xdr:rowOff>
    </xdr:from>
    <xdr:to>
      <xdr:col>6</xdr:col>
      <xdr:colOff>203200</xdr:colOff>
      <xdr:row>18</xdr:row>
      <xdr:rowOff>47625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C2CA61F6-3433-BADC-52B3-FC46AD54F581}"/>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416300" y="920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23" refreshedDate="45506.86486076389" createdVersion="8" refreshedVersion="8" minRefreshableVersion="3" recordCount="300" xr:uid="{FFD10C51-FA3C-4E14-9BD4-57971231AC20}">
  <cacheSource type="worksheet">
    <worksheetSource name="Data"/>
  </cacheSource>
  <cacheFields count="8">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TOTAL COST" numFmtId="0">
      <sharedItems containsSemiMixedTypes="0" containsString="0" containsNumber="1" minValue="0" maxValue="8682.8700000000008"/>
    </cacheField>
    <cacheField name="TOTAL PROFIT" numFmtId="164">
      <sharedItems containsSemiMixedTypes="0" containsString="0" containsNumber="1" minValue="-7884.8700000000008" maxValue="15841.19"/>
    </cacheField>
  </cacheFields>
  <extLst>
    <ext xmlns:x14="http://schemas.microsoft.com/office/spreadsheetml/2009/9/main" uri="{725AE2AE-9491-48be-B2B4-4EB974FC3084}">
      <x14:pivotCacheDefinition pivotCacheId="91633217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506.867453240739" backgroundQuery="1" createdVersion="8" refreshedVersion="8" minRefreshableVersion="3" recordCount="0" supportSubquery="1" supportAdvancedDrill="1" xr:uid="{2200404C-7A05-4CEE-BA26-574EE5FB76B2}">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Gigi Bohling"/>
        <s v="Ches Bonnell"/>
        <s v="Barr Faughny"/>
        <s v="Ram Mahesh"/>
      </sharedItems>
    </cacheField>
    <cacheField name="[Measures].[Sum of Amount]" caption="Sum of Amount" numFmtId="0" hierarchy="13" level="32767"/>
  </cacheFields>
  <cacheHierarchies count="25">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TOTAL PROFIT]" caption="TOTAL PROFIT" attribute="1" defaultMemberUniqueName="[DATA].[TOTAL PROFIT].[All]" allUniqueName="[DATA].[TOTAL PROFIT].[All]" dimensionUniqueName="[DATA]" displayFolder="" count="0" memberValueDatatype="5" unbalanced="0"/>
    <cacheHierarchy uniqueName="[Data  Sales Person   Units].[Sales Person]" caption="Sales Person" attribute="1" defaultMemberUniqueName="[Data  Sales Person   Units].[Sales Person].[All]" allUniqueName="[Data  Sales Person   Units].[Sales Person].[All]" dimensionUniqueName="[Data  Sales Person   Units]" displayFolder="" count="0" memberValueDatatype="130" unbalanced="0"/>
    <cacheHierarchy uniqueName="[Data  Sales Person   Units].[Geography]" caption="Geography" attribute="1" defaultMemberUniqueName="[Data  Sales Person   Units].[Geography].[All]" allUniqueName="[Data  Sales Person   Units].[Geography].[All]" dimensionUniqueName="[Data  Sales Person   Units]" displayFolder="" count="0" memberValueDatatype="130" unbalanced="0"/>
    <cacheHierarchy uniqueName="[Data  Sales Person   Units].[Product]" caption="Product" attribute="1" defaultMemberUniqueName="[Data  Sales Person   Units].[Product].[All]" allUniqueName="[Data  Sales Person   Units].[Product].[All]" dimensionUniqueName="[Data  Sales Person   Units]" displayFolder="" count="0" memberValueDatatype="130" unbalanced="0"/>
    <cacheHierarchy uniqueName="[Data  Sales Person   Units].[Amount]" caption="Amount" attribute="1" defaultMemberUniqueName="[Data  Sales Person   Units].[Amount].[All]" allUniqueName="[Data  Sales Person   Units].[Amount].[All]" dimensionUniqueName="[Data  Sales Person   Units]" displayFolder="" count="0" memberValueDatatype="20" unbalanced="0"/>
    <cacheHierarchy uniqueName="[Data  Sales Person   Units].[Units]" caption="Units" attribute="1" defaultMemberUniqueName="[Data  Sales Person   Units].[Units].[All]" allUniqueName="[Data  Sales Person   Units].[Units].[All]" dimensionUniqueName="[Data  Sales Person   Units]" displayFolder="" count="0" memberValueDatatype="20"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Sales Person   Units"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  Sales Person   Units" count="0">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DATA" count="0">
      <extLst>
        <ext xmlns:x15="http://schemas.microsoft.com/office/spreadsheetml/2010/11/main" uri="{B97F6D7D-B522-45F9-BDA1-12C45D357490}">
          <x15:cacheHierarchy aggregatedColumn="7"/>
        </ext>
      </extLst>
    </cacheHierarchy>
    <cacheHierarchy uniqueName="[Measures].[SALES BY PER UNIT]" caption="SALES BY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Sales Person   Units]" caption="__XL_Count Data  Sales Person   Units" measure="1" displayFolder="" measureGroup="Data  Sales Person   Units" count="0" hidden="1"/>
    <cacheHierarchy uniqueName="[Measures].[__No measures defined]" caption="__No measures defined" measure="1" displayFolder="" count="0" hidden="1"/>
  </cacheHierarchies>
  <kpis count="0"/>
  <dimensions count="3">
    <dimension name="DATA" uniqueName="[DATA]" caption="DATA"/>
    <dimension name="Data  Sales Person   Units" uniqueName="[Data  Sales Person   Units]" caption="Data  Sales Person   Units"/>
    <dimension measure="1" name="Measures" uniqueName="[Measures]" caption="Measures"/>
  </dimensions>
  <measureGroups count="2">
    <measureGroup name="DATA" caption="DATA"/>
    <measureGroup name="Data  Sales Person   Units" caption="Data  Sales Person   Unit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506.867456481479" backgroundQuery="1" createdVersion="8" refreshedVersion="8" minRefreshableVersion="3" recordCount="0" supportSubquery="1" supportAdvancedDrill="1" xr:uid="{B6F99DBC-D9A9-4EF1-8815-B9558333CA92}">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Carla Molina"/>
        <s v="Brien Boise"/>
        <s v="Oby Sorrel"/>
        <s v="Barr Faughny"/>
      </sharedItems>
    </cacheField>
    <cacheField name="[Measures].[Sum of Amount]" caption="Sum of Amount" numFmtId="0" hierarchy="13" level="32767"/>
  </cacheFields>
  <cacheHierarchies count="25">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TOTAL PROFIT]" caption="TOTAL PROFIT" attribute="1" defaultMemberUniqueName="[DATA].[TOTAL PROFIT].[All]" allUniqueName="[DATA].[TOTAL PROFIT].[All]" dimensionUniqueName="[DATA]" displayFolder="" count="0" memberValueDatatype="5" unbalanced="0"/>
    <cacheHierarchy uniqueName="[Data  Sales Person   Units].[Sales Person]" caption="Sales Person" attribute="1" defaultMemberUniqueName="[Data  Sales Person   Units].[Sales Person].[All]" allUniqueName="[Data  Sales Person   Units].[Sales Person].[All]" dimensionUniqueName="[Data  Sales Person   Units]" displayFolder="" count="0" memberValueDatatype="130" unbalanced="0"/>
    <cacheHierarchy uniqueName="[Data  Sales Person   Units].[Geography]" caption="Geography" attribute="1" defaultMemberUniqueName="[Data  Sales Person   Units].[Geography].[All]" allUniqueName="[Data  Sales Person   Units].[Geography].[All]" dimensionUniqueName="[Data  Sales Person   Units]" displayFolder="" count="0" memberValueDatatype="130" unbalanced="0"/>
    <cacheHierarchy uniqueName="[Data  Sales Person   Units].[Product]" caption="Product" attribute="1" defaultMemberUniqueName="[Data  Sales Person   Units].[Product].[All]" allUniqueName="[Data  Sales Person   Units].[Product].[All]" dimensionUniqueName="[Data  Sales Person   Units]" displayFolder="" count="0" memberValueDatatype="130" unbalanced="0"/>
    <cacheHierarchy uniqueName="[Data  Sales Person   Units].[Amount]" caption="Amount" attribute="1" defaultMemberUniqueName="[Data  Sales Person   Units].[Amount].[All]" allUniqueName="[Data  Sales Person   Units].[Amount].[All]" dimensionUniqueName="[Data  Sales Person   Units]" displayFolder="" count="0" memberValueDatatype="20" unbalanced="0"/>
    <cacheHierarchy uniqueName="[Data  Sales Person   Units].[Units]" caption="Units" attribute="1" defaultMemberUniqueName="[Data  Sales Person   Units].[Units].[All]" allUniqueName="[Data  Sales Person   Units].[Units].[All]" dimensionUniqueName="[Data  Sales Person   Units]" displayFolder="" count="0" memberValueDatatype="20"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Sales Person   Units"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  Sales Person   Units" count="0">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DATA" count="0">
      <extLst>
        <ext xmlns:x15="http://schemas.microsoft.com/office/spreadsheetml/2010/11/main" uri="{B97F6D7D-B522-45F9-BDA1-12C45D357490}">
          <x15:cacheHierarchy aggregatedColumn="7"/>
        </ext>
      </extLst>
    </cacheHierarchy>
    <cacheHierarchy uniqueName="[Measures].[SALES BY PER UNIT]" caption="SALES BY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Sales Person   Units]" caption="__XL_Count Data  Sales Person   Units" measure="1" displayFolder="" measureGroup="Data  Sales Person   Units" count="0" hidden="1"/>
    <cacheHierarchy uniqueName="[Measures].[__No measures defined]" caption="__No measures defined" measure="1" displayFolder="" count="0" hidden="1"/>
  </cacheHierarchies>
  <kpis count="0"/>
  <dimensions count="3">
    <dimension name="DATA" uniqueName="[DATA]" caption="DATA"/>
    <dimension name="Data  Sales Person   Units" uniqueName="[Data  Sales Person   Units]" caption="Data  Sales Person   Units"/>
    <dimension measure="1" name="Measures" uniqueName="[Measures]" caption="Measures"/>
  </dimensions>
  <measureGroups count="2">
    <measureGroup name="DATA" caption="DATA"/>
    <measureGroup name="Data  Sales Person   Units" caption="Data  Sales Person   Unit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506.867458449073" backgroundQuery="1" createdVersion="8" refreshedVersion="8" minRefreshableVersion="3" recordCount="0" supportSubquery="1" supportAdvancedDrill="1" xr:uid="{C707F9F4-DF0B-4925-9357-62091B65E7F3}">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BY PER UNIT]" caption="SALES BY PER UNIT" numFmtId="0" hierarchy="19" level="32767"/>
  </cacheFields>
  <cacheHierarchies count="2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TOTAL PROFIT]" caption="TOTAL PROFIT" attribute="1" defaultMemberUniqueName="[DATA].[TOTAL PROFIT].[All]" allUniqueName="[DATA].[TOTAL PROFIT].[All]" dimensionUniqueName="[DATA]" displayFolder="" count="0" memberValueDatatype="5" unbalanced="0"/>
    <cacheHierarchy uniqueName="[Data  Sales Person   Units].[Sales Person]" caption="Sales Person" attribute="1" defaultMemberUniqueName="[Data  Sales Person   Units].[Sales Person].[All]" allUniqueName="[Data  Sales Person   Units].[Sales Person].[All]" dimensionUniqueName="[Data  Sales Person   Units]" displayFolder="" count="0" memberValueDatatype="130" unbalanced="0"/>
    <cacheHierarchy uniqueName="[Data  Sales Person   Units].[Geography]" caption="Geography" attribute="1" defaultMemberUniqueName="[Data  Sales Person   Units].[Geography].[All]" allUniqueName="[Data  Sales Person   Units].[Geography].[All]" dimensionUniqueName="[Data  Sales Person   Units]" displayFolder="" count="0" memberValueDatatype="130" unbalanced="0"/>
    <cacheHierarchy uniqueName="[Data  Sales Person   Units].[Product]" caption="Product" attribute="1" defaultMemberUniqueName="[Data  Sales Person   Units].[Product].[All]" allUniqueName="[Data  Sales Person   Units].[Product].[All]" dimensionUniqueName="[Data  Sales Person   Units]" displayFolder="" count="0" memberValueDatatype="130" unbalanced="0"/>
    <cacheHierarchy uniqueName="[Data  Sales Person   Units].[Amount]" caption="Amount" attribute="1" defaultMemberUniqueName="[Data  Sales Person   Units].[Amount].[All]" allUniqueName="[Data  Sales Person   Units].[Amount].[All]" dimensionUniqueName="[Data  Sales Person   Units]" displayFolder="" count="0" memberValueDatatype="20" unbalanced="0"/>
    <cacheHierarchy uniqueName="[Data  Sales Person   Units].[Units]" caption="Units" attribute="1" defaultMemberUniqueName="[Data  Sales Person   Units].[Units].[All]" allUniqueName="[Data  Sales Person   Units].[Units].[All]" dimensionUniqueName="[Data  Sales Person   Units]"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Sales Person   Units"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  Sales Person   Units" count="0">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DATA" count="0">
      <extLst>
        <ext xmlns:x15="http://schemas.microsoft.com/office/spreadsheetml/2010/11/main" uri="{B97F6D7D-B522-45F9-BDA1-12C45D357490}">
          <x15:cacheHierarchy aggregatedColumn="7"/>
        </ext>
      </extLst>
    </cacheHierarchy>
    <cacheHierarchy uniqueName="[Measures].[SALES BY PER UNIT]" caption="SALES BY PER UNIT" measure="1" displayFolder="" measureGroup="DATA" count="0" oneField="1">
      <fieldsUsage count="1">
        <fieldUsage x="1"/>
      </fieldsUsage>
    </cacheHierarchy>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Sales Person   Units]" caption="__XL_Count Data  Sales Person   Units" measure="1" displayFolder="" measureGroup="Data  Sales Person   Units" count="0" hidden="1"/>
    <cacheHierarchy uniqueName="[Measures].[__No measures defined]" caption="__No measures defined" measure="1" displayFolder="" count="0" hidden="1"/>
  </cacheHierarchies>
  <kpis count="0"/>
  <dimensions count="3">
    <dimension name="DATA" uniqueName="[DATA]" caption="DATA"/>
    <dimension name="Data  Sales Person   Units" uniqueName="[Data  Sales Person   Units]" caption="Data  Sales Person   Units"/>
    <dimension measure="1" name="Measures" uniqueName="[Measures]" caption="Measures"/>
  </dimensions>
  <measureGroups count="2">
    <measureGroup name="DATA" caption="DATA"/>
    <measureGroup name="Data  Sales Person   Units" caption="Data  Sales Person   Unit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506.868748611108" backgroundQuery="1" createdVersion="8" refreshedVersion="8" minRefreshableVersion="3" recordCount="0" supportSubquery="1" supportAdvancedDrill="1" xr:uid="{B2A320AE-F85F-45CB-BD32-06AA3F49346A}">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13" level="32767"/>
    <cacheField name="[Measures].[Sum of Units]" caption="Sum of Units" numFmtId="0" hierarchy="14" level="32767"/>
    <cacheField name="[Measures].[Sum of TOTAL PROFIT]" caption="Sum of TOTAL PROFIT" numFmtId="0" hierarchy="18" level="32767"/>
    <cacheField name="[Measures].[PROFIT %]" caption="PROFIT %" numFmtId="0" hierarchy="21" level="32767"/>
    <cacheField name="[DATA].[Geography].[Geography]" caption="Geography" numFmtId="0" hierarchy="1" level="1">
      <sharedItems containsSemiMixedTypes="0" containsNonDate="0" containsString="0"/>
    </cacheField>
  </cacheFields>
  <cacheHierarchies count="25">
    <cacheHierarchy uniqueName="[DATA].[Sales Person]" caption="Sales Person" attribute="1" defaultMemberUniqueName="[DATA].[Sales Person].[All]" allUniqueName="[DATA].[Sales Person].[All]" dimensionUniqueName="[DATA]" displayFolder="" count="2"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2" memberValueDatatype="20" unbalanced="0"/>
    <cacheHierarchy uniqueName="[DATA].[Units]" caption="Units" attribute="1" defaultMemberUniqueName="[DATA].[Units].[All]" allUniqueName="[DATA].[Units].[All]" dimensionUniqueName="[DATA]" displayFolder="" count="2" memberValueDatatype="20" unbalanced="0"/>
    <cacheHierarchy uniqueName="[DATA].[COST PER UNIT]" caption="COST PER UNIT" attribute="1" defaultMemberUniqueName="[DATA].[COST PER UNIT].[All]" allUniqueName="[DATA].[COST PER UNIT].[All]" dimensionUniqueName="[DATA]" displayFolder="" count="2" memberValueDatatype="5" unbalanced="0"/>
    <cacheHierarchy uniqueName="[DATA].[TOTAL COST]" caption="TOTAL COST" attribute="1" defaultMemberUniqueName="[DATA].[TOTAL COST].[All]" allUniqueName="[DATA].[TOTAL COST].[All]" dimensionUniqueName="[DATA]" displayFolder="" count="2" memberValueDatatype="5" unbalanced="0"/>
    <cacheHierarchy uniqueName="[DATA].[TOTAL PROFIT]" caption="TOTAL PROFIT" attribute="1" defaultMemberUniqueName="[DATA].[TOTAL PROFIT].[All]" allUniqueName="[DATA].[TOTAL PROFIT].[All]" dimensionUniqueName="[DATA]" displayFolder="" count="2" memberValueDatatype="5" unbalanced="0"/>
    <cacheHierarchy uniqueName="[Data  Sales Person   Units].[Sales Person]" caption="Sales Person" attribute="1" defaultMemberUniqueName="[Data  Sales Person   Units].[Sales Person].[All]" allUniqueName="[Data  Sales Person   Units].[Sales Person].[All]" dimensionUniqueName="[Data  Sales Person   Units]" displayFolder="" count="2" memberValueDatatype="130" unbalanced="0"/>
    <cacheHierarchy uniqueName="[Data  Sales Person   Units].[Geography]" caption="Geography" attribute="1" defaultMemberUniqueName="[Data  Sales Person   Units].[Geography].[All]" allUniqueName="[Data  Sales Person   Units].[Geography].[All]" dimensionUniqueName="[Data  Sales Person   Units]" displayFolder="" count="2" memberValueDatatype="130" unbalanced="0"/>
    <cacheHierarchy uniqueName="[Data  Sales Person   Units].[Product]" caption="Product" attribute="1" defaultMemberUniqueName="[Data  Sales Person   Units].[Product].[All]" allUniqueName="[Data  Sales Person   Units].[Product].[All]" dimensionUniqueName="[Data  Sales Person   Units]" displayFolder="" count="2" memberValueDatatype="130" unbalanced="0"/>
    <cacheHierarchy uniqueName="[Data  Sales Person   Units].[Amount]" caption="Amount" attribute="1" defaultMemberUniqueName="[Data  Sales Person   Units].[Amount].[All]" allUniqueName="[Data  Sales Person   Units].[Amount].[All]" dimensionUniqueName="[Data  Sales Person   Units]" displayFolder="" count="2" memberValueDatatype="20" unbalanced="0"/>
    <cacheHierarchy uniqueName="[Data  Sales Person   Units].[Units]" caption="Units" attribute="1" defaultMemberUniqueName="[Data  Sales Person   Units].[Units].[All]" allUniqueName="[Data  Sales Person   Units].[Units].[All]" dimensionUniqueName="[Data  Sales Person   Units]" displayFolder="" count="2" memberValueDatatype="20"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Sales Person   Units"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  Sales Person   Units" count="0">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DATA" count="0" oneField="1">
      <fieldsUsage count="1">
        <fieldUsage x="3"/>
      </fieldsUsage>
      <extLst>
        <ext xmlns:x15="http://schemas.microsoft.com/office/spreadsheetml/2010/11/main" uri="{B97F6D7D-B522-45F9-BDA1-12C45D357490}">
          <x15:cacheHierarchy aggregatedColumn="7"/>
        </ext>
      </extLst>
    </cacheHierarchy>
    <cacheHierarchy uniqueName="[Measures].[SALES BY PER UNIT]" caption="SALES BY PER UNIT" measure="1" displayFolder="" measureGroup="DATA" count="0"/>
    <cacheHierarchy uniqueName="[Measures].[PROFIT]" caption="PROFIT" measure="1" displayFolder="" measureGroup="DATA" count="0"/>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XL_Count Data  Sales Person   Units]" caption="__XL_Count Data  Sales Person   Units" measure="1" displayFolder="" measureGroup="Data  Sales Person   Units" count="0" hidden="1"/>
    <cacheHierarchy uniqueName="[Measures].[__No measures defined]" caption="__No measures defined" measure="1" displayFolder="" count="0" hidden="1"/>
  </cacheHierarchies>
  <kpis count="0"/>
  <dimensions count="3">
    <dimension name="DATA" uniqueName="[DATA]" caption="DATA"/>
    <dimension name="Data  Sales Person   Units" uniqueName="[Data  Sales Person   Units]" caption="Data  Sales Person   Units"/>
    <dimension measure="1" name="Measures" uniqueName="[Measures]" caption="Measures"/>
  </dimensions>
  <measureGroups count="2">
    <measureGroup name="DATA" caption="DATA"/>
    <measureGroup name="Data  Sales Person   Units" caption="Data  Sales Person   Unit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516.791543981482" backgroundQuery="1" createdVersion="8" refreshedVersion="8" minRefreshableVersion="3" recordCount="0" supportSubquery="1" supportAdvancedDrill="1" xr:uid="{67DCD38B-DAC9-4409-ABC7-0C6D3D058B06}">
  <cacheSource type="external" connectionId="1"/>
  <cacheFields count="3">
    <cacheField name="[Measures].[PROFIT]" caption="PROFIT" numFmtId="0" hierarchy="20" level="32767"/>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DATA].[Geography].[Geography]" caption="Geography" numFmtId="0" hierarchy="1" level="1">
      <sharedItems containsSemiMixedTypes="0" containsNonDate="0" containsString="0"/>
    </cacheField>
  </cacheFields>
  <cacheHierarchies count="2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1"/>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TOTAL PROFIT]" caption="TOTAL PROFIT" attribute="1" defaultMemberUniqueName="[DATA].[TOTAL PROFIT].[All]" allUniqueName="[DATA].[TOTAL PROFIT].[All]" dimensionUniqueName="[DATA]" displayFolder="" count="0" memberValueDatatype="5" unbalanced="0"/>
    <cacheHierarchy uniqueName="[Data  Sales Person   Units].[Sales Person]" caption="Sales Person" attribute="1" defaultMemberUniqueName="[Data  Sales Person   Units].[Sales Person].[All]" allUniqueName="[Data  Sales Person   Units].[Sales Person].[All]" dimensionUniqueName="[Data  Sales Person   Units]" displayFolder="" count="0" memberValueDatatype="130" unbalanced="0"/>
    <cacheHierarchy uniqueName="[Data  Sales Person   Units].[Geography]" caption="Geography" attribute="1" defaultMemberUniqueName="[Data  Sales Person   Units].[Geography].[All]" allUniqueName="[Data  Sales Person   Units].[Geography].[All]" dimensionUniqueName="[Data  Sales Person   Units]" displayFolder="" count="0" memberValueDatatype="130" unbalanced="0"/>
    <cacheHierarchy uniqueName="[Data  Sales Person   Units].[Product]" caption="Product" attribute="1" defaultMemberUniqueName="[Data  Sales Person   Units].[Product].[All]" allUniqueName="[Data  Sales Person   Units].[Product].[All]" dimensionUniqueName="[Data  Sales Person   Units]" displayFolder="" count="0" memberValueDatatype="130" unbalanced="0"/>
    <cacheHierarchy uniqueName="[Data  Sales Person   Units].[Amount]" caption="Amount" attribute="1" defaultMemberUniqueName="[Data  Sales Person   Units].[Amount].[All]" allUniqueName="[Data  Sales Person   Units].[Amount].[All]" dimensionUniqueName="[Data  Sales Person   Units]" displayFolder="" count="0" memberValueDatatype="20" unbalanced="0"/>
    <cacheHierarchy uniqueName="[Data  Sales Person   Units].[Units]" caption="Units" attribute="1" defaultMemberUniqueName="[Data  Sales Person   Units].[Units].[All]" allUniqueName="[Data  Sales Person   Units].[Units].[All]" dimensionUniqueName="[Data  Sales Person   Units]"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Sales Person   Units"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  Sales Person   Units" count="0">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DATA" count="0">
      <extLst>
        <ext xmlns:x15="http://schemas.microsoft.com/office/spreadsheetml/2010/11/main" uri="{B97F6D7D-B522-45F9-BDA1-12C45D357490}">
          <x15:cacheHierarchy aggregatedColumn="7"/>
        </ext>
      </extLst>
    </cacheHierarchy>
    <cacheHierarchy uniqueName="[Measures].[SALES BY PER UNIT]" caption="SALES BY PER UNIT" measure="1" displayFolder="" measureGroup="DATA" count="0"/>
    <cacheHierarchy uniqueName="[Measures].[PROFIT]" caption="PROFIT" measure="1" displayFolder="" measureGroup="DATA" count="0" oneField="1">
      <fieldsUsage count="1">
        <fieldUsage x="0"/>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Sales Person   Units]" caption="__XL_Count Data  Sales Person   Units" measure="1" displayFolder="" measureGroup="Data  Sales Person   Units" count="0" hidden="1"/>
    <cacheHierarchy uniqueName="[Measures].[__No measures defined]" caption="__No measures defined" measure="1" displayFolder="" count="0" hidden="1"/>
  </cacheHierarchies>
  <kpis count="0"/>
  <dimensions count="3">
    <dimension name="DATA" uniqueName="[DATA]" caption="DATA"/>
    <dimension name="Data  Sales Person   Units" uniqueName="[Data  Sales Person   Units]" caption="Data  Sales Person   Units"/>
    <dimension measure="1" name="Measures" uniqueName="[Measures]" caption="Measures"/>
  </dimensions>
  <measureGroups count="2">
    <measureGroup name="DATA" caption="DATA"/>
    <measureGroup name="Data  Sales Person   Units" caption="Data  Sales Person   Unit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516.793049537038" backgroundQuery="1" createdVersion="8" refreshedVersion="8" minRefreshableVersion="3" recordCount="0" supportSubquery="1" supportAdvancedDrill="1" xr:uid="{1DA80102-ED0F-41AD-BF83-20AFF3F1BA9F}">
  <cacheSource type="external" connectionId="1"/>
  <cacheFields count="2">
    <cacheField name="[DATA].[Geography].[Geography]" caption="Geography" numFmtId="0" hierarchy="1" level="1">
      <sharedItems count="6">
        <s v="Australia"/>
        <s v="Canada"/>
        <s v="India"/>
        <s v="New Zealand"/>
        <s v="UK"/>
        <s v="USA"/>
      </sharedItems>
    </cacheField>
    <cacheField name="[Measures].[PROFIT]" caption="PROFIT" numFmtId="0" hierarchy="20" level="32767"/>
  </cacheFields>
  <cacheHierarchies count="2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TOTAL PROFIT]" caption="TOTAL PROFIT" attribute="1" defaultMemberUniqueName="[DATA].[TOTAL PROFIT].[All]" allUniqueName="[DATA].[TOTAL PROFIT].[All]" dimensionUniqueName="[DATA]" displayFolder="" count="0" memberValueDatatype="5" unbalanced="0"/>
    <cacheHierarchy uniqueName="[Data  Sales Person   Units].[Sales Person]" caption="Sales Person" attribute="1" defaultMemberUniqueName="[Data  Sales Person   Units].[Sales Person].[All]" allUniqueName="[Data  Sales Person   Units].[Sales Person].[All]" dimensionUniqueName="[Data  Sales Person   Units]" displayFolder="" count="0" memberValueDatatype="130" unbalanced="0"/>
    <cacheHierarchy uniqueName="[Data  Sales Person   Units].[Geography]" caption="Geography" attribute="1" defaultMemberUniqueName="[Data  Sales Person   Units].[Geography].[All]" allUniqueName="[Data  Sales Person   Units].[Geography].[All]" dimensionUniqueName="[Data  Sales Person   Units]" displayFolder="" count="0" memberValueDatatype="130" unbalanced="0"/>
    <cacheHierarchy uniqueName="[Data  Sales Person   Units].[Product]" caption="Product" attribute="1" defaultMemberUniqueName="[Data  Sales Person   Units].[Product].[All]" allUniqueName="[Data  Sales Person   Units].[Product].[All]" dimensionUniqueName="[Data  Sales Person   Units]" displayFolder="" count="0" memberValueDatatype="130" unbalanced="0"/>
    <cacheHierarchy uniqueName="[Data  Sales Person   Units].[Amount]" caption="Amount" attribute="1" defaultMemberUniqueName="[Data  Sales Person   Units].[Amount].[All]" allUniqueName="[Data  Sales Person   Units].[Amount].[All]" dimensionUniqueName="[Data  Sales Person   Units]" displayFolder="" count="0" memberValueDatatype="20" unbalanced="0"/>
    <cacheHierarchy uniqueName="[Data  Sales Person   Units].[Units]" caption="Units" attribute="1" defaultMemberUniqueName="[Data  Sales Person   Units].[Units].[All]" allUniqueName="[Data  Sales Person   Units].[Units].[All]" dimensionUniqueName="[Data  Sales Person   Units]"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Sales Person   Units"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  Sales Person   Units" count="0">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DATA" count="0">
      <extLst>
        <ext xmlns:x15="http://schemas.microsoft.com/office/spreadsheetml/2010/11/main" uri="{B97F6D7D-B522-45F9-BDA1-12C45D357490}">
          <x15:cacheHierarchy aggregatedColumn="7"/>
        </ext>
      </extLst>
    </cacheHierarchy>
    <cacheHierarchy uniqueName="[Measures].[SALES BY PER UNIT]" caption="SALES BY PER UNIT" measure="1" displayFolder="" measureGroup="DATA" count="0"/>
    <cacheHierarchy uniqueName="[Measures].[PROFIT]" caption="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Sales Person   Units]" caption="__XL_Count Data  Sales Person   Units" measure="1" displayFolder="" measureGroup="Data  Sales Person   Units" count="0" hidden="1"/>
    <cacheHierarchy uniqueName="[Measures].[__No measures defined]" caption="__No measures defined" measure="1" displayFolder="" count="0" hidden="1"/>
  </cacheHierarchies>
  <kpis count="0"/>
  <dimensions count="3">
    <dimension name="DATA" uniqueName="[DATA]" caption="DATA"/>
    <dimension name="Data  Sales Person   Units" uniqueName="[Data  Sales Person   Units]" caption="Data  Sales Person   Units"/>
    <dimension measure="1" name="Measures" uniqueName="[Measures]" caption="Measures"/>
  </dimensions>
  <measureGroups count="2">
    <measureGroup name="DATA" caption="DATA"/>
    <measureGroup name="Data  Sales Person   Units" caption="Data  Sales Person   Units"/>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506.867445717595" backgroundQuery="1" createdVersion="3" refreshedVersion="8" minRefreshableVersion="3" recordCount="0" supportSubquery="1" supportAdvancedDrill="1" xr:uid="{8C22559E-60DA-4CAA-BEFB-CC2BE1CF3A36}">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TOTAL PROFIT]" caption="TOTAL PROFIT" attribute="1" defaultMemberUniqueName="[DATA].[TOTAL PROFIT].[All]" allUniqueName="[DATA].[TOTAL PROFIT].[All]" dimensionUniqueName="[DATA]" displayFolder="" count="0" memberValueDatatype="5" unbalanced="0"/>
    <cacheHierarchy uniqueName="[Data  Sales Person   Units].[Sales Person]" caption="Sales Person" attribute="1" defaultMemberUniqueName="[Data  Sales Person   Units].[Sales Person].[All]" allUniqueName="[Data  Sales Person   Units].[Sales Person].[All]" dimensionUniqueName="[Data  Sales Person   Units]" displayFolder="" count="0" memberValueDatatype="130" unbalanced="0"/>
    <cacheHierarchy uniqueName="[Data  Sales Person   Units].[Geography]" caption="Geography" attribute="1" defaultMemberUniqueName="[Data  Sales Person   Units].[Geography].[All]" allUniqueName="[Data  Sales Person   Units].[Geography].[All]" dimensionUniqueName="[Data  Sales Person   Units]" displayFolder="" count="0" memberValueDatatype="130" unbalanced="0"/>
    <cacheHierarchy uniqueName="[Data  Sales Person   Units].[Product]" caption="Product" attribute="1" defaultMemberUniqueName="[Data  Sales Person   Units].[Product].[All]" allUniqueName="[Data  Sales Person   Units].[Product].[All]" dimensionUniqueName="[Data  Sales Person   Units]" displayFolder="" count="0" memberValueDatatype="130" unbalanced="0"/>
    <cacheHierarchy uniqueName="[Data  Sales Person   Units].[Amount]" caption="Amount" attribute="1" defaultMemberUniqueName="[Data  Sales Person   Units].[Amount].[All]" allUniqueName="[Data  Sales Person   Units].[Amount].[All]" dimensionUniqueName="[Data  Sales Person   Units]" displayFolder="" count="0" memberValueDatatype="20" unbalanced="0"/>
    <cacheHierarchy uniqueName="[Data  Sales Person   Units].[Units]" caption="Units" attribute="1" defaultMemberUniqueName="[Data  Sales Person   Units].[Units].[All]" allUniqueName="[Data  Sales Person   Units].[Units].[All]" dimensionUniqueName="[Data  Sales Person   Units]"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Sales Person   Units"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  Sales Person   Units" count="0">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DATA" count="0">
      <extLst>
        <ext xmlns:x15="http://schemas.microsoft.com/office/spreadsheetml/2010/11/main" uri="{B97F6D7D-B522-45F9-BDA1-12C45D357490}">
          <x15:cacheHierarchy aggregatedColumn="7"/>
        </ext>
      </extLst>
    </cacheHierarchy>
    <cacheHierarchy uniqueName="[Measures].[SALES BY PER UNIT]" caption="SALES BY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Sales Person   Units]" caption="__XL_Count Data  Sales Person   Units" measure="1" displayFolder="" measureGroup="Data  Sales Person   Uni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8818339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506.867967592596" backgroundQuery="1" createdVersion="3" refreshedVersion="8" minRefreshableVersion="3" recordCount="0" supportSubquery="1" supportAdvancedDrill="1" xr:uid="{66FFBD81-D32D-4652-94F2-CAE344FA5577}">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TOTAL COST]" caption="TOTAL COST" attribute="1" defaultMemberUniqueName="[DATA].[TOTAL COST].[All]" allUniqueName="[DATA].[TOTAL COST].[All]" dimensionUniqueName="[DATA]" displayFolder="" count="0" memberValueDatatype="5" unbalanced="0"/>
    <cacheHierarchy uniqueName="[DATA].[TOTAL PROFIT]" caption="TOTAL PROFIT" attribute="1" defaultMemberUniqueName="[DATA].[TOTAL PROFIT].[All]" allUniqueName="[DATA].[TOTAL PROFIT].[All]" dimensionUniqueName="[DATA]" displayFolder="" count="0" memberValueDatatype="5" unbalanced="0"/>
    <cacheHierarchy uniqueName="[Data  Sales Person   Units].[Sales Person]" caption="Sales Person" attribute="1" defaultMemberUniqueName="[Data  Sales Person   Units].[Sales Person].[All]" allUniqueName="[Data  Sales Person   Units].[Sales Person].[All]" dimensionUniqueName="[Data  Sales Person   Units]" displayFolder="" count="0" memberValueDatatype="130" unbalanced="0"/>
    <cacheHierarchy uniqueName="[Data  Sales Person   Units].[Geography]" caption="Geography" attribute="1" defaultMemberUniqueName="[Data  Sales Person   Units].[Geography].[All]" allUniqueName="[Data  Sales Person   Units].[Geography].[All]" dimensionUniqueName="[Data  Sales Person   Units]" displayFolder="" count="0" memberValueDatatype="130" unbalanced="0"/>
    <cacheHierarchy uniqueName="[Data  Sales Person   Units].[Product]" caption="Product" attribute="1" defaultMemberUniqueName="[Data  Sales Person   Units].[Product].[All]" allUniqueName="[Data  Sales Person   Units].[Product].[All]" dimensionUniqueName="[Data  Sales Person   Units]" displayFolder="" count="0" memberValueDatatype="130" unbalanced="0"/>
    <cacheHierarchy uniqueName="[Data  Sales Person   Units].[Amount]" caption="Amount" attribute="1" defaultMemberUniqueName="[Data  Sales Person   Units].[Amount].[All]" allUniqueName="[Data  Sales Person   Units].[Amount].[All]" dimensionUniqueName="[Data  Sales Person   Units]" displayFolder="" count="0" memberValueDatatype="20" unbalanced="0"/>
    <cacheHierarchy uniqueName="[Data  Sales Person   Units].[Units]" caption="Units" attribute="1" defaultMemberUniqueName="[Data  Sales Person   Units].[Units].[All]" allUniqueName="[Data  Sales Person   Units].[Units].[All]" dimensionUniqueName="[Data  Sales Person   Units]" displayFolder="" count="0" memberValueDatatype="20"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TOTAL COST]" caption="Sum of TOTAL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Sales Person   Units" count="0">
      <extLst>
        <ext xmlns:x15="http://schemas.microsoft.com/office/spreadsheetml/2010/11/main" uri="{B97F6D7D-B522-45F9-BDA1-12C45D357490}">
          <x15:cacheHierarchy aggregatedColumn="11"/>
        </ext>
      </extLst>
    </cacheHierarchy>
    <cacheHierarchy uniqueName="[Measures].[Sum of Units 2]" caption="Sum of Units 2" measure="1" displayFolder="" measureGroup="Data  Sales Person   Units" count="0">
      <extLst>
        <ext xmlns:x15="http://schemas.microsoft.com/office/spreadsheetml/2010/11/main" uri="{B97F6D7D-B522-45F9-BDA1-12C45D357490}">
          <x15:cacheHierarchy aggregatedColumn="12"/>
        </ext>
      </extLst>
    </cacheHierarchy>
    <cacheHierarchy uniqueName="[Measures].[Sum of TOTAL PROFIT]" caption="Sum of TOTAL PROFIT" measure="1" displayFolder="" measureGroup="DATA" count="0">
      <extLst>
        <ext xmlns:x15="http://schemas.microsoft.com/office/spreadsheetml/2010/11/main" uri="{B97F6D7D-B522-45F9-BDA1-12C45D357490}">
          <x15:cacheHierarchy aggregatedColumn="7"/>
        </ext>
      </extLst>
    </cacheHierarchy>
    <cacheHierarchy uniqueName="[Measures].[SALES BY PER UNIT]" caption="SALES BY PER UNIT" measure="1" displayFolder="" measureGroup="DATA" count="0"/>
    <cacheHierarchy uniqueName="[Measures].[PROFIT]" caption="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Sales Person   Units]" caption="__XL_Count Data  Sales Person   Units" measure="1" displayFolder="" measureGroup="Data  Sales Person   Uni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7552218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n v="14.49"/>
    <n v="1651.8600000000001"/>
    <n v="-27.860000000000127"/>
  </r>
  <r>
    <x v="1"/>
    <x v="1"/>
    <s v="Choco Coated Almonds"/>
    <n v="6706"/>
    <n v="459"/>
    <n v="8.65"/>
    <n v="3970.3500000000004"/>
    <n v="2735.6499999999996"/>
  </r>
  <r>
    <x v="2"/>
    <x v="1"/>
    <s v="Almond Choco"/>
    <n v="959"/>
    <n v="147"/>
    <n v="11.88"/>
    <n v="1746.3600000000001"/>
    <n v="-787.36000000000013"/>
  </r>
  <r>
    <x v="3"/>
    <x v="2"/>
    <s v="Drinking Coco"/>
    <n v="9632"/>
    <n v="288"/>
    <n v="6.47"/>
    <n v="1863.36"/>
    <n v="7768.64"/>
  </r>
  <r>
    <x v="4"/>
    <x v="3"/>
    <s v="White Choc"/>
    <n v="2100"/>
    <n v="414"/>
    <n v="13.15"/>
    <n v="5444.1"/>
    <n v="-3344.1000000000004"/>
  </r>
  <r>
    <x v="0"/>
    <x v="1"/>
    <s v="Peanut Butter Cubes"/>
    <n v="8869"/>
    <n v="432"/>
    <n v="12.37"/>
    <n v="5343.8399999999992"/>
    <n v="3525.1600000000008"/>
  </r>
  <r>
    <x v="4"/>
    <x v="4"/>
    <s v="Smooth Sliky Salty"/>
    <n v="2681"/>
    <n v="54"/>
    <n v="5.79"/>
    <n v="312.66000000000003"/>
    <n v="2368.34"/>
  </r>
  <r>
    <x v="1"/>
    <x v="1"/>
    <s v="After Nines"/>
    <n v="5012"/>
    <n v="210"/>
    <n v="9.77"/>
    <n v="2051.6999999999998"/>
    <n v="2960.3"/>
  </r>
  <r>
    <x v="5"/>
    <x v="4"/>
    <s v="50% Dark Bites"/>
    <n v="1281"/>
    <n v="75"/>
    <n v="11.7"/>
    <n v="877.5"/>
    <n v="403.5"/>
  </r>
  <r>
    <x v="6"/>
    <x v="0"/>
    <s v="50% Dark Bites"/>
    <n v="4991"/>
    <n v="12"/>
    <n v="11.7"/>
    <n v="140.39999999999998"/>
    <n v="4850.6000000000004"/>
  </r>
  <r>
    <x v="7"/>
    <x v="3"/>
    <s v="White Choc"/>
    <n v="1785"/>
    <n v="462"/>
    <n v="13.15"/>
    <n v="6075.3"/>
    <n v="-4290.3"/>
  </r>
  <r>
    <x v="8"/>
    <x v="0"/>
    <s v="Eclairs"/>
    <n v="3983"/>
    <n v="144"/>
    <n v="3.11"/>
    <n v="447.84"/>
    <n v="3535.16"/>
  </r>
  <r>
    <x v="2"/>
    <x v="4"/>
    <s v="Mint Chip Choco"/>
    <n v="2646"/>
    <n v="120"/>
    <n v="8.7899999999999991"/>
    <n v="1054.8"/>
    <n v="1591.2"/>
  </r>
  <r>
    <x v="7"/>
    <x v="5"/>
    <s v="Milk Bars"/>
    <n v="252"/>
    <n v="54"/>
    <n v="9.33"/>
    <n v="503.82"/>
    <n v="-251.82"/>
  </r>
  <r>
    <x v="8"/>
    <x v="1"/>
    <s v="White Choc"/>
    <n v="2464"/>
    <n v="234"/>
    <n v="13.15"/>
    <n v="3077.1"/>
    <n v="-613.09999999999991"/>
  </r>
  <r>
    <x v="8"/>
    <x v="1"/>
    <s v="Manuka Honey Choco"/>
    <n v="2114"/>
    <n v="66"/>
    <n v="7.16"/>
    <n v="472.56"/>
    <n v="1641.44"/>
  </r>
  <r>
    <x v="4"/>
    <x v="0"/>
    <s v="Smooth Sliky Salty"/>
    <n v="7693"/>
    <n v="87"/>
    <n v="5.79"/>
    <n v="503.73"/>
    <n v="7189.27"/>
  </r>
  <r>
    <x v="6"/>
    <x v="5"/>
    <s v="Orange Choco"/>
    <n v="15610"/>
    <n v="339"/>
    <n v="10.62"/>
    <n v="3600.18"/>
    <n v="12009.82"/>
  </r>
  <r>
    <x v="3"/>
    <x v="5"/>
    <s v="After Nines"/>
    <n v="336"/>
    <n v="144"/>
    <n v="9.77"/>
    <n v="1406.8799999999999"/>
    <n v="-1070.8799999999999"/>
  </r>
  <r>
    <x v="7"/>
    <x v="3"/>
    <s v="Orange Choco"/>
    <n v="9443"/>
    <n v="162"/>
    <n v="10.62"/>
    <n v="1720.4399999999998"/>
    <n v="7722.56"/>
  </r>
  <r>
    <x v="2"/>
    <x v="5"/>
    <s v="Fruit &amp; Nut Bars"/>
    <n v="8155"/>
    <n v="90"/>
    <n v="6.49"/>
    <n v="584.1"/>
    <n v="7570.9"/>
  </r>
  <r>
    <x v="1"/>
    <x v="4"/>
    <s v="Fruit &amp; Nut Bars"/>
    <n v="1701"/>
    <n v="234"/>
    <n v="6.49"/>
    <n v="1518.66"/>
    <n v="182.33999999999992"/>
  </r>
  <r>
    <x v="9"/>
    <x v="4"/>
    <s v="After Nines"/>
    <n v="2205"/>
    <n v="141"/>
    <n v="9.77"/>
    <n v="1377.57"/>
    <n v="827.43000000000006"/>
  </r>
  <r>
    <x v="1"/>
    <x v="0"/>
    <s v="99% Dark &amp; Pure"/>
    <n v="1771"/>
    <n v="204"/>
    <n v="7.64"/>
    <n v="1558.56"/>
    <n v="212.44000000000005"/>
  </r>
  <r>
    <x v="3"/>
    <x v="1"/>
    <s v="Raspberry Choco"/>
    <n v="2114"/>
    <n v="186"/>
    <n v="11.73"/>
    <n v="2181.7800000000002"/>
    <n v="-67.7800000000002"/>
  </r>
  <r>
    <x v="3"/>
    <x v="2"/>
    <s v="Milk Bars"/>
    <n v="10311"/>
    <n v="231"/>
    <n v="9.33"/>
    <n v="2155.23"/>
    <n v="8155.77"/>
  </r>
  <r>
    <x v="8"/>
    <x v="3"/>
    <s v="Mint Chip Choco"/>
    <n v="21"/>
    <n v="168"/>
    <n v="8.7899999999999991"/>
    <n v="1476.7199999999998"/>
    <n v="-1455.7199999999998"/>
  </r>
  <r>
    <x v="9"/>
    <x v="1"/>
    <s v="Orange Choco"/>
    <n v="1974"/>
    <n v="195"/>
    <n v="10.62"/>
    <n v="2070.8999999999996"/>
    <n v="-96.899999999999636"/>
  </r>
  <r>
    <x v="6"/>
    <x v="2"/>
    <s v="Fruit &amp; Nut Bars"/>
    <n v="6314"/>
    <n v="15"/>
    <n v="6.49"/>
    <n v="97.350000000000009"/>
    <n v="6216.65"/>
  </r>
  <r>
    <x v="9"/>
    <x v="0"/>
    <s v="Fruit &amp; Nut Bars"/>
    <n v="4683"/>
    <n v="30"/>
    <n v="6.49"/>
    <n v="194.70000000000002"/>
    <n v="4488.3"/>
  </r>
  <r>
    <x v="3"/>
    <x v="0"/>
    <s v="85% Dark Bars"/>
    <n v="6398"/>
    <n v="102"/>
    <n v="4.97"/>
    <n v="506.94"/>
    <n v="5891.06"/>
  </r>
  <r>
    <x v="7"/>
    <x v="1"/>
    <s v="99% Dark &amp; Pure"/>
    <n v="553"/>
    <n v="15"/>
    <n v="7.64"/>
    <n v="114.6"/>
    <n v="438.4"/>
  </r>
  <r>
    <x v="1"/>
    <x v="3"/>
    <s v="70% Dark Bites"/>
    <n v="7021"/>
    <n v="183"/>
    <n v="14.49"/>
    <n v="2651.67"/>
    <n v="4369.33"/>
  </r>
  <r>
    <x v="0"/>
    <x v="3"/>
    <s v="After Nines"/>
    <n v="5817"/>
    <n v="12"/>
    <n v="9.77"/>
    <n v="117.24"/>
    <n v="5699.76"/>
  </r>
  <r>
    <x v="3"/>
    <x v="3"/>
    <s v="50% Dark Bites"/>
    <n v="3976"/>
    <n v="72"/>
    <n v="11.7"/>
    <n v="842.4"/>
    <n v="3133.6"/>
  </r>
  <r>
    <x v="4"/>
    <x v="4"/>
    <s v="Organic Choco Syrup"/>
    <n v="1134"/>
    <n v="282"/>
    <n v="16.73"/>
    <n v="4717.8599999999997"/>
    <n v="-3583.8599999999997"/>
  </r>
  <r>
    <x v="7"/>
    <x v="3"/>
    <s v="Caramel Stuffed Bars"/>
    <n v="6027"/>
    <n v="144"/>
    <n v="10.38"/>
    <n v="1494.72"/>
    <n v="4532.28"/>
  </r>
  <r>
    <x v="4"/>
    <x v="0"/>
    <s v="Mint Chip Choco"/>
    <n v="1904"/>
    <n v="405"/>
    <n v="8.7899999999999991"/>
    <n v="3559.95"/>
    <n v="-1655.9499999999998"/>
  </r>
  <r>
    <x v="5"/>
    <x v="5"/>
    <s v="Choco Coated Almonds"/>
    <n v="3262"/>
    <n v="75"/>
    <n v="8.65"/>
    <n v="648.75"/>
    <n v="2613.25"/>
  </r>
  <r>
    <x v="0"/>
    <x v="5"/>
    <s v="Organic Choco Syrup"/>
    <n v="2289"/>
    <n v="135"/>
    <n v="16.73"/>
    <n v="2258.5500000000002"/>
    <n v="30.449999999999818"/>
  </r>
  <r>
    <x v="6"/>
    <x v="5"/>
    <s v="Organic Choco Syrup"/>
    <n v="6986"/>
    <n v="21"/>
    <n v="16.73"/>
    <n v="351.33"/>
    <n v="6634.67"/>
  </r>
  <r>
    <x v="7"/>
    <x v="4"/>
    <s v="Fruit &amp; Nut Bars"/>
    <n v="4417"/>
    <n v="153"/>
    <n v="6.49"/>
    <n v="992.97"/>
    <n v="3424.0299999999997"/>
  </r>
  <r>
    <x v="4"/>
    <x v="5"/>
    <s v="Raspberry Choco"/>
    <n v="1442"/>
    <n v="15"/>
    <n v="11.73"/>
    <n v="175.95000000000002"/>
    <n v="1266.05"/>
  </r>
  <r>
    <x v="8"/>
    <x v="1"/>
    <s v="50% Dark Bites"/>
    <n v="2415"/>
    <n v="255"/>
    <n v="11.7"/>
    <n v="2983.5"/>
    <n v="-568.5"/>
  </r>
  <r>
    <x v="7"/>
    <x v="0"/>
    <s v="99% Dark &amp; Pure"/>
    <n v="238"/>
    <n v="18"/>
    <n v="7.64"/>
    <n v="137.51999999999998"/>
    <n v="100.48000000000002"/>
  </r>
  <r>
    <x v="4"/>
    <x v="0"/>
    <s v="Fruit &amp; Nut Bars"/>
    <n v="4949"/>
    <n v="189"/>
    <n v="6.49"/>
    <n v="1226.6100000000001"/>
    <n v="3722.39"/>
  </r>
  <r>
    <x v="6"/>
    <x v="4"/>
    <s v="Choco Coated Almonds"/>
    <n v="5075"/>
    <n v="21"/>
    <n v="8.65"/>
    <n v="181.65"/>
    <n v="4893.3500000000004"/>
  </r>
  <r>
    <x v="8"/>
    <x v="2"/>
    <s v="Mint Chip Choco"/>
    <n v="9198"/>
    <n v="36"/>
    <n v="8.7899999999999991"/>
    <n v="316.43999999999994"/>
    <n v="8881.56"/>
  </r>
  <r>
    <x v="4"/>
    <x v="5"/>
    <s v="Manuka Honey Choco"/>
    <n v="3339"/>
    <n v="75"/>
    <n v="7.16"/>
    <n v="537"/>
    <n v="2802"/>
  </r>
  <r>
    <x v="0"/>
    <x v="5"/>
    <s v="Eclairs"/>
    <n v="5019"/>
    <n v="156"/>
    <n v="3.11"/>
    <n v="485.15999999999997"/>
    <n v="4533.84"/>
  </r>
  <r>
    <x v="6"/>
    <x v="2"/>
    <s v="Mint Chip Choco"/>
    <n v="16184"/>
    <n v="39"/>
    <n v="8.7899999999999991"/>
    <n v="342.80999999999995"/>
    <n v="15841.19"/>
  </r>
  <r>
    <x v="4"/>
    <x v="2"/>
    <s v="Spicy Special Slims"/>
    <n v="497"/>
    <n v="63"/>
    <n v="9"/>
    <n v="567"/>
    <n v="-70"/>
  </r>
  <r>
    <x v="7"/>
    <x v="2"/>
    <s v="Manuka Honey Choco"/>
    <n v="8211"/>
    <n v="75"/>
    <n v="7.16"/>
    <n v="537"/>
    <n v="7674"/>
  </r>
  <r>
    <x v="7"/>
    <x v="4"/>
    <s v="Caramel Stuffed Bars"/>
    <n v="6580"/>
    <n v="183"/>
    <n v="10.38"/>
    <n v="1899.5400000000002"/>
    <n v="4680.46"/>
  </r>
  <r>
    <x v="3"/>
    <x v="1"/>
    <s v="Milk Bars"/>
    <n v="4760"/>
    <n v="69"/>
    <n v="9.33"/>
    <n v="643.77"/>
    <n v="4116.2299999999996"/>
  </r>
  <r>
    <x v="0"/>
    <x v="2"/>
    <s v="White Choc"/>
    <n v="5439"/>
    <n v="30"/>
    <n v="13.15"/>
    <n v="394.5"/>
    <n v="5044.5"/>
  </r>
  <r>
    <x v="3"/>
    <x v="5"/>
    <s v="Eclairs"/>
    <n v="1463"/>
    <n v="39"/>
    <n v="3.11"/>
    <n v="121.28999999999999"/>
    <n v="1341.71"/>
  </r>
  <r>
    <x v="8"/>
    <x v="5"/>
    <s v="Choco Coated Almonds"/>
    <n v="7777"/>
    <n v="504"/>
    <n v="8.65"/>
    <n v="4359.6000000000004"/>
    <n v="3417.3999999999996"/>
  </r>
  <r>
    <x v="2"/>
    <x v="0"/>
    <s v="Manuka Honey Choco"/>
    <n v="1085"/>
    <n v="273"/>
    <n v="7.16"/>
    <n v="1954.68"/>
    <n v="-869.68000000000006"/>
  </r>
  <r>
    <x v="6"/>
    <x v="0"/>
    <s v="Smooth Sliky Salty"/>
    <n v="182"/>
    <n v="48"/>
    <n v="5.79"/>
    <n v="277.92"/>
    <n v="-95.920000000000016"/>
  </r>
  <r>
    <x v="4"/>
    <x v="5"/>
    <s v="Organic Choco Syrup"/>
    <n v="4242"/>
    <n v="207"/>
    <n v="16.73"/>
    <n v="3463.11"/>
    <n v="778.88999999999987"/>
  </r>
  <r>
    <x v="4"/>
    <x v="2"/>
    <s v="Choco Coated Almonds"/>
    <n v="6118"/>
    <n v="9"/>
    <n v="8.65"/>
    <n v="77.850000000000009"/>
    <n v="6040.15"/>
  </r>
  <r>
    <x v="9"/>
    <x v="2"/>
    <s v="Fruit &amp; Nut Bars"/>
    <n v="2317"/>
    <n v="261"/>
    <n v="6.49"/>
    <n v="1693.89"/>
    <n v="623.1099999999999"/>
  </r>
  <r>
    <x v="4"/>
    <x v="4"/>
    <s v="Mint Chip Choco"/>
    <n v="938"/>
    <n v="6"/>
    <n v="8.7899999999999991"/>
    <n v="52.739999999999995"/>
    <n v="885.26"/>
  </r>
  <r>
    <x v="1"/>
    <x v="0"/>
    <s v="Raspberry Choco"/>
    <n v="9709"/>
    <n v="30"/>
    <n v="11.73"/>
    <n v="351.90000000000003"/>
    <n v="9357.1"/>
  </r>
  <r>
    <x v="5"/>
    <x v="5"/>
    <s v="Orange Choco"/>
    <n v="2205"/>
    <n v="138"/>
    <n v="10.62"/>
    <n v="1465.56"/>
    <n v="739.44"/>
  </r>
  <r>
    <x v="5"/>
    <x v="0"/>
    <s v="Eclairs"/>
    <n v="4487"/>
    <n v="111"/>
    <n v="3.11"/>
    <n v="345.21"/>
    <n v="4141.79"/>
  </r>
  <r>
    <x v="6"/>
    <x v="1"/>
    <s v="Drinking Coco"/>
    <n v="2415"/>
    <n v="15"/>
    <n v="6.47"/>
    <n v="97.05"/>
    <n v="2317.9499999999998"/>
  </r>
  <r>
    <x v="0"/>
    <x v="5"/>
    <s v="99% Dark &amp; Pure"/>
    <n v="4018"/>
    <n v="162"/>
    <n v="7.64"/>
    <n v="1237.6799999999998"/>
    <n v="2780.32"/>
  </r>
  <r>
    <x v="6"/>
    <x v="5"/>
    <s v="99% Dark &amp; Pure"/>
    <n v="861"/>
    <n v="195"/>
    <n v="7.64"/>
    <n v="1489.8"/>
    <n v="-628.79999999999995"/>
  </r>
  <r>
    <x v="9"/>
    <x v="4"/>
    <s v="50% Dark Bites"/>
    <n v="5586"/>
    <n v="525"/>
    <n v="11.7"/>
    <n v="6142.5"/>
    <n v="-556.5"/>
  </r>
  <r>
    <x v="5"/>
    <x v="5"/>
    <s v="Peanut Butter Cubes"/>
    <n v="2226"/>
    <n v="48"/>
    <n v="12.37"/>
    <n v="593.76"/>
    <n v="1632.24"/>
  </r>
  <r>
    <x v="2"/>
    <x v="5"/>
    <s v="Caramel Stuffed Bars"/>
    <n v="14329"/>
    <n v="150"/>
    <n v="10.38"/>
    <n v="1557.0000000000002"/>
    <n v="12772"/>
  </r>
  <r>
    <x v="2"/>
    <x v="5"/>
    <s v="Orange Choco"/>
    <n v="8463"/>
    <n v="492"/>
    <n v="10.62"/>
    <n v="5225.04"/>
    <n v="3237.96"/>
  </r>
  <r>
    <x v="6"/>
    <x v="5"/>
    <s v="Manuka Honey Choco"/>
    <n v="2891"/>
    <n v="102"/>
    <n v="7.16"/>
    <n v="730.32"/>
    <n v="2160.6799999999998"/>
  </r>
  <r>
    <x v="8"/>
    <x v="2"/>
    <s v="Fruit &amp; Nut Bars"/>
    <n v="3773"/>
    <n v="165"/>
    <n v="6.49"/>
    <n v="1070.8500000000001"/>
    <n v="2702.1499999999996"/>
  </r>
  <r>
    <x v="3"/>
    <x v="2"/>
    <s v="Caramel Stuffed Bars"/>
    <n v="854"/>
    <n v="309"/>
    <n v="10.38"/>
    <n v="3207.42"/>
    <n v="-2353.42"/>
  </r>
  <r>
    <x v="4"/>
    <x v="2"/>
    <s v="Eclairs"/>
    <n v="4970"/>
    <n v="156"/>
    <n v="3.11"/>
    <n v="485.15999999999997"/>
    <n v="4484.84"/>
  </r>
  <r>
    <x v="2"/>
    <x v="1"/>
    <s v="Baker's Choco Chips"/>
    <n v="98"/>
    <n v="159"/>
    <n v="5.6"/>
    <n v="890.4"/>
    <n v="-792.4"/>
  </r>
  <r>
    <x v="6"/>
    <x v="1"/>
    <s v="Raspberry Choco"/>
    <n v="13391"/>
    <n v="201"/>
    <n v="11.73"/>
    <n v="2357.73"/>
    <n v="11033.27"/>
  </r>
  <r>
    <x v="1"/>
    <x v="3"/>
    <s v="Smooth Sliky Salty"/>
    <n v="8890"/>
    <n v="210"/>
    <n v="5.79"/>
    <n v="1215.9000000000001"/>
    <n v="7674.1"/>
  </r>
  <r>
    <x v="7"/>
    <x v="4"/>
    <s v="Milk Bars"/>
    <n v="56"/>
    <n v="51"/>
    <n v="9.33"/>
    <n v="475.83"/>
    <n v="-419.83"/>
  </r>
  <r>
    <x v="8"/>
    <x v="2"/>
    <s v="White Choc"/>
    <n v="3339"/>
    <n v="39"/>
    <n v="13.15"/>
    <n v="512.85"/>
    <n v="2826.15"/>
  </r>
  <r>
    <x v="9"/>
    <x v="1"/>
    <s v="Drinking Coco"/>
    <n v="3808"/>
    <n v="279"/>
    <n v="6.47"/>
    <n v="1805.1299999999999"/>
    <n v="2002.8700000000001"/>
  </r>
  <r>
    <x v="9"/>
    <x v="4"/>
    <s v="Milk Bars"/>
    <n v="63"/>
    <n v="123"/>
    <n v="9.33"/>
    <n v="1147.5899999999999"/>
    <n v="-1084.5899999999999"/>
  </r>
  <r>
    <x v="7"/>
    <x v="3"/>
    <s v="Organic Choco Syrup"/>
    <n v="7812"/>
    <n v="81"/>
    <n v="16.73"/>
    <n v="1355.13"/>
    <n v="6456.87"/>
  </r>
  <r>
    <x v="0"/>
    <x v="0"/>
    <s v="99% Dark &amp; Pure"/>
    <n v="7693"/>
    <n v="21"/>
    <n v="7.64"/>
    <n v="160.44"/>
    <n v="7532.56"/>
  </r>
  <r>
    <x v="8"/>
    <x v="2"/>
    <s v="Caramel Stuffed Bars"/>
    <n v="973"/>
    <n v="162"/>
    <n v="10.38"/>
    <n v="1681.5600000000002"/>
    <n v="-708.56000000000017"/>
  </r>
  <r>
    <x v="9"/>
    <x v="1"/>
    <s v="Spicy Special Slims"/>
    <n v="567"/>
    <n v="228"/>
    <n v="9"/>
    <n v="2052"/>
    <n v="-1485"/>
  </r>
  <r>
    <x v="9"/>
    <x v="2"/>
    <s v="Manuka Honey Choco"/>
    <n v="2471"/>
    <n v="342"/>
    <n v="7.16"/>
    <n v="2448.7200000000003"/>
    <n v="22.279999999999745"/>
  </r>
  <r>
    <x v="6"/>
    <x v="4"/>
    <s v="Milk Bars"/>
    <n v="7189"/>
    <n v="54"/>
    <n v="9.33"/>
    <n v="503.82"/>
    <n v="6685.18"/>
  </r>
  <r>
    <x v="3"/>
    <x v="1"/>
    <s v="Caramel Stuffed Bars"/>
    <n v="7455"/>
    <n v="216"/>
    <n v="10.38"/>
    <n v="2242.0800000000004"/>
    <n v="5212.92"/>
  </r>
  <r>
    <x v="8"/>
    <x v="5"/>
    <s v="Baker's Choco Chips"/>
    <n v="3108"/>
    <n v="54"/>
    <n v="5.6"/>
    <n v="302.39999999999998"/>
    <n v="2805.6"/>
  </r>
  <r>
    <x v="4"/>
    <x v="4"/>
    <s v="White Choc"/>
    <n v="469"/>
    <n v="75"/>
    <n v="13.15"/>
    <n v="986.25"/>
    <n v="-517.25"/>
  </r>
  <r>
    <x v="2"/>
    <x v="0"/>
    <s v="Fruit &amp; Nut Bars"/>
    <n v="2737"/>
    <n v="93"/>
    <n v="6.49"/>
    <n v="603.57000000000005"/>
    <n v="2133.4299999999998"/>
  </r>
  <r>
    <x v="2"/>
    <x v="0"/>
    <s v="White Choc"/>
    <n v="4305"/>
    <n v="156"/>
    <n v="13.15"/>
    <n v="2051.4"/>
    <n v="2253.6"/>
  </r>
  <r>
    <x v="2"/>
    <x v="4"/>
    <s v="Eclairs"/>
    <n v="2408"/>
    <n v="9"/>
    <n v="3.11"/>
    <n v="27.99"/>
    <n v="2380.0100000000002"/>
  </r>
  <r>
    <x v="8"/>
    <x v="2"/>
    <s v="99% Dark &amp; Pure"/>
    <n v="1281"/>
    <n v="18"/>
    <n v="7.64"/>
    <n v="137.51999999999998"/>
    <n v="1143.48"/>
  </r>
  <r>
    <x v="0"/>
    <x v="1"/>
    <s v="Choco Coated Almonds"/>
    <n v="12348"/>
    <n v="234"/>
    <n v="8.65"/>
    <n v="2024.1000000000001"/>
    <n v="10323.9"/>
  </r>
  <r>
    <x v="8"/>
    <x v="5"/>
    <s v="Caramel Stuffed Bars"/>
    <n v="3689"/>
    <n v="312"/>
    <n v="10.38"/>
    <n v="3238.5600000000004"/>
    <n v="450.4399999999996"/>
  </r>
  <r>
    <x v="5"/>
    <x v="2"/>
    <s v="99% Dark &amp; Pure"/>
    <n v="2870"/>
    <n v="300"/>
    <n v="7.64"/>
    <n v="2292"/>
    <n v="578"/>
  </r>
  <r>
    <x v="7"/>
    <x v="2"/>
    <s v="Organic Choco Syrup"/>
    <n v="798"/>
    <n v="519"/>
    <n v="16.73"/>
    <n v="8682.8700000000008"/>
    <n v="-7884.8700000000008"/>
  </r>
  <r>
    <x v="3"/>
    <x v="0"/>
    <s v="Spicy Special Slims"/>
    <n v="2933"/>
    <n v="9"/>
    <n v="9"/>
    <n v="81"/>
    <n v="2852"/>
  </r>
  <r>
    <x v="6"/>
    <x v="1"/>
    <s v="Almond Choco"/>
    <n v="2744"/>
    <n v="9"/>
    <n v="11.88"/>
    <n v="106.92"/>
    <n v="2637.08"/>
  </r>
  <r>
    <x v="0"/>
    <x v="2"/>
    <s v="Peanut Butter Cubes"/>
    <n v="9772"/>
    <n v="90"/>
    <n v="12.37"/>
    <n v="1113.3"/>
    <n v="8658.7000000000007"/>
  </r>
  <r>
    <x v="5"/>
    <x v="5"/>
    <s v="White Choc"/>
    <n v="1568"/>
    <n v="96"/>
    <n v="13.15"/>
    <n v="1262.4000000000001"/>
    <n v="305.59999999999991"/>
  </r>
  <r>
    <x v="7"/>
    <x v="2"/>
    <s v="Mint Chip Choco"/>
    <n v="11417"/>
    <n v="21"/>
    <n v="8.7899999999999991"/>
    <n v="184.58999999999997"/>
    <n v="11232.41"/>
  </r>
  <r>
    <x v="0"/>
    <x v="5"/>
    <s v="Baker's Choco Chips"/>
    <n v="6748"/>
    <n v="48"/>
    <n v="5.6"/>
    <n v="268.79999999999995"/>
    <n v="6479.2"/>
  </r>
  <r>
    <x v="9"/>
    <x v="2"/>
    <s v="Organic Choco Syrup"/>
    <n v="1407"/>
    <n v="72"/>
    <n v="16.73"/>
    <n v="1204.56"/>
    <n v="202.44000000000005"/>
  </r>
  <r>
    <x v="1"/>
    <x v="1"/>
    <s v="Manuka Honey Choco"/>
    <n v="2023"/>
    <n v="168"/>
    <n v="7.16"/>
    <n v="1202.8800000000001"/>
    <n v="820.11999999999989"/>
  </r>
  <r>
    <x v="6"/>
    <x v="3"/>
    <s v="Baker's Choco Chips"/>
    <n v="5236"/>
    <n v="51"/>
    <n v="5.6"/>
    <n v="285.59999999999997"/>
    <n v="4950.3999999999996"/>
  </r>
  <r>
    <x v="3"/>
    <x v="2"/>
    <s v="99% Dark &amp; Pure"/>
    <n v="1925"/>
    <n v="192"/>
    <n v="7.64"/>
    <n v="1466.8799999999999"/>
    <n v="458.12000000000012"/>
  </r>
  <r>
    <x v="5"/>
    <x v="0"/>
    <s v="50% Dark Bites"/>
    <n v="6608"/>
    <n v="225"/>
    <n v="11.7"/>
    <n v="2632.5"/>
    <n v="3975.5"/>
  </r>
  <r>
    <x v="4"/>
    <x v="5"/>
    <s v="Baker's Choco Chips"/>
    <n v="8008"/>
    <n v="456"/>
    <n v="5.6"/>
    <n v="2553.6"/>
    <n v="5454.4"/>
  </r>
  <r>
    <x v="9"/>
    <x v="5"/>
    <s v="White Choc"/>
    <n v="1428"/>
    <n v="93"/>
    <n v="13.15"/>
    <n v="1222.95"/>
    <n v="205.04999999999995"/>
  </r>
  <r>
    <x v="4"/>
    <x v="5"/>
    <s v="Almond Choco"/>
    <n v="525"/>
    <n v="48"/>
    <n v="11.88"/>
    <n v="570.24"/>
    <n v="-45.240000000000009"/>
  </r>
  <r>
    <x v="4"/>
    <x v="0"/>
    <s v="Drinking Coco"/>
    <n v="1505"/>
    <n v="102"/>
    <n v="6.47"/>
    <n v="659.93999999999994"/>
    <n v="845.06000000000006"/>
  </r>
  <r>
    <x v="5"/>
    <x v="1"/>
    <s v="70% Dark Bites"/>
    <n v="6755"/>
    <n v="252"/>
    <n v="14.49"/>
    <n v="3651.48"/>
    <n v="3103.52"/>
  </r>
  <r>
    <x v="7"/>
    <x v="0"/>
    <s v="Drinking Coco"/>
    <n v="11571"/>
    <n v="138"/>
    <n v="6.47"/>
    <n v="892.86"/>
    <n v="10678.14"/>
  </r>
  <r>
    <x v="0"/>
    <x v="4"/>
    <s v="White Choc"/>
    <n v="2541"/>
    <n v="90"/>
    <n v="13.15"/>
    <n v="1183.5"/>
    <n v="1357.5"/>
  </r>
  <r>
    <x v="3"/>
    <x v="0"/>
    <s v="70% Dark Bites"/>
    <n v="1526"/>
    <n v="240"/>
    <n v="14.49"/>
    <n v="3477.6"/>
    <n v="-1951.6"/>
  </r>
  <r>
    <x v="0"/>
    <x v="4"/>
    <s v="Almond Choco"/>
    <n v="6125"/>
    <n v="102"/>
    <n v="11.88"/>
    <n v="1211.76"/>
    <n v="4913.24"/>
  </r>
  <r>
    <x v="3"/>
    <x v="1"/>
    <s v="Organic Choco Syrup"/>
    <n v="847"/>
    <n v="129"/>
    <n v="16.73"/>
    <n v="2158.17"/>
    <n v="-1311.17"/>
  </r>
  <r>
    <x v="1"/>
    <x v="1"/>
    <s v="Organic Choco Syrup"/>
    <n v="4753"/>
    <n v="300"/>
    <n v="16.73"/>
    <n v="5019"/>
    <n v="-266"/>
  </r>
  <r>
    <x v="4"/>
    <x v="4"/>
    <s v="Peanut Butter Cubes"/>
    <n v="959"/>
    <n v="135"/>
    <n v="12.37"/>
    <n v="1669.9499999999998"/>
    <n v="-710.94999999999982"/>
  </r>
  <r>
    <x v="5"/>
    <x v="1"/>
    <s v="85% Dark Bars"/>
    <n v="2793"/>
    <n v="114"/>
    <n v="4.97"/>
    <n v="566.57999999999993"/>
    <n v="2226.42"/>
  </r>
  <r>
    <x v="5"/>
    <x v="1"/>
    <s v="50% Dark Bites"/>
    <n v="4606"/>
    <n v="63"/>
    <n v="11.7"/>
    <n v="737.09999999999991"/>
    <n v="3868.9"/>
  </r>
  <r>
    <x v="5"/>
    <x v="2"/>
    <s v="Manuka Honey Choco"/>
    <n v="5551"/>
    <n v="252"/>
    <n v="7.16"/>
    <n v="1804.32"/>
    <n v="3746.6800000000003"/>
  </r>
  <r>
    <x v="9"/>
    <x v="2"/>
    <s v="Choco Coated Almonds"/>
    <n v="6657"/>
    <n v="303"/>
    <n v="8.65"/>
    <n v="2620.9500000000003"/>
    <n v="4036.0499999999997"/>
  </r>
  <r>
    <x v="5"/>
    <x v="3"/>
    <s v="Eclairs"/>
    <n v="4438"/>
    <n v="246"/>
    <n v="3.11"/>
    <n v="765.06"/>
    <n v="3672.94"/>
  </r>
  <r>
    <x v="1"/>
    <x v="4"/>
    <s v="After Nines"/>
    <n v="168"/>
    <n v="84"/>
    <n v="9.77"/>
    <n v="820.68"/>
    <n v="-652.67999999999995"/>
  </r>
  <r>
    <x v="5"/>
    <x v="5"/>
    <s v="Eclairs"/>
    <n v="7777"/>
    <n v="39"/>
    <n v="3.11"/>
    <n v="121.28999999999999"/>
    <n v="7655.71"/>
  </r>
  <r>
    <x v="6"/>
    <x v="2"/>
    <s v="Eclairs"/>
    <n v="3339"/>
    <n v="348"/>
    <n v="3.11"/>
    <n v="1082.28"/>
    <n v="2256.7200000000003"/>
  </r>
  <r>
    <x v="5"/>
    <x v="0"/>
    <s v="Peanut Butter Cubes"/>
    <n v="6391"/>
    <n v="48"/>
    <n v="12.37"/>
    <n v="593.76"/>
    <n v="5797.24"/>
  </r>
  <r>
    <x v="6"/>
    <x v="0"/>
    <s v="After Nines"/>
    <n v="518"/>
    <n v="75"/>
    <n v="9.77"/>
    <n v="732.75"/>
    <n v="-214.75"/>
  </r>
  <r>
    <x v="5"/>
    <x v="4"/>
    <s v="Caramel Stuffed Bars"/>
    <n v="5677"/>
    <n v="258"/>
    <n v="10.38"/>
    <n v="2678.0400000000004"/>
    <n v="2998.9599999999996"/>
  </r>
  <r>
    <x v="4"/>
    <x v="3"/>
    <s v="Eclairs"/>
    <n v="6048"/>
    <n v="27"/>
    <n v="3.11"/>
    <n v="83.97"/>
    <n v="5964.03"/>
  </r>
  <r>
    <x v="1"/>
    <x v="4"/>
    <s v="Choco Coated Almonds"/>
    <n v="3752"/>
    <n v="213"/>
    <n v="8.65"/>
    <n v="1842.45"/>
    <n v="1909.55"/>
  </r>
  <r>
    <x v="6"/>
    <x v="1"/>
    <s v="Manuka Honey Choco"/>
    <n v="4480"/>
    <n v="357"/>
    <n v="7.16"/>
    <n v="2556.12"/>
    <n v="1923.88"/>
  </r>
  <r>
    <x v="2"/>
    <x v="0"/>
    <s v="Almond Choco"/>
    <n v="259"/>
    <n v="207"/>
    <n v="11.88"/>
    <n v="2459.1600000000003"/>
    <n v="-2200.1600000000003"/>
  </r>
  <r>
    <x v="1"/>
    <x v="0"/>
    <s v="70% Dark Bites"/>
    <n v="42"/>
    <n v="150"/>
    <n v="14.49"/>
    <n v="2173.5"/>
    <n v="-2131.5"/>
  </r>
  <r>
    <x v="3"/>
    <x v="2"/>
    <s v="Baker's Choco Chips"/>
    <n v="98"/>
    <n v="204"/>
    <n v="5.6"/>
    <n v="1142.3999999999999"/>
    <n v="-1044.3999999999999"/>
  </r>
  <r>
    <x v="5"/>
    <x v="1"/>
    <s v="Organic Choco Syrup"/>
    <n v="2478"/>
    <n v="21"/>
    <n v="16.73"/>
    <n v="351.33"/>
    <n v="2126.67"/>
  </r>
  <r>
    <x v="3"/>
    <x v="5"/>
    <s v="Peanut Butter Cubes"/>
    <n v="7847"/>
    <n v="174"/>
    <n v="12.37"/>
    <n v="2152.3799999999997"/>
    <n v="5694.6200000000008"/>
  </r>
  <r>
    <x v="7"/>
    <x v="0"/>
    <s v="Eclairs"/>
    <n v="9926"/>
    <n v="201"/>
    <n v="3.11"/>
    <n v="625.11"/>
    <n v="9300.89"/>
  </r>
  <r>
    <x v="1"/>
    <x v="4"/>
    <s v="Milk Bars"/>
    <n v="819"/>
    <n v="510"/>
    <n v="9.33"/>
    <n v="4758.3"/>
    <n v="-3939.3"/>
  </r>
  <r>
    <x v="4"/>
    <x v="3"/>
    <s v="Manuka Honey Choco"/>
    <n v="3052"/>
    <n v="378"/>
    <n v="7.16"/>
    <n v="2706.48"/>
    <n v="345.52"/>
  </r>
  <r>
    <x v="2"/>
    <x v="5"/>
    <s v="Spicy Special Slims"/>
    <n v="6832"/>
    <n v="27"/>
    <n v="9"/>
    <n v="243"/>
    <n v="6589"/>
  </r>
  <r>
    <x v="7"/>
    <x v="3"/>
    <s v="Mint Chip Choco"/>
    <n v="2016"/>
    <n v="117"/>
    <n v="8.7899999999999991"/>
    <n v="1028.4299999999998"/>
    <n v="987.57000000000016"/>
  </r>
  <r>
    <x v="4"/>
    <x v="4"/>
    <s v="Spicy Special Slims"/>
    <n v="7322"/>
    <n v="36"/>
    <n v="9"/>
    <n v="324"/>
    <n v="6998"/>
  </r>
  <r>
    <x v="1"/>
    <x v="1"/>
    <s v="Peanut Butter Cubes"/>
    <n v="357"/>
    <n v="126"/>
    <n v="12.37"/>
    <n v="1558.62"/>
    <n v="-1201.6199999999999"/>
  </r>
  <r>
    <x v="2"/>
    <x v="3"/>
    <s v="White Choc"/>
    <n v="3192"/>
    <n v="72"/>
    <n v="13.15"/>
    <n v="946.80000000000007"/>
    <n v="2245.1999999999998"/>
  </r>
  <r>
    <x v="5"/>
    <x v="2"/>
    <s v="After Nines"/>
    <n v="8435"/>
    <n v="42"/>
    <n v="9.77"/>
    <n v="410.34"/>
    <n v="8024.66"/>
  </r>
  <r>
    <x v="0"/>
    <x v="3"/>
    <s v="Manuka Honey Choco"/>
    <n v="0"/>
    <n v="135"/>
    <n v="7.16"/>
    <n v="966.6"/>
    <n v="-966.6"/>
  </r>
  <r>
    <x v="5"/>
    <x v="5"/>
    <s v="85% Dark Bars"/>
    <n v="8862"/>
    <n v="189"/>
    <n v="4.97"/>
    <n v="939.32999999999993"/>
    <n v="7922.67"/>
  </r>
  <r>
    <x v="4"/>
    <x v="0"/>
    <s v="Caramel Stuffed Bars"/>
    <n v="3556"/>
    <n v="459"/>
    <n v="10.38"/>
    <n v="4764.42"/>
    <n v="-1208.42"/>
  </r>
  <r>
    <x v="6"/>
    <x v="5"/>
    <s v="Raspberry Choco"/>
    <n v="7280"/>
    <n v="201"/>
    <n v="11.73"/>
    <n v="2357.73"/>
    <n v="4922.2700000000004"/>
  </r>
  <r>
    <x v="4"/>
    <x v="5"/>
    <s v="70% Dark Bites"/>
    <n v="3402"/>
    <n v="366"/>
    <n v="14.49"/>
    <n v="5303.34"/>
    <n v="-1901.3400000000001"/>
  </r>
  <r>
    <x v="8"/>
    <x v="0"/>
    <s v="Manuka Honey Choco"/>
    <n v="4592"/>
    <n v="324"/>
    <n v="7.16"/>
    <n v="2319.84"/>
    <n v="2272.16"/>
  </r>
  <r>
    <x v="2"/>
    <x v="1"/>
    <s v="Raspberry Choco"/>
    <n v="7833"/>
    <n v="243"/>
    <n v="11.73"/>
    <n v="2850.3900000000003"/>
    <n v="4982.6099999999997"/>
  </r>
  <r>
    <x v="7"/>
    <x v="3"/>
    <s v="Spicy Special Slims"/>
    <n v="7651"/>
    <n v="213"/>
    <n v="9"/>
    <n v="1917"/>
    <n v="5734"/>
  </r>
  <r>
    <x v="0"/>
    <x v="1"/>
    <s v="70% Dark Bites"/>
    <n v="2275"/>
    <n v="447"/>
    <n v="14.49"/>
    <n v="6477.03"/>
    <n v="-4202.03"/>
  </r>
  <r>
    <x v="0"/>
    <x v="4"/>
    <s v="Milk Bars"/>
    <n v="5670"/>
    <n v="297"/>
    <n v="9.33"/>
    <n v="2771.01"/>
    <n v="2898.99"/>
  </r>
  <r>
    <x v="5"/>
    <x v="1"/>
    <s v="Mint Chip Choco"/>
    <n v="2135"/>
    <n v="27"/>
    <n v="8.7899999999999991"/>
    <n v="237.32999999999998"/>
    <n v="1897.67"/>
  </r>
  <r>
    <x v="0"/>
    <x v="5"/>
    <s v="Fruit &amp; Nut Bars"/>
    <n v="2779"/>
    <n v="75"/>
    <n v="6.49"/>
    <n v="486.75"/>
    <n v="2292.25"/>
  </r>
  <r>
    <x v="9"/>
    <x v="3"/>
    <s v="Peanut Butter Cubes"/>
    <n v="12950"/>
    <n v="30"/>
    <n v="12.37"/>
    <n v="371.09999999999997"/>
    <n v="12578.9"/>
  </r>
  <r>
    <x v="5"/>
    <x v="2"/>
    <s v="Drinking Coco"/>
    <n v="2646"/>
    <n v="177"/>
    <n v="6.47"/>
    <n v="1145.19"/>
    <n v="1500.81"/>
  </r>
  <r>
    <x v="0"/>
    <x v="5"/>
    <s v="Peanut Butter Cubes"/>
    <n v="3794"/>
    <n v="159"/>
    <n v="12.37"/>
    <n v="1966.83"/>
    <n v="1827.17"/>
  </r>
  <r>
    <x v="8"/>
    <x v="1"/>
    <s v="Peanut Butter Cubes"/>
    <n v="819"/>
    <n v="306"/>
    <n v="12.37"/>
    <n v="3785.22"/>
    <n v="-2966.22"/>
  </r>
  <r>
    <x v="8"/>
    <x v="5"/>
    <s v="Orange Choco"/>
    <n v="2583"/>
    <n v="18"/>
    <n v="10.62"/>
    <n v="191.16"/>
    <n v="2391.84"/>
  </r>
  <r>
    <x v="5"/>
    <x v="1"/>
    <s v="99% Dark &amp; Pure"/>
    <n v="4585"/>
    <n v="240"/>
    <n v="7.64"/>
    <n v="1833.6"/>
    <n v="2751.4"/>
  </r>
  <r>
    <x v="6"/>
    <x v="5"/>
    <s v="Peanut Butter Cubes"/>
    <n v="1652"/>
    <n v="93"/>
    <n v="12.37"/>
    <n v="1150.4099999999999"/>
    <n v="501.59000000000015"/>
  </r>
  <r>
    <x v="9"/>
    <x v="5"/>
    <s v="Baker's Choco Chips"/>
    <n v="4991"/>
    <n v="9"/>
    <n v="5.6"/>
    <n v="50.4"/>
    <n v="4940.6000000000004"/>
  </r>
  <r>
    <x v="1"/>
    <x v="5"/>
    <s v="Mint Chip Choco"/>
    <n v="2009"/>
    <n v="219"/>
    <n v="8.7899999999999991"/>
    <n v="1925.0099999999998"/>
    <n v="83.990000000000236"/>
  </r>
  <r>
    <x v="7"/>
    <x v="3"/>
    <s v="After Nines"/>
    <n v="1568"/>
    <n v="141"/>
    <n v="9.77"/>
    <n v="1377.57"/>
    <n v="190.43000000000006"/>
  </r>
  <r>
    <x v="3"/>
    <x v="0"/>
    <s v="Orange Choco"/>
    <n v="3388"/>
    <n v="123"/>
    <n v="10.62"/>
    <n v="1306.26"/>
    <n v="2081.7399999999998"/>
  </r>
  <r>
    <x v="0"/>
    <x v="4"/>
    <s v="85% Dark Bars"/>
    <n v="623"/>
    <n v="51"/>
    <n v="4.97"/>
    <n v="253.47"/>
    <n v="369.53"/>
  </r>
  <r>
    <x v="4"/>
    <x v="2"/>
    <s v="Almond Choco"/>
    <n v="10073"/>
    <n v="120"/>
    <n v="11.88"/>
    <n v="1425.6000000000001"/>
    <n v="8647.4"/>
  </r>
  <r>
    <x v="1"/>
    <x v="3"/>
    <s v="Baker's Choco Chips"/>
    <n v="1561"/>
    <n v="27"/>
    <n v="5.6"/>
    <n v="151.19999999999999"/>
    <n v="1409.8"/>
  </r>
  <r>
    <x v="2"/>
    <x v="2"/>
    <s v="Organic Choco Syrup"/>
    <n v="11522"/>
    <n v="204"/>
    <n v="16.73"/>
    <n v="3412.92"/>
    <n v="8109.08"/>
  </r>
  <r>
    <x v="4"/>
    <x v="4"/>
    <s v="Milk Bars"/>
    <n v="2317"/>
    <n v="123"/>
    <n v="9.33"/>
    <n v="1147.5899999999999"/>
    <n v="1169.4100000000001"/>
  </r>
  <r>
    <x v="9"/>
    <x v="0"/>
    <s v="Caramel Stuffed Bars"/>
    <n v="3059"/>
    <n v="27"/>
    <n v="10.38"/>
    <n v="280.26000000000005"/>
    <n v="2778.74"/>
  </r>
  <r>
    <x v="3"/>
    <x v="0"/>
    <s v="Baker's Choco Chips"/>
    <n v="2324"/>
    <n v="177"/>
    <n v="5.6"/>
    <n v="991.19999999999993"/>
    <n v="1332.8000000000002"/>
  </r>
  <r>
    <x v="8"/>
    <x v="3"/>
    <s v="Baker's Choco Chips"/>
    <n v="4956"/>
    <n v="171"/>
    <n v="5.6"/>
    <n v="957.59999999999991"/>
    <n v="3998.4"/>
  </r>
  <r>
    <x v="9"/>
    <x v="5"/>
    <s v="99% Dark &amp; Pure"/>
    <n v="5355"/>
    <n v="204"/>
    <n v="7.64"/>
    <n v="1558.56"/>
    <n v="3796.44"/>
  </r>
  <r>
    <x v="8"/>
    <x v="5"/>
    <s v="50% Dark Bites"/>
    <n v="7259"/>
    <n v="276"/>
    <n v="11.7"/>
    <n v="3229.2"/>
    <n v="4029.8"/>
  </r>
  <r>
    <x v="1"/>
    <x v="0"/>
    <s v="Baker's Choco Chips"/>
    <n v="6279"/>
    <n v="45"/>
    <n v="5.6"/>
    <n v="251.99999999999997"/>
    <n v="6027"/>
  </r>
  <r>
    <x v="0"/>
    <x v="4"/>
    <s v="Manuka Honey Choco"/>
    <n v="2541"/>
    <n v="45"/>
    <n v="7.16"/>
    <n v="322.2"/>
    <n v="2218.8000000000002"/>
  </r>
  <r>
    <x v="4"/>
    <x v="1"/>
    <s v="Organic Choco Syrup"/>
    <n v="3864"/>
    <n v="177"/>
    <n v="16.73"/>
    <n v="2961.21"/>
    <n v="902.79"/>
  </r>
  <r>
    <x v="6"/>
    <x v="2"/>
    <s v="Milk Bars"/>
    <n v="6146"/>
    <n v="63"/>
    <n v="9.33"/>
    <n v="587.79"/>
    <n v="5558.21"/>
  </r>
  <r>
    <x v="2"/>
    <x v="3"/>
    <s v="Drinking Coco"/>
    <n v="2639"/>
    <n v="204"/>
    <n v="6.47"/>
    <n v="1319.8799999999999"/>
    <n v="1319.1200000000001"/>
  </r>
  <r>
    <x v="1"/>
    <x v="0"/>
    <s v="After Nines"/>
    <n v="1890"/>
    <n v="195"/>
    <n v="9.77"/>
    <n v="1905.1499999999999"/>
    <n v="-15.149999999999864"/>
  </r>
  <r>
    <x v="5"/>
    <x v="5"/>
    <s v="50% Dark Bites"/>
    <n v="1932"/>
    <n v="369"/>
    <n v="11.7"/>
    <n v="4317.3"/>
    <n v="-2385.3000000000002"/>
  </r>
  <r>
    <x v="8"/>
    <x v="5"/>
    <s v="White Choc"/>
    <n v="6300"/>
    <n v="42"/>
    <n v="13.15"/>
    <n v="552.30000000000007"/>
    <n v="5747.7"/>
  </r>
  <r>
    <x v="4"/>
    <x v="0"/>
    <s v="70% Dark Bites"/>
    <n v="560"/>
    <n v="81"/>
    <n v="14.49"/>
    <n v="1173.69"/>
    <n v="-613.69000000000005"/>
  </r>
  <r>
    <x v="2"/>
    <x v="0"/>
    <s v="Baker's Choco Chips"/>
    <n v="2856"/>
    <n v="246"/>
    <n v="5.6"/>
    <n v="1377.6"/>
    <n v="1478.4"/>
  </r>
  <r>
    <x v="2"/>
    <x v="5"/>
    <s v="Eclairs"/>
    <n v="707"/>
    <n v="174"/>
    <n v="3.11"/>
    <n v="541.14"/>
    <n v="165.86"/>
  </r>
  <r>
    <x v="1"/>
    <x v="1"/>
    <s v="70% Dark Bites"/>
    <n v="3598"/>
    <n v="81"/>
    <n v="14.49"/>
    <n v="1173.69"/>
    <n v="2424.31"/>
  </r>
  <r>
    <x v="0"/>
    <x v="1"/>
    <s v="After Nines"/>
    <n v="6853"/>
    <n v="372"/>
    <n v="9.77"/>
    <n v="3634.44"/>
    <n v="3218.56"/>
  </r>
  <r>
    <x v="0"/>
    <x v="1"/>
    <s v="Mint Chip Choco"/>
    <n v="4725"/>
    <n v="174"/>
    <n v="8.7899999999999991"/>
    <n v="1529.4599999999998"/>
    <n v="3195.54"/>
  </r>
  <r>
    <x v="3"/>
    <x v="2"/>
    <s v="Choco Coated Almonds"/>
    <n v="10304"/>
    <n v="84"/>
    <n v="8.65"/>
    <n v="726.6"/>
    <n v="9577.4"/>
  </r>
  <r>
    <x v="3"/>
    <x v="5"/>
    <s v="Mint Chip Choco"/>
    <n v="1274"/>
    <n v="225"/>
    <n v="8.7899999999999991"/>
    <n v="1977.7499999999998"/>
    <n v="-703.74999999999977"/>
  </r>
  <r>
    <x v="6"/>
    <x v="2"/>
    <s v="70% Dark Bites"/>
    <n v="1526"/>
    <n v="105"/>
    <n v="14.49"/>
    <n v="1521.45"/>
    <n v="4.5499999999999545"/>
  </r>
  <r>
    <x v="0"/>
    <x v="3"/>
    <s v="Caramel Stuffed Bars"/>
    <n v="3101"/>
    <n v="225"/>
    <n v="10.38"/>
    <n v="2335.5"/>
    <n v="765.5"/>
  </r>
  <r>
    <x v="7"/>
    <x v="0"/>
    <s v="50% Dark Bites"/>
    <n v="1057"/>
    <n v="54"/>
    <n v="11.7"/>
    <n v="631.79999999999995"/>
    <n v="425.20000000000005"/>
  </r>
  <r>
    <x v="5"/>
    <x v="0"/>
    <s v="Baker's Choco Chips"/>
    <n v="5306"/>
    <n v="0"/>
    <n v="5.6"/>
    <n v="0"/>
    <n v="5306"/>
  </r>
  <r>
    <x v="6"/>
    <x v="3"/>
    <s v="85% Dark Bars"/>
    <n v="4018"/>
    <n v="171"/>
    <n v="4.97"/>
    <n v="849.87"/>
    <n v="3168.13"/>
  </r>
  <r>
    <x v="2"/>
    <x v="5"/>
    <s v="Mint Chip Choco"/>
    <n v="938"/>
    <n v="189"/>
    <n v="8.7899999999999991"/>
    <n v="1661.31"/>
    <n v="-723.31"/>
  </r>
  <r>
    <x v="5"/>
    <x v="4"/>
    <s v="Drinking Coco"/>
    <n v="1778"/>
    <n v="270"/>
    <n v="6.47"/>
    <n v="1746.8999999999999"/>
    <n v="31.100000000000136"/>
  </r>
  <r>
    <x v="4"/>
    <x v="3"/>
    <s v="70% Dark Bites"/>
    <n v="1638"/>
    <n v="63"/>
    <n v="14.49"/>
    <n v="912.87"/>
    <n v="725.13"/>
  </r>
  <r>
    <x v="3"/>
    <x v="4"/>
    <s v="White Choc"/>
    <n v="154"/>
    <n v="21"/>
    <n v="13.15"/>
    <n v="276.15000000000003"/>
    <n v="-122.15000000000003"/>
  </r>
  <r>
    <x v="5"/>
    <x v="0"/>
    <s v="After Nines"/>
    <n v="9835"/>
    <n v="207"/>
    <n v="9.77"/>
    <n v="2022.3899999999999"/>
    <n v="7812.6100000000006"/>
  </r>
  <r>
    <x v="2"/>
    <x v="0"/>
    <s v="Orange Choco"/>
    <n v="7273"/>
    <n v="96"/>
    <n v="10.62"/>
    <n v="1019.52"/>
    <n v="6253.48"/>
  </r>
  <r>
    <x v="6"/>
    <x v="3"/>
    <s v="After Nines"/>
    <n v="6909"/>
    <n v="81"/>
    <n v="9.77"/>
    <n v="791.37"/>
    <n v="6117.63"/>
  </r>
  <r>
    <x v="2"/>
    <x v="3"/>
    <s v="85% Dark Bars"/>
    <n v="3920"/>
    <n v="306"/>
    <n v="4.97"/>
    <n v="1520.82"/>
    <n v="2399.1800000000003"/>
  </r>
  <r>
    <x v="9"/>
    <x v="3"/>
    <s v="Spicy Special Slims"/>
    <n v="4858"/>
    <n v="279"/>
    <n v="9"/>
    <n v="2511"/>
    <n v="2347"/>
  </r>
  <r>
    <x v="7"/>
    <x v="4"/>
    <s v="Almond Choco"/>
    <n v="3549"/>
    <n v="3"/>
    <n v="11.88"/>
    <n v="35.64"/>
    <n v="3513.36"/>
  </r>
  <r>
    <x v="5"/>
    <x v="3"/>
    <s v="Organic Choco Syrup"/>
    <n v="966"/>
    <n v="198"/>
    <n v="16.73"/>
    <n v="3312.54"/>
    <n v="-2346.54"/>
  </r>
  <r>
    <x v="6"/>
    <x v="3"/>
    <s v="Drinking Coco"/>
    <n v="385"/>
    <n v="249"/>
    <n v="6.47"/>
    <n v="1611.03"/>
    <n v="-1226.03"/>
  </r>
  <r>
    <x v="4"/>
    <x v="5"/>
    <s v="Mint Chip Choco"/>
    <n v="2219"/>
    <n v="75"/>
    <n v="8.7899999999999991"/>
    <n v="659.24999999999989"/>
    <n v="1559.75"/>
  </r>
  <r>
    <x v="2"/>
    <x v="2"/>
    <s v="Choco Coated Almonds"/>
    <n v="2954"/>
    <n v="189"/>
    <n v="8.65"/>
    <n v="1634.8500000000001"/>
    <n v="1319.1499999999999"/>
  </r>
  <r>
    <x v="5"/>
    <x v="2"/>
    <s v="Choco Coated Almonds"/>
    <n v="280"/>
    <n v="87"/>
    <n v="8.65"/>
    <n v="752.55000000000007"/>
    <n v="-472.55000000000007"/>
  </r>
  <r>
    <x v="3"/>
    <x v="2"/>
    <s v="70% Dark Bites"/>
    <n v="6118"/>
    <n v="174"/>
    <n v="14.49"/>
    <n v="2521.2600000000002"/>
    <n v="3596.74"/>
  </r>
  <r>
    <x v="7"/>
    <x v="3"/>
    <s v="Raspberry Choco"/>
    <n v="4802"/>
    <n v="36"/>
    <n v="11.73"/>
    <n v="422.28000000000003"/>
    <n v="4379.72"/>
  </r>
  <r>
    <x v="2"/>
    <x v="4"/>
    <s v="85% Dark Bars"/>
    <n v="4137"/>
    <n v="60"/>
    <n v="4.97"/>
    <n v="298.2"/>
    <n v="3838.8"/>
  </r>
  <r>
    <x v="8"/>
    <x v="1"/>
    <s v="Fruit &amp; Nut Bars"/>
    <n v="2023"/>
    <n v="78"/>
    <n v="6.49"/>
    <n v="506.22"/>
    <n v="1516.78"/>
  </r>
  <r>
    <x v="2"/>
    <x v="2"/>
    <s v="70% Dark Bites"/>
    <n v="9051"/>
    <n v="57"/>
    <n v="14.49"/>
    <n v="825.93000000000006"/>
    <n v="8225.07"/>
  </r>
  <r>
    <x v="2"/>
    <x v="0"/>
    <s v="Caramel Stuffed Bars"/>
    <n v="2919"/>
    <n v="45"/>
    <n v="10.38"/>
    <n v="467.1"/>
    <n v="2451.9"/>
  </r>
  <r>
    <x v="3"/>
    <x v="4"/>
    <s v="After Nines"/>
    <n v="5915"/>
    <n v="3"/>
    <n v="9.77"/>
    <n v="29.31"/>
    <n v="5885.69"/>
  </r>
  <r>
    <x v="9"/>
    <x v="1"/>
    <s v="Raspberry Choco"/>
    <n v="2562"/>
    <n v="6"/>
    <n v="11.73"/>
    <n v="70.38"/>
    <n v="2491.62"/>
  </r>
  <r>
    <x v="6"/>
    <x v="0"/>
    <s v="White Choc"/>
    <n v="8813"/>
    <n v="21"/>
    <n v="13.15"/>
    <n v="276.15000000000003"/>
    <n v="8536.85"/>
  </r>
  <r>
    <x v="6"/>
    <x v="2"/>
    <s v="Drinking Coco"/>
    <n v="6111"/>
    <n v="3"/>
    <n v="6.47"/>
    <n v="19.41"/>
    <n v="6091.59"/>
  </r>
  <r>
    <x v="1"/>
    <x v="5"/>
    <s v="Smooth Sliky Salty"/>
    <n v="3507"/>
    <n v="288"/>
    <n v="5.79"/>
    <n v="1667.52"/>
    <n v="1839.48"/>
  </r>
  <r>
    <x v="4"/>
    <x v="2"/>
    <s v="Milk Bars"/>
    <n v="4319"/>
    <n v="30"/>
    <n v="9.33"/>
    <n v="279.89999999999998"/>
    <n v="4039.1"/>
  </r>
  <r>
    <x v="0"/>
    <x v="4"/>
    <s v="Baker's Choco Chips"/>
    <n v="609"/>
    <n v="87"/>
    <n v="5.6"/>
    <n v="487.2"/>
    <n v="121.80000000000001"/>
  </r>
  <r>
    <x v="0"/>
    <x v="3"/>
    <s v="Organic Choco Syrup"/>
    <n v="6370"/>
    <n v="30"/>
    <n v="16.73"/>
    <n v="501.90000000000003"/>
    <n v="5868.1"/>
  </r>
  <r>
    <x v="6"/>
    <x v="4"/>
    <s v="99% Dark &amp; Pure"/>
    <n v="5474"/>
    <n v="168"/>
    <n v="7.64"/>
    <n v="1283.52"/>
    <n v="4190.4799999999996"/>
  </r>
  <r>
    <x v="0"/>
    <x v="2"/>
    <s v="Organic Choco Syrup"/>
    <n v="3164"/>
    <n v="306"/>
    <n v="16.73"/>
    <n v="5119.38"/>
    <n v="-1955.38"/>
  </r>
  <r>
    <x v="4"/>
    <x v="1"/>
    <s v="Almond Choco"/>
    <n v="1302"/>
    <n v="402"/>
    <n v="11.88"/>
    <n v="4775.76"/>
    <n v="-3473.76"/>
  </r>
  <r>
    <x v="8"/>
    <x v="0"/>
    <s v="Caramel Stuffed Bars"/>
    <n v="7308"/>
    <n v="327"/>
    <n v="10.38"/>
    <n v="3394.26"/>
    <n v="3913.74"/>
  </r>
  <r>
    <x v="0"/>
    <x v="0"/>
    <s v="Organic Choco Syrup"/>
    <n v="6132"/>
    <n v="93"/>
    <n v="16.73"/>
    <n v="1555.89"/>
    <n v="4576.1099999999997"/>
  </r>
  <r>
    <x v="9"/>
    <x v="1"/>
    <s v="50% Dark Bites"/>
    <n v="3472"/>
    <n v="96"/>
    <n v="11.7"/>
    <n v="1123.1999999999998"/>
    <n v="2348.8000000000002"/>
  </r>
  <r>
    <x v="1"/>
    <x v="3"/>
    <s v="Drinking Coco"/>
    <n v="9660"/>
    <n v="27"/>
    <n v="6.47"/>
    <n v="174.69"/>
    <n v="9485.31"/>
  </r>
  <r>
    <x v="2"/>
    <x v="4"/>
    <s v="Baker's Choco Chips"/>
    <n v="2436"/>
    <n v="99"/>
    <n v="5.6"/>
    <n v="554.4"/>
    <n v="1881.6"/>
  </r>
  <r>
    <x v="2"/>
    <x v="4"/>
    <s v="Peanut Butter Cubes"/>
    <n v="9506"/>
    <n v="87"/>
    <n v="12.37"/>
    <n v="1076.1899999999998"/>
    <n v="8429.81"/>
  </r>
  <r>
    <x v="9"/>
    <x v="0"/>
    <s v="Spicy Special Slims"/>
    <n v="245"/>
    <n v="288"/>
    <n v="9"/>
    <n v="2592"/>
    <n v="-2347"/>
  </r>
  <r>
    <x v="1"/>
    <x v="1"/>
    <s v="Orange Choco"/>
    <n v="2702"/>
    <n v="363"/>
    <n v="10.62"/>
    <n v="3855.0599999999995"/>
    <n v="-1153.0599999999995"/>
  </r>
  <r>
    <x v="9"/>
    <x v="5"/>
    <s v="Eclairs"/>
    <n v="700"/>
    <n v="87"/>
    <n v="3.11"/>
    <n v="270.57"/>
    <n v="429.43"/>
  </r>
  <r>
    <x v="4"/>
    <x v="5"/>
    <s v="Eclairs"/>
    <n v="3759"/>
    <n v="150"/>
    <n v="3.11"/>
    <n v="466.5"/>
    <n v="3292.5"/>
  </r>
  <r>
    <x v="7"/>
    <x v="1"/>
    <s v="Eclairs"/>
    <n v="1589"/>
    <n v="303"/>
    <n v="3.11"/>
    <n v="942.32999999999993"/>
    <n v="646.67000000000007"/>
  </r>
  <r>
    <x v="5"/>
    <x v="1"/>
    <s v="Caramel Stuffed Bars"/>
    <n v="5194"/>
    <n v="288"/>
    <n v="10.38"/>
    <n v="2989.44"/>
    <n v="2204.56"/>
  </r>
  <r>
    <x v="9"/>
    <x v="2"/>
    <s v="Milk Bars"/>
    <n v="945"/>
    <n v="75"/>
    <n v="9.33"/>
    <n v="699.75"/>
    <n v="245.25"/>
  </r>
  <r>
    <x v="0"/>
    <x v="4"/>
    <s v="Smooth Sliky Salty"/>
    <n v="1988"/>
    <n v="39"/>
    <n v="5.79"/>
    <n v="225.81"/>
    <n v="1762.19"/>
  </r>
  <r>
    <x v="4"/>
    <x v="5"/>
    <s v="Choco Coated Almonds"/>
    <n v="6734"/>
    <n v="123"/>
    <n v="8.65"/>
    <n v="1063.95"/>
    <n v="5670.05"/>
  </r>
  <r>
    <x v="0"/>
    <x v="2"/>
    <s v="Almond Choco"/>
    <n v="217"/>
    <n v="36"/>
    <n v="11.88"/>
    <n v="427.68"/>
    <n v="-210.68"/>
  </r>
  <r>
    <x v="6"/>
    <x v="5"/>
    <s v="After Nines"/>
    <n v="6279"/>
    <n v="237"/>
    <n v="9.77"/>
    <n v="2315.4899999999998"/>
    <n v="3963.51"/>
  </r>
  <r>
    <x v="0"/>
    <x v="2"/>
    <s v="Milk Bars"/>
    <n v="4424"/>
    <n v="201"/>
    <n v="9.33"/>
    <n v="1875.33"/>
    <n v="2548.67"/>
  </r>
  <r>
    <x v="7"/>
    <x v="2"/>
    <s v="Eclairs"/>
    <n v="189"/>
    <n v="48"/>
    <n v="3.11"/>
    <n v="149.28"/>
    <n v="39.72"/>
  </r>
  <r>
    <x v="6"/>
    <x v="1"/>
    <s v="After Nines"/>
    <n v="490"/>
    <n v="84"/>
    <n v="9.77"/>
    <n v="820.68"/>
    <n v="-330.67999999999995"/>
  </r>
  <r>
    <x v="1"/>
    <x v="0"/>
    <s v="Spicy Special Slims"/>
    <n v="434"/>
    <n v="87"/>
    <n v="9"/>
    <n v="783"/>
    <n v="-349"/>
  </r>
  <r>
    <x v="5"/>
    <x v="4"/>
    <s v="70% Dark Bites"/>
    <n v="10129"/>
    <n v="312"/>
    <n v="14.49"/>
    <n v="4520.88"/>
    <n v="5608.12"/>
  </r>
  <r>
    <x v="8"/>
    <x v="3"/>
    <s v="Caramel Stuffed Bars"/>
    <n v="1652"/>
    <n v="102"/>
    <n v="10.38"/>
    <n v="1058.76"/>
    <n v="593.24"/>
  </r>
  <r>
    <x v="1"/>
    <x v="4"/>
    <s v="Spicy Special Slims"/>
    <n v="6433"/>
    <n v="78"/>
    <n v="9"/>
    <n v="702"/>
    <n v="5731"/>
  </r>
  <r>
    <x v="8"/>
    <x v="5"/>
    <s v="Fruit &amp; Nut Bars"/>
    <n v="2212"/>
    <n v="117"/>
    <n v="6.49"/>
    <n v="759.33"/>
    <n v="1452.67"/>
  </r>
  <r>
    <x v="3"/>
    <x v="1"/>
    <s v="99% Dark &amp; Pure"/>
    <n v="609"/>
    <n v="99"/>
    <n v="7.64"/>
    <n v="756.36"/>
    <n v="-147.36000000000001"/>
  </r>
  <r>
    <x v="0"/>
    <x v="1"/>
    <s v="85% Dark Bars"/>
    <n v="1638"/>
    <n v="48"/>
    <n v="4.97"/>
    <n v="238.56"/>
    <n v="1399.44"/>
  </r>
  <r>
    <x v="5"/>
    <x v="5"/>
    <s v="Raspberry Choco"/>
    <n v="3829"/>
    <n v="24"/>
    <n v="11.73"/>
    <n v="281.52"/>
    <n v="3547.48"/>
  </r>
  <r>
    <x v="0"/>
    <x v="3"/>
    <s v="Raspberry Choco"/>
    <n v="5775"/>
    <n v="42"/>
    <n v="11.73"/>
    <n v="492.66"/>
    <n v="5282.34"/>
  </r>
  <r>
    <x v="4"/>
    <x v="1"/>
    <s v="Orange Choco"/>
    <n v="1071"/>
    <n v="270"/>
    <n v="10.62"/>
    <n v="2867.3999999999996"/>
    <n v="-1796.3999999999996"/>
  </r>
  <r>
    <x v="1"/>
    <x v="2"/>
    <s v="Fruit &amp; Nut Bars"/>
    <n v="5019"/>
    <n v="150"/>
    <n v="6.49"/>
    <n v="973.5"/>
    <n v="4045.5"/>
  </r>
  <r>
    <x v="7"/>
    <x v="0"/>
    <s v="Raspberry Choco"/>
    <n v="2863"/>
    <n v="42"/>
    <n v="11.73"/>
    <n v="492.66"/>
    <n v="2370.34"/>
  </r>
  <r>
    <x v="0"/>
    <x v="1"/>
    <s v="Manuka Honey Choco"/>
    <n v="1617"/>
    <n v="126"/>
    <n v="7.16"/>
    <n v="902.16"/>
    <n v="714.84"/>
  </r>
  <r>
    <x v="4"/>
    <x v="0"/>
    <s v="Baker's Choco Chips"/>
    <n v="6818"/>
    <n v="6"/>
    <n v="5.6"/>
    <n v="33.599999999999994"/>
    <n v="6784.4"/>
  </r>
  <r>
    <x v="8"/>
    <x v="1"/>
    <s v="Raspberry Choco"/>
    <n v="6657"/>
    <n v="276"/>
    <n v="11.73"/>
    <n v="3237.48"/>
    <n v="3419.52"/>
  </r>
  <r>
    <x v="8"/>
    <x v="5"/>
    <s v="Eclairs"/>
    <n v="2919"/>
    <n v="93"/>
    <n v="3.11"/>
    <n v="289.22999999999996"/>
    <n v="2629.77"/>
  </r>
  <r>
    <x v="7"/>
    <x v="2"/>
    <s v="Smooth Sliky Salty"/>
    <n v="3094"/>
    <n v="246"/>
    <n v="5.79"/>
    <n v="1424.34"/>
    <n v="1669.66"/>
  </r>
  <r>
    <x v="4"/>
    <x v="3"/>
    <s v="85% Dark Bars"/>
    <n v="2989"/>
    <n v="3"/>
    <n v="4.97"/>
    <n v="14.91"/>
    <n v="2974.09"/>
  </r>
  <r>
    <x v="1"/>
    <x v="4"/>
    <s v="Organic Choco Syrup"/>
    <n v="2268"/>
    <n v="63"/>
    <n v="16.73"/>
    <n v="1053.99"/>
    <n v="1214.01"/>
  </r>
  <r>
    <x v="6"/>
    <x v="1"/>
    <s v="Smooth Sliky Salty"/>
    <n v="4753"/>
    <n v="246"/>
    <n v="5.79"/>
    <n v="1424.34"/>
    <n v="3328.66"/>
  </r>
  <r>
    <x v="7"/>
    <x v="5"/>
    <s v="99% Dark &amp; Pure"/>
    <n v="7511"/>
    <n v="120"/>
    <n v="7.64"/>
    <n v="916.8"/>
    <n v="6594.2"/>
  </r>
  <r>
    <x v="7"/>
    <x v="4"/>
    <s v="Smooth Sliky Salty"/>
    <n v="4326"/>
    <n v="348"/>
    <n v="5.79"/>
    <n v="2014.92"/>
    <n v="2311.08"/>
  </r>
  <r>
    <x v="3"/>
    <x v="5"/>
    <s v="Fruit &amp; Nut Bars"/>
    <n v="4935"/>
    <n v="126"/>
    <n v="6.49"/>
    <n v="817.74"/>
    <n v="4117.26"/>
  </r>
  <r>
    <x v="4"/>
    <x v="1"/>
    <s v="70% Dark Bites"/>
    <n v="4781"/>
    <n v="123"/>
    <n v="14.49"/>
    <n v="1782.27"/>
    <n v="2998.73"/>
  </r>
  <r>
    <x v="6"/>
    <x v="4"/>
    <s v="White Choc"/>
    <n v="7483"/>
    <n v="45"/>
    <n v="13.15"/>
    <n v="591.75"/>
    <n v="6891.25"/>
  </r>
  <r>
    <x v="9"/>
    <x v="4"/>
    <s v="Almond Choco"/>
    <n v="6860"/>
    <n v="126"/>
    <n v="11.88"/>
    <n v="1496.88"/>
    <n v="5363.12"/>
  </r>
  <r>
    <x v="0"/>
    <x v="0"/>
    <s v="Manuka Honey Choco"/>
    <n v="9002"/>
    <n v="72"/>
    <n v="7.16"/>
    <n v="515.52"/>
    <n v="8486.48"/>
  </r>
  <r>
    <x v="4"/>
    <x v="2"/>
    <s v="Manuka Honey Choco"/>
    <n v="1400"/>
    <n v="135"/>
    <n v="7.16"/>
    <n v="966.6"/>
    <n v="433.4"/>
  </r>
  <r>
    <x v="9"/>
    <x v="5"/>
    <s v="After Nines"/>
    <n v="4053"/>
    <n v="24"/>
    <n v="9.77"/>
    <n v="234.48"/>
    <n v="3818.52"/>
  </r>
  <r>
    <x v="5"/>
    <x v="2"/>
    <s v="Smooth Sliky Salty"/>
    <n v="2149"/>
    <n v="117"/>
    <n v="5.79"/>
    <n v="677.43"/>
    <n v="1471.5700000000002"/>
  </r>
  <r>
    <x v="8"/>
    <x v="3"/>
    <s v="Manuka Honey Choco"/>
    <n v="3640"/>
    <n v="51"/>
    <n v="7.16"/>
    <n v="365.16"/>
    <n v="3274.84"/>
  </r>
  <r>
    <x v="7"/>
    <x v="3"/>
    <s v="Fruit &amp; Nut Bars"/>
    <n v="630"/>
    <n v="36"/>
    <n v="6.49"/>
    <n v="233.64000000000001"/>
    <n v="396.36"/>
  </r>
  <r>
    <x v="2"/>
    <x v="1"/>
    <s v="Organic Choco Syrup"/>
    <n v="2429"/>
    <n v="144"/>
    <n v="16.73"/>
    <n v="2409.12"/>
    <n v="19.880000000000109"/>
  </r>
  <r>
    <x v="2"/>
    <x v="2"/>
    <s v="White Choc"/>
    <n v="2142"/>
    <n v="114"/>
    <n v="13.15"/>
    <n v="1499.1000000000001"/>
    <n v="642.89999999999986"/>
  </r>
  <r>
    <x v="5"/>
    <x v="0"/>
    <s v="70% Dark Bites"/>
    <n v="6454"/>
    <n v="54"/>
    <n v="14.49"/>
    <n v="782.46"/>
    <n v="5671.54"/>
  </r>
  <r>
    <x v="5"/>
    <x v="0"/>
    <s v="Mint Chip Choco"/>
    <n v="4487"/>
    <n v="333"/>
    <n v="8.7899999999999991"/>
    <n v="2927.0699999999997"/>
    <n v="1559.9300000000003"/>
  </r>
  <r>
    <x v="8"/>
    <x v="0"/>
    <s v="Almond Choco"/>
    <n v="938"/>
    <n v="366"/>
    <n v="11.88"/>
    <n v="4348.08"/>
    <n v="-3410.08"/>
  </r>
  <r>
    <x v="8"/>
    <x v="4"/>
    <s v="Baker's Choco Chips"/>
    <n v="8841"/>
    <n v="303"/>
    <n v="5.6"/>
    <n v="1696.8"/>
    <n v="7144.2"/>
  </r>
  <r>
    <x v="7"/>
    <x v="3"/>
    <s v="Peanut Butter Cubes"/>
    <n v="4018"/>
    <n v="126"/>
    <n v="12.37"/>
    <n v="1558.62"/>
    <n v="2459.38"/>
  </r>
  <r>
    <x v="3"/>
    <x v="0"/>
    <s v="Raspberry Choco"/>
    <n v="714"/>
    <n v="231"/>
    <n v="11.73"/>
    <n v="2709.63"/>
    <n v="-1995.63"/>
  </r>
  <r>
    <x v="2"/>
    <x v="4"/>
    <s v="White Choc"/>
    <n v="3850"/>
    <n v="102"/>
    <n v="13.15"/>
    <n v="1341.3"/>
    <n v="2508.6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690772-2D83-46CC-903F-E541CC35E14D}" name="PivotTable2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24"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16"/>
    </i>
    <i>
      <x v="1"/>
    </i>
    <i>
      <x v="5"/>
    </i>
    <i>
      <x/>
    </i>
    <i>
      <x v="21"/>
    </i>
    <i>
      <x v="7"/>
    </i>
    <i>
      <x v="15"/>
    </i>
    <i>
      <x v="13"/>
    </i>
    <i>
      <x v="12"/>
    </i>
    <i>
      <x v="3"/>
    </i>
    <i>
      <x v="17"/>
    </i>
    <i>
      <x v="20"/>
    </i>
    <i>
      <x v="14"/>
    </i>
    <i>
      <x v="4"/>
    </i>
    <i>
      <x v="8"/>
    </i>
    <i>
      <x v="18"/>
    </i>
    <i>
      <x v="19"/>
    </i>
    <i>
      <x v="9"/>
    </i>
    <i>
      <x v="11"/>
    </i>
    <i>
      <x v="6"/>
    </i>
    <i>
      <x v="2"/>
    </i>
    <i>
      <x v="10"/>
    </i>
    <i t="grand">
      <x/>
    </i>
  </rowItems>
  <colFields count="1">
    <field x="-2"/>
  </colFields>
  <colItems count="4">
    <i>
      <x/>
    </i>
    <i i="1">
      <x v="1"/>
    </i>
    <i i="2">
      <x v="2"/>
    </i>
    <i i="3">
      <x v="3"/>
    </i>
  </colItems>
  <dataFields count="4">
    <dataField name="Sum of Amount" fld="1" baseField="0" baseItem="0"/>
    <dataField name="Sum of Units" fld="2" baseField="0" baseItem="0"/>
    <dataField name="Sum of TOTAL PROFIT" fld="3"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2"/>
            </reference>
            <reference field="0" count="22">
              <x v="0"/>
              <x v="1"/>
              <x v="2"/>
              <x v="3"/>
              <x v="4"/>
              <x v="5"/>
              <x v="6"/>
              <x v="7"/>
              <x v="8"/>
              <x v="9"/>
              <x v="10"/>
              <x v="11"/>
              <x v="12"/>
              <x v="13"/>
              <x v="14"/>
              <x v="15"/>
              <x v="16"/>
              <x v="17"/>
              <x v="18"/>
              <x v="19"/>
              <x v="20"/>
              <x v="21"/>
            </reference>
          </references>
        </pivotArea>
      </pivotAreas>
    </conditionalFormat>
  </conditionalFormat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04CEBF-80B6-4823-A867-AB0FCC70D653}" name="PivotTable1" cacheId="6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E9" firstHeaderRow="0" firstDataRow="1" firstDataCol="1"/>
  <pivotFields count="8">
    <pivotField showAll="0">
      <items count="11">
        <item x="7"/>
        <item h="1" x="1"/>
        <item h="1"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pivotField showAll="0"/>
    <pivotField numFmtId="164" showAll="0"/>
  </pivotFields>
  <rowFields count="1">
    <field x="1"/>
  </rowFields>
  <rowItems count="6">
    <i>
      <x v="4"/>
    </i>
    <i>
      <x v="3"/>
    </i>
    <i>
      <x v="1"/>
    </i>
    <i>
      <x/>
    </i>
    <i>
      <x v="2"/>
    </i>
    <i>
      <x v="5"/>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dataFields>
  <formats count="2">
    <format dxfId="8">
      <pivotArea collapsedLevelsAreSubtotals="1" fieldPosition="0">
        <references count="2">
          <reference field="4294967294" count="1" selected="0">
            <x v="0"/>
          </reference>
          <reference field="1" count="1">
            <x v="0"/>
          </reference>
        </references>
      </pivotArea>
    </format>
    <format dxfId="7">
      <pivotArea outline="0" collapsedLevelsAreSubtotals="1" fieldPosition="0">
        <references count="1">
          <reference field="4294967294" count="1" selected="0">
            <x v="0"/>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862715-1A81-4485-87FA-1C9E359359EC}" name="PivotTable2"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2034D9-789A-4965-A6A6-EC0C7F2943F5}" name="PivotTable14" cacheId="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16"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3">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34593E-E9C3-488E-AA44-41A4A9D32365}" name="PivotTable17" cacheId="6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3:J16"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v="1"/>
    </i>
    <i>
      <x v="2"/>
    </i>
    <i r="1">
      <x v="1"/>
    </i>
    <i>
      <x v="3"/>
    </i>
    <i r="1">
      <x v="2"/>
    </i>
    <i>
      <x v="4"/>
    </i>
    <i r="1">
      <x/>
    </i>
    <i>
      <x v="5"/>
    </i>
    <i r="1">
      <x v="3"/>
    </i>
    <i t="grand">
      <x/>
    </i>
  </rowItems>
  <colItems count="1">
    <i/>
  </colItems>
  <dataFields count="1">
    <dataField name="Sum of Amount" fld="2"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13">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CA95B4-2946-4863-9DBF-2D2841C8F787}" name="PivotTable19" cacheId="1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I3:J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fld="1" subtotal="count" baseField="0" baseItem="0"/>
  </dataField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6F2CC4-CC65-484E-B282-CC73675D3CE9}" name="PivotTable18" cacheId="10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C26" firstHeaderRow="1" firstDataRow="1" firstDataCol="1"/>
  <pivotFields count="3">
    <pivotField dataField="1" subtotalTop="0" showAll="0" defaultSubtotal="0"/>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llDrilled="1" subtotalTop="0" showAll="0" dataSourceSort="1" defaultSubtotal="0" defaultAttributeDrillState="1"/>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0" subtotal="count" baseField="0" baseItem="0"/>
  </dataFields>
  <pivotHierarchies count="2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271855AB-BDEC-434A-951E-4C664237E513}" sourceName="Sales Person">
  <pivotTables>
    <pivotTable tabId="5" name="PivotTable1"/>
  </pivotTables>
  <data>
    <tabular pivotCacheId="916332175">
      <items count="10">
        <i x="7" s="1"/>
        <i x="1"/>
        <i x="3"/>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1108E890-485B-4FE8-8E14-7F3C9B43602D}" sourceName="[DATA].[Geography]">
  <pivotTables>
    <pivotTable tabId="12" name="PivotTable18"/>
    <pivotTable tabId="12" name="PivotTable19"/>
  </pivotTables>
  <data>
    <olap pivotCacheId="1188183394">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334C7220-C8AF-4D5F-9553-031322720958}" sourceName="[DATA].[Geography]">
  <pivotTables>
    <pivotTable tabId="16" name="PivotTable21"/>
  </pivotTables>
  <data>
    <olap pivotCacheId="177552218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79FD37D5-8042-4046-97B3-E77E8DCAA839}" cache="Slicer_Geography1" caption="Geograph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50E012E3-B0FD-4234-A02A-08F5E25702AC}" cache="Slicer_Sales_Person" caption="Sales Person"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6FC160CB-F15D-4100-B917-A30E476682E8}" cache="Slicer_Geography"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1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43E4ED-EAB9-4FB4-B617-7CA258374767}" name="Data" displayName="Data" ref="C11:J311" totalsRowShown="0" headerRowDxfId="18">
  <autoFilter ref="C11:J311" xr:uid="{AF43E4ED-EAB9-4FB4-B617-7CA258374767}"/>
  <tableColumns count="8">
    <tableColumn id="1" xr3:uid="{EDA0CD75-F80B-4137-8CB3-188CCBE51A0E}" name="Sales Person"/>
    <tableColumn id="2" xr3:uid="{C61DDC02-79B4-46A2-9CDB-79004946A7C5}" name="Geography"/>
    <tableColumn id="3" xr3:uid="{C35BC307-6251-45F1-AE7C-2BB703D5B674}" name="Product"/>
    <tableColumn id="4" xr3:uid="{13B7D323-8826-4DA5-AFAC-6D756761FB7E}" name="Amount" dataDxfId="17"/>
    <tableColumn id="5" xr3:uid="{DC2927E8-A751-41FF-8078-1634DFF31992}" name="Units" dataDxfId="16"/>
    <tableColumn id="6" xr3:uid="{69C67081-93AE-414C-A121-09B3EF299358}" name="COST PER UNIT" dataDxfId="15">
      <calculatedColumnFormula>VLOOKUP(Data[[#This Row],[Product]],products[#All],2,0)</calculatedColumnFormula>
    </tableColumn>
    <tableColumn id="7" xr3:uid="{091699D8-F501-46CF-AF50-08063482F783}" name="TOTAL COST" dataDxfId="14">
      <calculatedColumnFormula>Data[[#This Row],[COST PER UNIT]]*Data[[#This Row],[Units]]</calculatedColumnFormula>
    </tableColumn>
    <tableColumn id="9" xr3:uid="{6AB74F39-AE31-4912-ADAA-234A6E9F6178}" name="TOTAL PROFIT" dataDxfId="13">
      <calculatedColumnFormula>Data[[#This Row],[Amount]]-Data[[#This Row],[TOTAL 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A2CE159-2792-44EB-B037-064D93E368E2}" name="Data9" displayName="Data9" ref="A2:E302" totalsRowShown="0" headerRowDxfId="12">
  <autoFilter ref="A2:E302" xr:uid="{5A2CE159-2792-44EB-B037-064D93E368E2}"/>
  <sortState xmlns:xlrd2="http://schemas.microsoft.com/office/spreadsheetml/2017/richdata2" ref="A3:E302">
    <sortCondition sortBy="cellColor" ref="D2:D302" dxfId="11"/>
  </sortState>
  <tableColumns count="5">
    <tableColumn id="1" xr3:uid="{296D0898-2E92-40AD-9166-561E83454A9E}" name="Sales Person"/>
    <tableColumn id="2" xr3:uid="{0FCE7DAE-F14B-4980-9CDA-43562A7B3E34}" name="Geography"/>
    <tableColumn id="3" xr3:uid="{10E101D1-031B-4AB7-A9E1-E3B4F3B2D541}" name="Product"/>
    <tableColumn id="4" xr3:uid="{B656F38B-B2EF-4BDD-ADB6-FE92AB1B873B}" name="Amount" dataDxfId="10"/>
    <tableColumn id="5" xr3:uid="{1BEEDD50-D652-49CB-B299-86B14284E52A}" name="Units"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41E9C2-201E-4D20-B93B-269D617442BE}" name="Data11" displayName="Data11" ref="L2:P302" totalsRowShown="0" headerRowDxfId="6">
  <autoFilter ref="L2:P302" xr:uid="{4141E9C2-201E-4D20-B93B-269D617442BE}"/>
  <tableColumns count="5">
    <tableColumn id="1" xr3:uid="{747653D3-2722-4564-AECA-9A8732E9349C}" name="Sales Person"/>
    <tableColumn id="2" xr3:uid="{B8E4FD4F-4204-4CC8-AEC4-8B8BBDF82F7E}" name="Geography"/>
    <tableColumn id="3" xr3:uid="{839DB311-C9BA-45CF-BE09-4EB5323719E0}" name="Product"/>
    <tableColumn id="4" xr3:uid="{9EED24AA-2E1B-4FC7-A7EA-2AF7CBA30AE8}" name="Amount" dataDxfId="5"/>
    <tableColumn id="5" xr3:uid="{7E9EC1A0-633D-4183-AD8F-77B96CEFF583}" name="Units" dataDxfId="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3.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topLeftCell="A281" zoomScale="71" zoomScaleNormal="71" workbookViewId="0">
      <selection activeCell="Q16" sqref="Q16"/>
    </sheetView>
  </sheetViews>
  <sheetFormatPr defaultRowHeight="14.5" x14ac:dyDescent="0.35"/>
  <cols>
    <col min="1" max="1" width="1.7265625" customWidth="1"/>
    <col min="2" max="2" width="3.7265625" customWidth="1"/>
    <col min="3" max="3" width="19.54296875" customWidth="1"/>
    <col min="4" max="4" width="14.7265625" customWidth="1"/>
    <col min="5" max="5" width="21.81640625" bestFit="1" customWidth="1"/>
    <col min="6" max="6" width="13.54296875" customWidth="1"/>
    <col min="7" max="7" width="16.1796875" customWidth="1"/>
    <col min="8" max="9" width="25.6328125" customWidth="1"/>
    <col min="10" max="10" width="21.90625" customWidth="1"/>
    <col min="11" max="11" width="3.81640625" customWidth="1"/>
    <col min="12" max="12" width="53.81640625" customWidth="1"/>
    <col min="26" max="26" width="21.81640625" bestFit="1" customWidth="1"/>
    <col min="27" max="27" width="14.453125" customWidth="1"/>
    <col min="32" max="32" width="21.81640625" customWidth="1"/>
  </cols>
  <sheetData>
    <row r="1" spans="1:26" s="2" customFormat="1" ht="52.5" customHeight="1" x14ac:dyDescent="0.35">
      <c r="A1" s="1"/>
      <c r="C1" s="3" t="s">
        <v>42</v>
      </c>
    </row>
    <row r="11" spans="1:26" x14ac:dyDescent="0.35">
      <c r="C11" s="6" t="s">
        <v>11</v>
      </c>
      <c r="D11" s="6" t="s">
        <v>12</v>
      </c>
      <c r="E11" s="6" t="s">
        <v>0</v>
      </c>
      <c r="F11" s="18" t="s">
        <v>1</v>
      </c>
      <c r="G11" s="18" t="s">
        <v>50</v>
      </c>
      <c r="H11" s="6" t="s">
        <v>93</v>
      </c>
      <c r="I11" s="6" t="s">
        <v>94</v>
      </c>
      <c r="J11" s="6" t="s">
        <v>107</v>
      </c>
      <c r="L11" s="8" t="s">
        <v>43</v>
      </c>
      <c r="M11" s="2"/>
      <c r="Y11" t="s">
        <v>0</v>
      </c>
      <c r="Z11" t="s">
        <v>51</v>
      </c>
    </row>
    <row r="12" spans="1:26" x14ac:dyDescent="0.35">
      <c r="C12" t="s">
        <v>40</v>
      </c>
      <c r="D12" t="s">
        <v>37</v>
      </c>
      <c r="E12" t="s">
        <v>30</v>
      </c>
      <c r="F12" s="4">
        <v>1624</v>
      </c>
      <c r="G12" s="5">
        <v>114</v>
      </c>
      <c r="H12">
        <f>VLOOKUP(Data[[#This Row],[Product]],products[#All],2,0)</f>
        <v>14.49</v>
      </c>
      <c r="I12">
        <f>Data[[#This Row],[COST PER UNIT]]*Data[[#This Row],[Units]]</f>
        <v>1651.8600000000001</v>
      </c>
      <c r="J12" s="35">
        <f>Data[[#This Row],[Amount]]-Data[[#This Row],[TOTAL COST]]</f>
        <v>-27.860000000000127</v>
      </c>
      <c r="L12" s="7" t="s">
        <v>44</v>
      </c>
      <c r="Y12" t="s">
        <v>13</v>
      </c>
      <c r="Z12" s="10">
        <v>9.33</v>
      </c>
    </row>
    <row r="13" spans="1:26" x14ac:dyDescent="0.35">
      <c r="C13" t="s">
        <v>8</v>
      </c>
      <c r="D13" t="s">
        <v>35</v>
      </c>
      <c r="E13" t="s">
        <v>32</v>
      </c>
      <c r="F13" s="4">
        <v>6706</v>
      </c>
      <c r="G13" s="5">
        <v>459</v>
      </c>
      <c r="H13">
        <f>VLOOKUP(Data[[#This Row],[Product]],products[#All],2,0)</f>
        <v>8.65</v>
      </c>
      <c r="I13">
        <f>Data[[#This Row],[COST PER UNIT]]*Data[[#This Row],[Units]]</f>
        <v>3970.3500000000004</v>
      </c>
      <c r="J13" s="35">
        <f>Data[[#This Row],[Amount]]-Data[[#This Row],[TOTAL COST]]</f>
        <v>2735.6499999999996</v>
      </c>
      <c r="L13" s="7" t="s">
        <v>53</v>
      </c>
      <c r="Y13" t="s">
        <v>14</v>
      </c>
      <c r="Z13" s="10">
        <v>11.7</v>
      </c>
    </row>
    <row r="14" spans="1:26" x14ac:dyDescent="0.35">
      <c r="C14" t="s">
        <v>9</v>
      </c>
      <c r="D14" t="s">
        <v>35</v>
      </c>
      <c r="E14" t="s">
        <v>4</v>
      </c>
      <c r="F14" s="4">
        <v>959</v>
      </c>
      <c r="G14" s="5">
        <v>147</v>
      </c>
      <c r="H14">
        <f>VLOOKUP(Data[[#This Row],[Product]],products[#All],2,0)</f>
        <v>11.88</v>
      </c>
      <c r="I14">
        <f>Data[[#This Row],[COST PER UNIT]]*Data[[#This Row],[Units]]</f>
        <v>1746.3600000000001</v>
      </c>
      <c r="J14" s="35">
        <f>Data[[#This Row],[Amount]]-Data[[#This Row],[TOTAL COST]]</f>
        <v>-787.36000000000013</v>
      </c>
      <c r="L14" s="7" t="s">
        <v>45</v>
      </c>
      <c r="Y14" t="s">
        <v>4</v>
      </c>
      <c r="Z14" s="10">
        <v>11.88</v>
      </c>
    </row>
    <row r="15" spans="1:26" x14ac:dyDescent="0.35">
      <c r="C15" t="s">
        <v>41</v>
      </c>
      <c r="D15" t="s">
        <v>36</v>
      </c>
      <c r="E15" t="s">
        <v>18</v>
      </c>
      <c r="F15" s="4">
        <v>9632</v>
      </c>
      <c r="G15" s="5">
        <v>288</v>
      </c>
      <c r="H15">
        <f>VLOOKUP(Data[[#This Row],[Product]],products[#All],2,0)</f>
        <v>6.47</v>
      </c>
      <c r="I15">
        <f>Data[[#This Row],[COST PER UNIT]]*Data[[#This Row],[Units]]</f>
        <v>1863.36</v>
      </c>
      <c r="J15" s="35">
        <f>Data[[#This Row],[Amount]]-Data[[#This Row],[TOTAL COST]]</f>
        <v>7768.64</v>
      </c>
      <c r="L15" s="7" t="s">
        <v>46</v>
      </c>
      <c r="Y15" t="s">
        <v>15</v>
      </c>
      <c r="Z15" s="10">
        <v>11.73</v>
      </c>
    </row>
    <row r="16" spans="1:26" x14ac:dyDescent="0.35">
      <c r="C16" t="s">
        <v>6</v>
      </c>
      <c r="D16" t="s">
        <v>39</v>
      </c>
      <c r="E16" t="s">
        <v>25</v>
      </c>
      <c r="F16" s="4">
        <v>2100</v>
      </c>
      <c r="G16" s="5">
        <v>414</v>
      </c>
      <c r="H16">
        <f>VLOOKUP(Data[[#This Row],[Product]],products[#All],2,0)</f>
        <v>13.15</v>
      </c>
      <c r="I16">
        <f>Data[[#This Row],[COST PER UNIT]]*Data[[#This Row],[Units]]</f>
        <v>5444.1</v>
      </c>
      <c r="J16" s="35">
        <f>Data[[#This Row],[Amount]]-Data[[#This Row],[TOTAL COST]]</f>
        <v>-3344.1000000000004</v>
      </c>
      <c r="L16" s="7" t="s">
        <v>54</v>
      </c>
      <c r="Y16" t="s">
        <v>16</v>
      </c>
      <c r="Z16" s="10">
        <v>8.7899999999999991</v>
      </c>
    </row>
    <row r="17" spans="3:26" x14ac:dyDescent="0.35">
      <c r="C17" t="s">
        <v>40</v>
      </c>
      <c r="D17" t="s">
        <v>35</v>
      </c>
      <c r="E17" t="s">
        <v>33</v>
      </c>
      <c r="F17" s="4">
        <v>8869</v>
      </c>
      <c r="G17" s="5">
        <v>432</v>
      </c>
      <c r="H17">
        <f>VLOOKUP(Data[[#This Row],[Product]],products[#All],2,0)</f>
        <v>12.37</v>
      </c>
      <c r="I17">
        <f>Data[[#This Row],[COST PER UNIT]]*Data[[#This Row],[Units]]</f>
        <v>5343.8399999999992</v>
      </c>
      <c r="J17" s="35">
        <f>Data[[#This Row],[Amount]]-Data[[#This Row],[TOTAL COST]]</f>
        <v>3525.1600000000008</v>
      </c>
      <c r="L17" s="7" t="s">
        <v>55</v>
      </c>
      <c r="Y17" t="s">
        <v>17</v>
      </c>
      <c r="Z17" s="10">
        <v>3.11</v>
      </c>
    </row>
    <row r="18" spans="3:26" x14ac:dyDescent="0.35">
      <c r="C18" t="s">
        <v>6</v>
      </c>
      <c r="D18" t="s">
        <v>38</v>
      </c>
      <c r="E18" t="s">
        <v>31</v>
      </c>
      <c r="F18" s="4">
        <v>2681</v>
      </c>
      <c r="G18" s="5">
        <v>54</v>
      </c>
      <c r="H18">
        <f>VLOOKUP(Data[[#This Row],[Product]],products[#All],2,0)</f>
        <v>5.79</v>
      </c>
      <c r="I18">
        <f>Data[[#This Row],[COST PER UNIT]]*Data[[#This Row],[Units]]</f>
        <v>312.66000000000003</v>
      </c>
      <c r="J18" s="35">
        <f>Data[[#This Row],[Amount]]-Data[[#This Row],[TOTAL COST]]</f>
        <v>2368.34</v>
      </c>
      <c r="L18" s="7" t="s">
        <v>49</v>
      </c>
      <c r="Y18" t="s">
        <v>18</v>
      </c>
      <c r="Z18" s="10">
        <v>6.47</v>
      </c>
    </row>
    <row r="19" spans="3:26" x14ac:dyDescent="0.35">
      <c r="C19" t="s">
        <v>8</v>
      </c>
      <c r="D19" t="s">
        <v>35</v>
      </c>
      <c r="E19" t="s">
        <v>22</v>
      </c>
      <c r="F19" s="4">
        <v>5012</v>
      </c>
      <c r="G19" s="5">
        <v>210</v>
      </c>
      <c r="H19">
        <f>VLOOKUP(Data[[#This Row],[Product]],products[#All],2,0)</f>
        <v>9.77</v>
      </c>
      <c r="I19">
        <f>Data[[#This Row],[COST PER UNIT]]*Data[[#This Row],[Units]]</f>
        <v>2051.6999999999998</v>
      </c>
      <c r="J19" s="35">
        <f>Data[[#This Row],[Amount]]-Data[[#This Row],[TOTAL COST]]</f>
        <v>2960.3</v>
      </c>
      <c r="L19" s="7" t="s">
        <v>52</v>
      </c>
      <c r="Y19" t="s">
        <v>19</v>
      </c>
      <c r="Z19" s="10">
        <v>7.64</v>
      </c>
    </row>
    <row r="20" spans="3:26" x14ac:dyDescent="0.35">
      <c r="C20" t="s">
        <v>7</v>
      </c>
      <c r="D20" t="s">
        <v>38</v>
      </c>
      <c r="E20" t="s">
        <v>14</v>
      </c>
      <c r="F20" s="4">
        <v>1281</v>
      </c>
      <c r="G20" s="5">
        <v>75</v>
      </c>
      <c r="H20">
        <f>VLOOKUP(Data[[#This Row],[Product]],products[#All],2,0)</f>
        <v>11.7</v>
      </c>
      <c r="I20">
        <f>Data[[#This Row],[COST PER UNIT]]*Data[[#This Row],[Units]]</f>
        <v>877.5</v>
      </c>
      <c r="J20" s="35">
        <f>Data[[#This Row],[Amount]]-Data[[#This Row],[TOTAL COST]]</f>
        <v>403.5</v>
      </c>
      <c r="L20" s="7" t="s">
        <v>47</v>
      </c>
      <c r="Y20" t="s">
        <v>20</v>
      </c>
      <c r="Z20" s="10">
        <v>10.62</v>
      </c>
    </row>
    <row r="21" spans="3:26" x14ac:dyDescent="0.35">
      <c r="C21" t="s">
        <v>5</v>
      </c>
      <c r="D21" t="s">
        <v>37</v>
      </c>
      <c r="E21" t="s">
        <v>14</v>
      </c>
      <c r="F21" s="4">
        <v>4991</v>
      </c>
      <c r="G21" s="5">
        <v>12</v>
      </c>
      <c r="H21">
        <f>VLOOKUP(Data[[#This Row],[Product]],products[#All],2,0)</f>
        <v>11.7</v>
      </c>
      <c r="I21">
        <f>Data[[#This Row],[COST PER UNIT]]*Data[[#This Row],[Units]]</f>
        <v>140.39999999999998</v>
      </c>
      <c r="J21" s="35">
        <f>Data[[#This Row],[Amount]]-Data[[#This Row],[TOTAL COST]]</f>
        <v>4850.6000000000004</v>
      </c>
      <c r="L21" s="7" t="s">
        <v>48</v>
      </c>
      <c r="Y21" t="s">
        <v>21</v>
      </c>
      <c r="Z21" s="10">
        <v>9</v>
      </c>
    </row>
    <row r="22" spans="3:26" x14ac:dyDescent="0.35">
      <c r="C22" t="s">
        <v>2</v>
      </c>
      <c r="D22" t="s">
        <v>39</v>
      </c>
      <c r="E22" t="s">
        <v>25</v>
      </c>
      <c r="F22" s="4">
        <v>1785</v>
      </c>
      <c r="G22" s="5">
        <v>462</v>
      </c>
      <c r="H22">
        <f>VLOOKUP(Data[[#This Row],[Product]],products[#All],2,0)</f>
        <v>13.15</v>
      </c>
      <c r="I22">
        <f>Data[[#This Row],[COST PER UNIT]]*Data[[#This Row],[Units]]</f>
        <v>6075.3</v>
      </c>
      <c r="J22" s="35">
        <f>Data[[#This Row],[Amount]]-Data[[#This Row],[TOTAL COST]]</f>
        <v>-4290.3</v>
      </c>
      <c r="Y22" t="s">
        <v>22</v>
      </c>
      <c r="Z22" s="10">
        <v>9.77</v>
      </c>
    </row>
    <row r="23" spans="3:26" x14ac:dyDescent="0.35">
      <c r="C23" t="s">
        <v>3</v>
      </c>
      <c r="D23" t="s">
        <v>37</v>
      </c>
      <c r="E23" t="s">
        <v>17</v>
      </c>
      <c r="F23" s="4">
        <v>3983</v>
      </c>
      <c r="G23" s="5">
        <v>144</v>
      </c>
      <c r="H23">
        <f>VLOOKUP(Data[[#This Row],[Product]],products[#All],2,0)</f>
        <v>3.11</v>
      </c>
      <c r="I23">
        <f>Data[[#This Row],[COST PER UNIT]]*Data[[#This Row],[Units]]</f>
        <v>447.84</v>
      </c>
      <c r="J23" s="35">
        <f>Data[[#This Row],[Amount]]-Data[[#This Row],[TOTAL COST]]</f>
        <v>3535.16</v>
      </c>
      <c r="Y23" t="s">
        <v>23</v>
      </c>
      <c r="Z23" s="10">
        <v>6.49</v>
      </c>
    </row>
    <row r="24" spans="3:26" x14ac:dyDescent="0.35">
      <c r="C24" t="s">
        <v>9</v>
      </c>
      <c r="D24" t="s">
        <v>38</v>
      </c>
      <c r="E24" t="s">
        <v>16</v>
      </c>
      <c r="F24" s="4">
        <v>2646</v>
      </c>
      <c r="G24" s="5">
        <v>120</v>
      </c>
      <c r="H24">
        <f>VLOOKUP(Data[[#This Row],[Product]],products[#All],2,0)</f>
        <v>8.7899999999999991</v>
      </c>
      <c r="I24">
        <f>Data[[#This Row],[COST PER UNIT]]*Data[[#This Row],[Units]]</f>
        <v>1054.8</v>
      </c>
      <c r="J24" s="35">
        <f>Data[[#This Row],[Amount]]-Data[[#This Row],[TOTAL COST]]</f>
        <v>1591.2</v>
      </c>
      <c r="Y24" t="s">
        <v>24</v>
      </c>
      <c r="Z24" s="10">
        <v>4.97</v>
      </c>
    </row>
    <row r="25" spans="3:26" x14ac:dyDescent="0.35">
      <c r="C25" t="s">
        <v>2</v>
      </c>
      <c r="D25" t="s">
        <v>34</v>
      </c>
      <c r="E25" t="s">
        <v>13</v>
      </c>
      <c r="F25" s="4">
        <v>252</v>
      </c>
      <c r="G25" s="5">
        <v>54</v>
      </c>
      <c r="H25">
        <f>VLOOKUP(Data[[#This Row],[Product]],products[#All],2,0)</f>
        <v>9.33</v>
      </c>
      <c r="I25">
        <f>Data[[#This Row],[COST PER UNIT]]*Data[[#This Row],[Units]]</f>
        <v>503.82</v>
      </c>
      <c r="J25" s="35">
        <f>Data[[#This Row],[Amount]]-Data[[#This Row],[TOTAL COST]]</f>
        <v>-251.82</v>
      </c>
      <c r="Y25" t="s">
        <v>25</v>
      </c>
      <c r="Z25" s="10">
        <v>13.15</v>
      </c>
    </row>
    <row r="26" spans="3:26" x14ac:dyDescent="0.35">
      <c r="C26" t="s">
        <v>3</v>
      </c>
      <c r="D26" t="s">
        <v>35</v>
      </c>
      <c r="E26" t="s">
        <v>25</v>
      </c>
      <c r="F26" s="4">
        <v>2464</v>
      </c>
      <c r="G26" s="5">
        <v>234</v>
      </c>
      <c r="H26">
        <f>VLOOKUP(Data[[#This Row],[Product]],products[#All],2,0)</f>
        <v>13.15</v>
      </c>
      <c r="I26">
        <f>Data[[#This Row],[COST PER UNIT]]*Data[[#This Row],[Units]]</f>
        <v>3077.1</v>
      </c>
      <c r="J26" s="35">
        <f>Data[[#This Row],[Amount]]-Data[[#This Row],[TOTAL COST]]</f>
        <v>-613.09999999999991</v>
      </c>
      <c r="Y26" t="s">
        <v>26</v>
      </c>
      <c r="Z26" s="10">
        <v>5.6</v>
      </c>
    </row>
    <row r="27" spans="3:26" x14ac:dyDescent="0.35">
      <c r="C27" t="s">
        <v>3</v>
      </c>
      <c r="D27" t="s">
        <v>35</v>
      </c>
      <c r="E27" t="s">
        <v>29</v>
      </c>
      <c r="F27" s="4">
        <v>2114</v>
      </c>
      <c r="G27" s="5">
        <v>66</v>
      </c>
      <c r="H27">
        <f>VLOOKUP(Data[[#This Row],[Product]],products[#All],2,0)</f>
        <v>7.16</v>
      </c>
      <c r="I27">
        <f>Data[[#This Row],[COST PER UNIT]]*Data[[#This Row],[Units]]</f>
        <v>472.56</v>
      </c>
      <c r="J27" s="35">
        <f>Data[[#This Row],[Amount]]-Data[[#This Row],[TOTAL COST]]</f>
        <v>1641.44</v>
      </c>
      <c r="Y27" t="s">
        <v>27</v>
      </c>
      <c r="Z27" s="10">
        <v>16.73</v>
      </c>
    </row>
    <row r="28" spans="3:26" x14ac:dyDescent="0.35">
      <c r="C28" t="s">
        <v>6</v>
      </c>
      <c r="D28" t="s">
        <v>37</v>
      </c>
      <c r="E28" t="s">
        <v>31</v>
      </c>
      <c r="F28" s="4">
        <v>7693</v>
      </c>
      <c r="G28" s="5">
        <v>87</v>
      </c>
      <c r="H28">
        <f>VLOOKUP(Data[[#This Row],[Product]],products[#All],2,0)</f>
        <v>5.79</v>
      </c>
      <c r="I28">
        <f>Data[[#This Row],[COST PER UNIT]]*Data[[#This Row],[Units]]</f>
        <v>503.73</v>
      </c>
      <c r="J28" s="35">
        <f>Data[[#This Row],[Amount]]-Data[[#This Row],[TOTAL COST]]</f>
        <v>7189.27</v>
      </c>
      <c r="Y28" t="s">
        <v>28</v>
      </c>
      <c r="Z28" s="10">
        <v>10.38</v>
      </c>
    </row>
    <row r="29" spans="3:26" x14ac:dyDescent="0.35">
      <c r="C29" t="s">
        <v>5</v>
      </c>
      <c r="D29" t="s">
        <v>34</v>
      </c>
      <c r="E29" t="s">
        <v>20</v>
      </c>
      <c r="F29" s="4">
        <v>15610</v>
      </c>
      <c r="G29" s="5">
        <v>339</v>
      </c>
      <c r="H29">
        <f>VLOOKUP(Data[[#This Row],[Product]],products[#All],2,0)</f>
        <v>10.62</v>
      </c>
      <c r="I29">
        <f>Data[[#This Row],[COST PER UNIT]]*Data[[#This Row],[Units]]</f>
        <v>3600.18</v>
      </c>
      <c r="J29" s="35">
        <f>Data[[#This Row],[Amount]]-Data[[#This Row],[TOTAL COST]]</f>
        <v>12009.82</v>
      </c>
      <c r="Y29" t="s">
        <v>29</v>
      </c>
      <c r="Z29" s="10">
        <v>7.16</v>
      </c>
    </row>
    <row r="30" spans="3:26" x14ac:dyDescent="0.35">
      <c r="C30" t="s">
        <v>41</v>
      </c>
      <c r="D30" t="s">
        <v>34</v>
      </c>
      <c r="E30" t="s">
        <v>22</v>
      </c>
      <c r="F30" s="4">
        <v>336</v>
      </c>
      <c r="G30" s="5">
        <v>144</v>
      </c>
      <c r="H30">
        <f>VLOOKUP(Data[[#This Row],[Product]],products[#All],2,0)</f>
        <v>9.77</v>
      </c>
      <c r="I30">
        <f>Data[[#This Row],[COST PER UNIT]]*Data[[#This Row],[Units]]</f>
        <v>1406.8799999999999</v>
      </c>
      <c r="J30" s="35">
        <f>Data[[#This Row],[Amount]]-Data[[#This Row],[TOTAL COST]]</f>
        <v>-1070.8799999999999</v>
      </c>
      <c r="Y30" t="s">
        <v>30</v>
      </c>
      <c r="Z30" s="10">
        <v>14.49</v>
      </c>
    </row>
    <row r="31" spans="3:26" x14ac:dyDescent="0.35">
      <c r="C31" t="s">
        <v>2</v>
      </c>
      <c r="D31" t="s">
        <v>39</v>
      </c>
      <c r="E31" t="s">
        <v>20</v>
      </c>
      <c r="F31" s="4">
        <v>9443</v>
      </c>
      <c r="G31" s="5">
        <v>162</v>
      </c>
      <c r="H31">
        <f>VLOOKUP(Data[[#This Row],[Product]],products[#All],2,0)</f>
        <v>10.62</v>
      </c>
      <c r="I31">
        <f>Data[[#This Row],[COST PER UNIT]]*Data[[#This Row],[Units]]</f>
        <v>1720.4399999999998</v>
      </c>
      <c r="J31" s="35">
        <f>Data[[#This Row],[Amount]]-Data[[#This Row],[TOTAL COST]]</f>
        <v>7722.56</v>
      </c>
      <c r="Y31" t="s">
        <v>31</v>
      </c>
      <c r="Z31" s="10">
        <v>5.79</v>
      </c>
    </row>
    <row r="32" spans="3:26" x14ac:dyDescent="0.35">
      <c r="C32" t="s">
        <v>9</v>
      </c>
      <c r="D32" t="s">
        <v>34</v>
      </c>
      <c r="E32" t="s">
        <v>23</v>
      </c>
      <c r="F32" s="4">
        <v>8155</v>
      </c>
      <c r="G32" s="5">
        <v>90</v>
      </c>
      <c r="H32">
        <f>VLOOKUP(Data[[#This Row],[Product]],products[#All],2,0)</f>
        <v>6.49</v>
      </c>
      <c r="I32">
        <f>Data[[#This Row],[COST PER UNIT]]*Data[[#This Row],[Units]]</f>
        <v>584.1</v>
      </c>
      <c r="J32" s="35">
        <f>Data[[#This Row],[Amount]]-Data[[#This Row],[TOTAL COST]]</f>
        <v>7570.9</v>
      </c>
      <c r="Y32" t="s">
        <v>32</v>
      </c>
      <c r="Z32" s="10">
        <v>8.65</v>
      </c>
    </row>
    <row r="33" spans="3:26" x14ac:dyDescent="0.35">
      <c r="C33" t="s">
        <v>8</v>
      </c>
      <c r="D33" t="s">
        <v>38</v>
      </c>
      <c r="E33" t="s">
        <v>23</v>
      </c>
      <c r="F33" s="4">
        <v>1701</v>
      </c>
      <c r="G33" s="5">
        <v>234</v>
      </c>
      <c r="H33">
        <f>VLOOKUP(Data[[#This Row],[Product]],products[#All],2,0)</f>
        <v>6.49</v>
      </c>
      <c r="I33">
        <f>Data[[#This Row],[COST PER UNIT]]*Data[[#This Row],[Units]]</f>
        <v>1518.66</v>
      </c>
      <c r="J33" s="35">
        <f>Data[[#This Row],[Amount]]-Data[[#This Row],[TOTAL COST]]</f>
        <v>182.33999999999992</v>
      </c>
      <c r="Y33" t="s">
        <v>33</v>
      </c>
      <c r="Z33" s="10">
        <v>12.37</v>
      </c>
    </row>
    <row r="34" spans="3:26" x14ac:dyDescent="0.35">
      <c r="C34" t="s">
        <v>10</v>
      </c>
      <c r="D34" t="s">
        <v>38</v>
      </c>
      <c r="E34" t="s">
        <v>22</v>
      </c>
      <c r="F34" s="4">
        <v>2205</v>
      </c>
      <c r="G34" s="5">
        <v>141</v>
      </c>
      <c r="H34">
        <f>VLOOKUP(Data[[#This Row],[Product]],products[#All],2,0)</f>
        <v>9.77</v>
      </c>
      <c r="I34">
        <f>Data[[#This Row],[COST PER UNIT]]*Data[[#This Row],[Units]]</f>
        <v>1377.57</v>
      </c>
      <c r="J34" s="35">
        <f>Data[[#This Row],[Amount]]-Data[[#This Row],[TOTAL COST]]</f>
        <v>827.43000000000006</v>
      </c>
    </row>
    <row r="35" spans="3:26" x14ac:dyDescent="0.35">
      <c r="C35" t="s">
        <v>8</v>
      </c>
      <c r="D35" t="s">
        <v>37</v>
      </c>
      <c r="E35" t="s">
        <v>19</v>
      </c>
      <c r="F35" s="4">
        <v>1771</v>
      </c>
      <c r="G35" s="5">
        <v>204</v>
      </c>
      <c r="H35">
        <f>VLOOKUP(Data[[#This Row],[Product]],products[#All],2,0)</f>
        <v>7.64</v>
      </c>
      <c r="I35">
        <f>Data[[#This Row],[COST PER UNIT]]*Data[[#This Row],[Units]]</f>
        <v>1558.56</v>
      </c>
      <c r="J35" s="35">
        <f>Data[[#This Row],[Amount]]-Data[[#This Row],[TOTAL COST]]</f>
        <v>212.44000000000005</v>
      </c>
    </row>
    <row r="36" spans="3:26" x14ac:dyDescent="0.35">
      <c r="C36" t="s">
        <v>41</v>
      </c>
      <c r="D36" t="s">
        <v>35</v>
      </c>
      <c r="E36" t="s">
        <v>15</v>
      </c>
      <c r="F36" s="4">
        <v>2114</v>
      </c>
      <c r="G36" s="5">
        <v>186</v>
      </c>
      <c r="H36">
        <f>VLOOKUP(Data[[#This Row],[Product]],products[#All],2,0)</f>
        <v>11.73</v>
      </c>
      <c r="I36">
        <f>Data[[#This Row],[COST PER UNIT]]*Data[[#This Row],[Units]]</f>
        <v>2181.7800000000002</v>
      </c>
      <c r="J36" s="35">
        <f>Data[[#This Row],[Amount]]-Data[[#This Row],[TOTAL COST]]</f>
        <v>-67.7800000000002</v>
      </c>
    </row>
    <row r="37" spans="3:26" x14ac:dyDescent="0.35">
      <c r="C37" t="s">
        <v>41</v>
      </c>
      <c r="D37" t="s">
        <v>36</v>
      </c>
      <c r="E37" t="s">
        <v>13</v>
      </c>
      <c r="F37" s="4">
        <v>10311</v>
      </c>
      <c r="G37" s="5">
        <v>231</v>
      </c>
      <c r="H37">
        <f>VLOOKUP(Data[[#This Row],[Product]],products[#All],2,0)</f>
        <v>9.33</v>
      </c>
      <c r="I37">
        <f>Data[[#This Row],[COST PER UNIT]]*Data[[#This Row],[Units]]</f>
        <v>2155.23</v>
      </c>
      <c r="J37" s="35">
        <f>Data[[#This Row],[Amount]]-Data[[#This Row],[TOTAL COST]]</f>
        <v>8155.77</v>
      </c>
    </row>
    <row r="38" spans="3:26" x14ac:dyDescent="0.35">
      <c r="C38" t="s">
        <v>3</v>
      </c>
      <c r="D38" t="s">
        <v>39</v>
      </c>
      <c r="E38" t="s">
        <v>16</v>
      </c>
      <c r="F38" s="4">
        <v>21</v>
      </c>
      <c r="G38" s="5">
        <v>168</v>
      </c>
      <c r="H38">
        <f>VLOOKUP(Data[[#This Row],[Product]],products[#All],2,0)</f>
        <v>8.7899999999999991</v>
      </c>
      <c r="I38">
        <f>Data[[#This Row],[COST PER UNIT]]*Data[[#This Row],[Units]]</f>
        <v>1476.7199999999998</v>
      </c>
      <c r="J38" s="35">
        <f>Data[[#This Row],[Amount]]-Data[[#This Row],[TOTAL COST]]</f>
        <v>-1455.7199999999998</v>
      </c>
    </row>
    <row r="39" spans="3:26" x14ac:dyDescent="0.35">
      <c r="C39" t="s">
        <v>10</v>
      </c>
      <c r="D39" t="s">
        <v>35</v>
      </c>
      <c r="E39" t="s">
        <v>20</v>
      </c>
      <c r="F39" s="4">
        <v>1974</v>
      </c>
      <c r="G39" s="5">
        <v>195</v>
      </c>
      <c r="H39">
        <f>VLOOKUP(Data[[#This Row],[Product]],products[#All],2,0)</f>
        <v>10.62</v>
      </c>
      <c r="I39">
        <f>Data[[#This Row],[COST PER UNIT]]*Data[[#This Row],[Units]]</f>
        <v>2070.8999999999996</v>
      </c>
      <c r="J39" s="35">
        <f>Data[[#This Row],[Amount]]-Data[[#This Row],[TOTAL COST]]</f>
        <v>-96.899999999999636</v>
      </c>
    </row>
    <row r="40" spans="3:26" x14ac:dyDescent="0.35">
      <c r="C40" t="s">
        <v>5</v>
      </c>
      <c r="D40" t="s">
        <v>36</v>
      </c>
      <c r="E40" t="s">
        <v>23</v>
      </c>
      <c r="F40" s="4">
        <v>6314</v>
      </c>
      <c r="G40" s="5">
        <v>15</v>
      </c>
      <c r="H40">
        <f>VLOOKUP(Data[[#This Row],[Product]],products[#All],2,0)</f>
        <v>6.49</v>
      </c>
      <c r="I40">
        <f>Data[[#This Row],[COST PER UNIT]]*Data[[#This Row],[Units]]</f>
        <v>97.350000000000009</v>
      </c>
      <c r="J40" s="35">
        <f>Data[[#This Row],[Amount]]-Data[[#This Row],[TOTAL COST]]</f>
        <v>6216.65</v>
      </c>
    </row>
    <row r="41" spans="3:26" x14ac:dyDescent="0.35">
      <c r="C41" t="s">
        <v>10</v>
      </c>
      <c r="D41" t="s">
        <v>37</v>
      </c>
      <c r="E41" t="s">
        <v>23</v>
      </c>
      <c r="F41" s="4">
        <v>4683</v>
      </c>
      <c r="G41" s="5">
        <v>30</v>
      </c>
      <c r="H41">
        <f>VLOOKUP(Data[[#This Row],[Product]],products[#All],2,0)</f>
        <v>6.49</v>
      </c>
      <c r="I41">
        <f>Data[[#This Row],[COST PER UNIT]]*Data[[#This Row],[Units]]</f>
        <v>194.70000000000002</v>
      </c>
      <c r="J41" s="35">
        <f>Data[[#This Row],[Amount]]-Data[[#This Row],[TOTAL COST]]</f>
        <v>4488.3</v>
      </c>
    </row>
    <row r="42" spans="3:26" x14ac:dyDescent="0.35">
      <c r="C42" t="s">
        <v>41</v>
      </c>
      <c r="D42" t="s">
        <v>37</v>
      </c>
      <c r="E42" t="s">
        <v>24</v>
      </c>
      <c r="F42" s="4">
        <v>6398</v>
      </c>
      <c r="G42" s="5">
        <v>102</v>
      </c>
      <c r="H42">
        <f>VLOOKUP(Data[[#This Row],[Product]],products[#All],2,0)</f>
        <v>4.97</v>
      </c>
      <c r="I42">
        <f>Data[[#This Row],[COST PER UNIT]]*Data[[#This Row],[Units]]</f>
        <v>506.94</v>
      </c>
      <c r="J42" s="35">
        <f>Data[[#This Row],[Amount]]-Data[[#This Row],[TOTAL COST]]</f>
        <v>5891.06</v>
      </c>
    </row>
    <row r="43" spans="3:26" x14ac:dyDescent="0.35">
      <c r="C43" t="s">
        <v>2</v>
      </c>
      <c r="D43" t="s">
        <v>35</v>
      </c>
      <c r="E43" t="s">
        <v>19</v>
      </c>
      <c r="F43" s="4">
        <v>553</v>
      </c>
      <c r="G43" s="5">
        <v>15</v>
      </c>
      <c r="H43">
        <f>VLOOKUP(Data[[#This Row],[Product]],products[#All],2,0)</f>
        <v>7.64</v>
      </c>
      <c r="I43">
        <f>Data[[#This Row],[COST PER UNIT]]*Data[[#This Row],[Units]]</f>
        <v>114.6</v>
      </c>
      <c r="J43" s="35">
        <f>Data[[#This Row],[Amount]]-Data[[#This Row],[TOTAL COST]]</f>
        <v>438.4</v>
      </c>
    </row>
    <row r="44" spans="3:26" x14ac:dyDescent="0.35">
      <c r="C44" t="s">
        <v>8</v>
      </c>
      <c r="D44" t="s">
        <v>39</v>
      </c>
      <c r="E44" t="s">
        <v>30</v>
      </c>
      <c r="F44" s="4">
        <v>7021</v>
      </c>
      <c r="G44" s="5">
        <v>183</v>
      </c>
      <c r="H44">
        <f>VLOOKUP(Data[[#This Row],[Product]],products[#All],2,0)</f>
        <v>14.49</v>
      </c>
      <c r="I44">
        <f>Data[[#This Row],[COST PER UNIT]]*Data[[#This Row],[Units]]</f>
        <v>2651.67</v>
      </c>
      <c r="J44" s="35">
        <f>Data[[#This Row],[Amount]]-Data[[#This Row],[TOTAL COST]]</f>
        <v>4369.33</v>
      </c>
    </row>
    <row r="45" spans="3:26" x14ac:dyDescent="0.35">
      <c r="C45" t="s">
        <v>40</v>
      </c>
      <c r="D45" t="s">
        <v>39</v>
      </c>
      <c r="E45" t="s">
        <v>22</v>
      </c>
      <c r="F45" s="4">
        <v>5817</v>
      </c>
      <c r="G45" s="5">
        <v>12</v>
      </c>
      <c r="H45">
        <f>VLOOKUP(Data[[#This Row],[Product]],products[#All],2,0)</f>
        <v>9.77</v>
      </c>
      <c r="I45">
        <f>Data[[#This Row],[COST PER UNIT]]*Data[[#This Row],[Units]]</f>
        <v>117.24</v>
      </c>
      <c r="J45" s="35">
        <f>Data[[#This Row],[Amount]]-Data[[#This Row],[TOTAL COST]]</f>
        <v>5699.76</v>
      </c>
    </row>
    <row r="46" spans="3:26" x14ac:dyDescent="0.35">
      <c r="C46" t="s">
        <v>41</v>
      </c>
      <c r="D46" t="s">
        <v>39</v>
      </c>
      <c r="E46" t="s">
        <v>14</v>
      </c>
      <c r="F46" s="4">
        <v>3976</v>
      </c>
      <c r="G46" s="5">
        <v>72</v>
      </c>
      <c r="H46">
        <f>VLOOKUP(Data[[#This Row],[Product]],products[#All],2,0)</f>
        <v>11.7</v>
      </c>
      <c r="I46">
        <f>Data[[#This Row],[COST PER UNIT]]*Data[[#This Row],[Units]]</f>
        <v>842.4</v>
      </c>
      <c r="J46" s="35">
        <f>Data[[#This Row],[Amount]]-Data[[#This Row],[TOTAL COST]]</f>
        <v>3133.6</v>
      </c>
    </row>
    <row r="47" spans="3:26" x14ac:dyDescent="0.35">
      <c r="C47" t="s">
        <v>6</v>
      </c>
      <c r="D47" t="s">
        <v>38</v>
      </c>
      <c r="E47" t="s">
        <v>27</v>
      </c>
      <c r="F47" s="4">
        <v>1134</v>
      </c>
      <c r="G47" s="5">
        <v>282</v>
      </c>
      <c r="H47">
        <f>VLOOKUP(Data[[#This Row],[Product]],products[#All],2,0)</f>
        <v>16.73</v>
      </c>
      <c r="I47">
        <f>Data[[#This Row],[COST PER UNIT]]*Data[[#This Row],[Units]]</f>
        <v>4717.8599999999997</v>
      </c>
      <c r="J47" s="35">
        <f>Data[[#This Row],[Amount]]-Data[[#This Row],[TOTAL COST]]</f>
        <v>-3583.8599999999997</v>
      </c>
    </row>
    <row r="48" spans="3:26" x14ac:dyDescent="0.35">
      <c r="C48" t="s">
        <v>2</v>
      </c>
      <c r="D48" t="s">
        <v>39</v>
      </c>
      <c r="E48" t="s">
        <v>28</v>
      </c>
      <c r="F48" s="4">
        <v>6027</v>
      </c>
      <c r="G48" s="5">
        <v>144</v>
      </c>
      <c r="H48">
        <f>VLOOKUP(Data[[#This Row],[Product]],products[#All],2,0)</f>
        <v>10.38</v>
      </c>
      <c r="I48">
        <f>Data[[#This Row],[COST PER UNIT]]*Data[[#This Row],[Units]]</f>
        <v>1494.72</v>
      </c>
      <c r="J48" s="35">
        <f>Data[[#This Row],[Amount]]-Data[[#This Row],[TOTAL COST]]</f>
        <v>4532.28</v>
      </c>
    </row>
    <row r="49" spans="3:10" x14ac:dyDescent="0.35">
      <c r="C49" t="s">
        <v>6</v>
      </c>
      <c r="D49" t="s">
        <v>37</v>
      </c>
      <c r="E49" t="s">
        <v>16</v>
      </c>
      <c r="F49" s="4">
        <v>1904</v>
      </c>
      <c r="G49" s="5">
        <v>405</v>
      </c>
      <c r="H49">
        <f>VLOOKUP(Data[[#This Row],[Product]],products[#All],2,0)</f>
        <v>8.7899999999999991</v>
      </c>
      <c r="I49">
        <f>Data[[#This Row],[COST PER UNIT]]*Data[[#This Row],[Units]]</f>
        <v>3559.95</v>
      </c>
      <c r="J49" s="35">
        <f>Data[[#This Row],[Amount]]-Data[[#This Row],[TOTAL COST]]</f>
        <v>-1655.9499999999998</v>
      </c>
    </row>
    <row r="50" spans="3:10" x14ac:dyDescent="0.35">
      <c r="C50" t="s">
        <v>7</v>
      </c>
      <c r="D50" t="s">
        <v>34</v>
      </c>
      <c r="E50" t="s">
        <v>32</v>
      </c>
      <c r="F50" s="4">
        <v>3262</v>
      </c>
      <c r="G50" s="5">
        <v>75</v>
      </c>
      <c r="H50">
        <f>VLOOKUP(Data[[#This Row],[Product]],products[#All],2,0)</f>
        <v>8.65</v>
      </c>
      <c r="I50">
        <f>Data[[#This Row],[COST PER UNIT]]*Data[[#This Row],[Units]]</f>
        <v>648.75</v>
      </c>
      <c r="J50" s="35">
        <f>Data[[#This Row],[Amount]]-Data[[#This Row],[TOTAL COST]]</f>
        <v>2613.25</v>
      </c>
    </row>
    <row r="51" spans="3:10" x14ac:dyDescent="0.35">
      <c r="C51" t="s">
        <v>40</v>
      </c>
      <c r="D51" t="s">
        <v>34</v>
      </c>
      <c r="E51" t="s">
        <v>27</v>
      </c>
      <c r="F51" s="4">
        <v>2289</v>
      </c>
      <c r="G51" s="5">
        <v>135</v>
      </c>
      <c r="H51">
        <f>VLOOKUP(Data[[#This Row],[Product]],products[#All],2,0)</f>
        <v>16.73</v>
      </c>
      <c r="I51">
        <f>Data[[#This Row],[COST PER UNIT]]*Data[[#This Row],[Units]]</f>
        <v>2258.5500000000002</v>
      </c>
      <c r="J51" s="35">
        <f>Data[[#This Row],[Amount]]-Data[[#This Row],[TOTAL COST]]</f>
        <v>30.449999999999818</v>
      </c>
    </row>
    <row r="52" spans="3:10" x14ac:dyDescent="0.35">
      <c r="C52" t="s">
        <v>5</v>
      </c>
      <c r="D52" t="s">
        <v>34</v>
      </c>
      <c r="E52" t="s">
        <v>27</v>
      </c>
      <c r="F52" s="4">
        <v>6986</v>
      </c>
      <c r="G52" s="5">
        <v>21</v>
      </c>
      <c r="H52">
        <f>VLOOKUP(Data[[#This Row],[Product]],products[#All],2,0)</f>
        <v>16.73</v>
      </c>
      <c r="I52">
        <f>Data[[#This Row],[COST PER UNIT]]*Data[[#This Row],[Units]]</f>
        <v>351.33</v>
      </c>
      <c r="J52" s="35">
        <f>Data[[#This Row],[Amount]]-Data[[#This Row],[TOTAL COST]]</f>
        <v>6634.67</v>
      </c>
    </row>
    <row r="53" spans="3:10" x14ac:dyDescent="0.35">
      <c r="C53" t="s">
        <v>2</v>
      </c>
      <c r="D53" t="s">
        <v>38</v>
      </c>
      <c r="E53" t="s">
        <v>23</v>
      </c>
      <c r="F53" s="4">
        <v>4417</v>
      </c>
      <c r="G53" s="5">
        <v>153</v>
      </c>
      <c r="H53">
        <f>VLOOKUP(Data[[#This Row],[Product]],products[#All],2,0)</f>
        <v>6.49</v>
      </c>
      <c r="I53">
        <f>Data[[#This Row],[COST PER UNIT]]*Data[[#This Row],[Units]]</f>
        <v>992.97</v>
      </c>
      <c r="J53" s="35">
        <f>Data[[#This Row],[Amount]]-Data[[#This Row],[TOTAL COST]]</f>
        <v>3424.0299999999997</v>
      </c>
    </row>
    <row r="54" spans="3:10" x14ac:dyDescent="0.35">
      <c r="C54" t="s">
        <v>6</v>
      </c>
      <c r="D54" t="s">
        <v>34</v>
      </c>
      <c r="E54" t="s">
        <v>15</v>
      </c>
      <c r="F54" s="4">
        <v>1442</v>
      </c>
      <c r="G54" s="5">
        <v>15</v>
      </c>
      <c r="H54">
        <f>VLOOKUP(Data[[#This Row],[Product]],products[#All],2,0)</f>
        <v>11.73</v>
      </c>
      <c r="I54">
        <f>Data[[#This Row],[COST PER UNIT]]*Data[[#This Row],[Units]]</f>
        <v>175.95000000000002</v>
      </c>
      <c r="J54" s="35">
        <f>Data[[#This Row],[Amount]]-Data[[#This Row],[TOTAL COST]]</f>
        <v>1266.05</v>
      </c>
    </row>
    <row r="55" spans="3:10" x14ac:dyDescent="0.35">
      <c r="C55" t="s">
        <v>3</v>
      </c>
      <c r="D55" t="s">
        <v>35</v>
      </c>
      <c r="E55" t="s">
        <v>14</v>
      </c>
      <c r="F55" s="4">
        <v>2415</v>
      </c>
      <c r="G55" s="5">
        <v>255</v>
      </c>
      <c r="H55">
        <f>VLOOKUP(Data[[#This Row],[Product]],products[#All],2,0)</f>
        <v>11.7</v>
      </c>
      <c r="I55">
        <f>Data[[#This Row],[COST PER UNIT]]*Data[[#This Row],[Units]]</f>
        <v>2983.5</v>
      </c>
      <c r="J55" s="35">
        <f>Data[[#This Row],[Amount]]-Data[[#This Row],[TOTAL COST]]</f>
        <v>-568.5</v>
      </c>
    </row>
    <row r="56" spans="3:10" x14ac:dyDescent="0.35">
      <c r="C56" t="s">
        <v>2</v>
      </c>
      <c r="D56" t="s">
        <v>37</v>
      </c>
      <c r="E56" t="s">
        <v>19</v>
      </c>
      <c r="F56" s="4">
        <v>238</v>
      </c>
      <c r="G56" s="5">
        <v>18</v>
      </c>
      <c r="H56">
        <f>VLOOKUP(Data[[#This Row],[Product]],products[#All],2,0)</f>
        <v>7.64</v>
      </c>
      <c r="I56">
        <f>Data[[#This Row],[COST PER UNIT]]*Data[[#This Row],[Units]]</f>
        <v>137.51999999999998</v>
      </c>
      <c r="J56" s="35">
        <f>Data[[#This Row],[Amount]]-Data[[#This Row],[TOTAL COST]]</f>
        <v>100.48000000000002</v>
      </c>
    </row>
    <row r="57" spans="3:10" x14ac:dyDescent="0.35">
      <c r="C57" t="s">
        <v>6</v>
      </c>
      <c r="D57" t="s">
        <v>37</v>
      </c>
      <c r="E57" t="s">
        <v>23</v>
      </c>
      <c r="F57" s="4">
        <v>4949</v>
      </c>
      <c r="G57" s="5">
        <v>189</v>
      </c>
      <c r="H57">
        <f>VLOOKUP(Data[[#This Row],[Product]],products[#All],2,0)</f>
        <v>6.49</v>
      </c>
      <c r="I57">
        <f>Data[[#This Row],[COST PER UNIT]]*Data[[#This Row],[Units]]</f>
        <v>1226.6100000000001</v>
      </c>
      <c r="J57" s="35">
        <f>Data[[#This Row],[Amount]]-Data[[#This Row],[TOTAL COST]]</f>
        <v>3722.39</v>
      </c>
    </row>
    <row r="58" spans="3:10" x14ac:dyDescent="0.35">
      <c r="C58" t="s">
        <v>5</v>
      </c>
      <c r="D58" t="s">
        <v>38</v>
      </c>
      <c r="E58" t="s">
        <v>32</v>
      </c>
      <c r="F58" s="4">
        <v>5075</v>
      </c>
      <c r="G58" s="5">
        <v>21</v>
      </c>
      <c r="H58">
        <f>VLOOKUP(Data[[#This Row],[Product]],products[#All],2,0)</f>
        <v>8.65</v>
      </c>
      <c r="I58">
        <f>Data[[#This Row],[COST PER UNIT]]*Data[[#This Row],[Units]]</f>
        <v>181.65</v>
      </c>
      <c r="J58" s="35">
        <f>Data[[#This Row],[Amount]]-Data[[#This Row],[TOTAL COST]]</f>
        <v>4893.3500000000004</v>
      </c>
    </row>
    <row r="59" spans="3:10" x14ac:dyDescent="0.35">
      <c r="C59" t="s">
        <v>3</v>
      </c>
      <c r="D59" t="s">
        <v>36</v>
      </c>
      <c r="E59" t="s">
        <v>16</v>
      </c>
      <c r="F59" s="4">
        <v>9198</v>
      </c>
      <c r="G59" s="5">
        <v>36</v>
      </c>
      <c r="H59">
        <f>VLOOKUP(Data[[#This Row],[Product]],products[#All],2,0)</f>
        <v>8.7899999999999991</v>
      </c>
      <c r="I59">
        <f>Data[[#This Row],[COST PER UNIT]]*Data[[#This Row],[Units]]</f>
        <v>316.43999999999994</v>
      </c>
      <c r="J59" s="35">
        <f>Data[[#This Row],[Amount]]-Data[[#This Row],[TOTAL COST]]</f>
        <v>8881.56</v>
      </c>
    </row>
    <row r="60" spans="3:10" x14ac:dyDescent="0.35">
      <c r="C60" t="s">
        <v>6</v>
      </c>
      <c r="D60" t="s">
        <v>34</v>
      </c>
      <c r="E60" t="s">
        <v>29</v>
      </c>
      <c r="F60" s="4">
        <v>3339</v>
      </c>
      <c r="G60" s="5">
        <v>75</v>
      </c>
      <c r="H60">
        <f>VLOOKUP(Data[[#This Row],[Product]],products[#All],2,0)</f>
        <v>7.16</v>
      </c>
      <c r="I60">
        <f>Data[[#This Row],[COST PER UNIT]]*Data[[#This Row],[Units]]</f>
        <v>537</v>
      </c>
      <c r="J60" s="35">
        <f>Data[[#This Row],[Amount]]-Data[[#This Row],[TOTAL COST]]</f>
        <v>2802</v>
      </c>
    </row>
    <row r="61" spans="3:10" x14ac:dyDescent="0.35">
      <c r="C61" t="s">
        <v>40</v>
      </c>
      <c r="D61" t="s">
        <v>34</v>
      </c>
      <c r="E61" t="s">
        <v>17</v>
      </c>
      <c r="F61" s="4">
        <v>5019</v>
      </c>
      <c r="G61" s="5">
        <v>156</v>
      </c>
      <c r="H61">
        <f>VLOOKUP(Data[[#This Row],[Product]],products[#All],2,0)</f>
        <v>3.11</v>
      </c>
      <c r="I61">
        <f>Data[[#This Row],[COST PER UNIT]]*Data[[#This Row],[Units]]</f>
        <v>485.15999999999997</v>
      </c>
      <c r="J61" s="35">
        <f>Data[[#This Row],[Amount]]-Data[[#This Row],[TOTAL COST]]</f>
        <v>4533.84</v>
      </c>
    </row>
    <row r="62" spans="3:10" x14ac:dyDescent="0.35">
      <c r="C62" t="s">
        <v>5</v>
      </c>
      <c r="D62" t="s">
        <v>36</v>
      </c>
      <c r="E62" t="s">
        <v>16</v>
      </c>
      <c r="F62" s="4">
        <v>16184</v>
      </c>
      <c r="G62" s="5">
        <v>39</v>
      </c>
      <c r="H62">
        <f>VLOOKUP(Data[[#This Row],[Product]],products[#All],2,0)</f>
        <v>8.7899999999999991</v>
      </c>
      <c r="I62">
        <f>Data[[#This Row],[COST PER UNIT]]*Data[[#This Row],[Units]]</f>
        <v>342.80999999999995</v>
      </c>
      <c r="J62" s="35">
        <f>Data[[#This Row],[Amount]]-Data[[#This Row],[TOTAL COST]]</f>
        <v>15841.19</v>
      </c>
    </row>
    <row r="63" spans="3:10" x14ac:dyDescent="0.35">
      <c r="C63" t="s">
        <v>6</v>
      </c>
      <c r="D63" t="s">
        <v>36</v>
      </c>
      <c r="E63" t="s">
        <v>21</v>
      </c>
      <c r="F63" s="4">
        <v>497</v>
      </c>
      <c r="G63" s="5">
        <v>63</v>
      </c>
      <c r="H63">
        <f>VLOOKUP(Data[[#This Row],[Product]],products[#All],2,0)</f>
        <v>9</v>
      </c>
      <c r="I63">
        <f>Data[[#This Row],[COST PER UNIT]]*Data[[#This Row],[Units]]</f>
        <v>567</v>
      </c>
      <c r="J63" s="35">
        <f>Data[[#This Row],[Amount]]-Data[[#This Row],[TOTAL COST]]</f>
        <v>-70</v>
      </c>
    </row>
    <row r="64" spans="3:10" x14ac:dyDescent="0.35">
      <c r="C64" t="s">
        <v>2</v>
      </c>
      <c r="D64" t="s">
        <v>36</v>
      </c>
      <c r="E64" t="s">
        <v>29</v>
      </c>
      <c r="F64" s="4">
        <v>8211</v>
      </c>
      <c r="G64" s="5">
        <v>75</v>
      </c>
      <c r="H64">
        <f>VLOOKUP(Data[[#This Row],[Product]],products[#All],2,0)</f>
        <v>7.16</v>
      </c>
      <c r="I64">
        <f>Data[[#This Row],[COST PER UNIT]]*Data[[#This Row],[Units]]</f>
        <v>537</v>
      </c>
      <c r="J64" s="35">
        <f>Data[[#This Row],[Amount]]-Data[[#This Row],[TOTAL COST]]</f>
        <v>7674</v>
      </c>
    </row>
    <row r="65" spans="3:10" x14ac:dyDescent="0.35">
      <c r="C65" t="s">
        <v>2</v>
      </c>
      <c r="D65" t="s">
        <v>38</v>
      </c>
      <c r="E65" t="s">
        <v>28</v>
      </c>
      <c r="F65" s="4">
        <v>6580</v>
      </c>
      <c r="G65" s="5">
        <v>183</v>
      </c>
      <c r="H65">
        <f>VLOOKUP(Data[[#This Row],[Product]],products[#All],2,0)</f>
        <v>10.38</v>
      </c>
      <c r="I65">
        <f>Data[[#This Row],[COST PER UNIT]]*Data[[#This Row],[Units]]</f>
        <v>1899.5400000000002</v>
      </c>
      <c r="J65" s="35">
        <f>Data[[#This Row],[Amount]]-Data[[#This Row],[TOTAL COST]]</f>
        <v>4680.46</v>
      </c>
    </row>
    <row r="66" spans="3:10" x14ac:dyDescent="0.35">
      <c r="C66" t="s">
        <v>41</v>
      </c>
      <c r="D66" t="s">
        <v>35</v>
      </c>
      <c r="E66" t="s">
        <v>13</v>
      </c>
      <c r="F66" s="4">
        <v>4760</v>
      </c>
      <c r="G66" s="5">
        <v>69</v>
      </c>
      <c r="H66">
        <f>VLOOKUP(Data[[#This Row],[Product]],products[#All],2,0)</f>
        <v>9.33</v>
      </c>
      <c r="I66">
        <f>Data[[#This Row],[COST PER UNIT]]*Data[[#This Row],[Units]]</f>
        <v>643.77</v>
      </c>
      <c r="J66" s="35">
        <f>Data[[#This Row],[Amount]]-Data[[#This Row],[TOTAL COST]]</f>
        <v>4116.2299999999996</v>
      </c>
    </row>
    <row r="67" spans="3:10" x14ac:dyDescent="0.35">
      <c r="C67" t="s">
        <v>40</v>
      </c>
      <c r="D67" t="s">
        <v>36</v>
      </c>
      <c r="E67" t="s">
        <v>25</v>
      </c>
      <c r="F67" s="4">
        <v>5439</v>
      </c>
      <c r="G67" s="5">
        <v>30</v>
      </c>
      <c r="H67">
        <f>VLOOKUP(Data[[#This Row],[Product]],products[#All],2,0)</f>
        <v>13.15</v>
      </c>
      <c r="I67">
        <f>Data[[#This Row],[COST PER UNIT]]*Data[[#This Row],[Units]]</f>
        <v>394.5</v>
      </c>
      <c r="J67" s="35">
        <f>Data[[#This Row],[Amount]]-Data[[#This Row],[TOTAL COST]]</f>
        <v>5044.5</v>
      </c>
    </row>
    <row r="68" spans="3:10" x14ac:dyDescent="0.35">
      <c r="C68" t="s">
        <v>41</v>
      </c>
      <c r="D68" t="s">
        <v>34</v>
      </c>
      <c r="E68" t="s">
        <v>17</v>
      </c>
      <c r="F68" s="4">
        <v>1463</v>
      </c>
      <c r="G68" s="5">
        <v>39</v>
      </c>
      <c r="H68">
        <f>VLOOKUP(Data[[#This Row],[Product]],products[#All],2,0)</f>
        <v>3.11</v>
      </c>
      <c r="I68">
        <f>Data[[#This Row],[COST PER UNIT]]*Data[[#This Row],[Units]]</f>
        <v>121.28999999999999</v>
      </c>
      <c r="J68" s="35">
        <f>Data[[#This Row],[Amount]]-Data[[#This Row],[TOTAL COST]]</f>
        <v>1341.71</v>
      </c>
    </row>
    <row r="69" spans="3:10" x14ac:dyDescent="0.35">
      <c r="C69" t="s">
        <v>3</v>
      </c>
      <c r="D69" t="s">
        <v>34</v>
      </c>
      <c r="E69" t="s">
        <v>32</v>
      </c>
      <c r="F69" s="4">
        <v>7777</v>
      </c>
      <c r="G69" s="5">
        <v>504</v>
      </c>
      <c r="H69">
        <f>VLOOKUP(Data[[#This Row],[Product]],products[#All],2,0)</f>
        <v>8.65</v>
      </c>
      <c r="I69">
        <f>Data[[#This Row],[COST PER UNIT]]*Data[[#This Row],[Units]]</f>
        <v>4359.6000000000004</v>
      </c>
      <c r="J69" s="35">
        <f>Data[[#This Row],[Amount]]-Data[[#This Row],[TOTAL COST]]</f>
        <v>3417.3999999999996</v>
      </c>
    </row>
    <row r="70" spans="3:10" x14ac:dyDescent="0.35">
      <c r="C70" t="s">
        <v>9</v>
      </c>
      <c r="D70" t="s">
        <v>37</v>
      </c>
      <c r="E70" t="s">
        <v>29</v>
      </c>
      <c r="F70" s="4">
        <v>1085</v>
      </c>
      <c r="G70" s="5">
        <v>273</v>
      </c>
      <c r="H70">
        <f>VLOOKUP(Data[[#This Row],[Product]],products[#All],2,0)</f>
        <v>7.16</v>
      </c>
      <c r="I70">
        <f>Data[[#This Row],[COST PER UNIT]]*Data[[#This Row],[Units]]</f>
        <v>1954.68</v>
      </c>
      <c r="J70" s="35">
        <f>Data[[#This Row],[Amount]]-Data[[#This Row],[TOTAL COST]]</f>
        <v>-869.68000000000006</v>
      </c>
    </row>
    <row r="71" spans="3:10" x14ac:dyDescent="0.35">
      <c r="C71" t="s">
        <v>5</v>
      </c>
      <c r="D71" t="s">
        <v>37</v>
      </c>
      <c r="E71" t="s">
        <v>31</v>
      </c>
      <c r="F71" s="4">
        <v>182</v>
      </c>
      <c r="G71" s="5">
        <v>48</v>
      </c>
      <c r="H71">
        <f>VLOOKUP(Data[[#This Row],[Product]],products[#All],2,0)</f>
        <v>5.79</v>
      </c>
      <c r="I71">
        <f>Data[[#This Row],[COST PER UNIT]]*Data[[#This Row],[Units]]</f>
        <v>277.92</v>
      </c>
      <c r="J71" s="35">
        <f>Data[[#This Row],[Amount]]-Data[[#This Row],[TOTAL COST]]</f>
        <v>-95.920000000000016</v>
      </c>
    </row>
    <row r="72" spans="3:10" x14ac:dyDescent="0.35">
      <c r="C72" t="s">
        <v>6</v>
      </c>
      <c r="D72" t="s">
        <v>34</v>
      </c>
      <c r="E72" t="s">
        <v>27</v>
      </c>
      <c r="F72" s="4">
        <v>4242</v>
      </c>
      <c r="G72" s="5">
        <v>207</v>
      </c>
      <c r="H72">
        <f>VLOOKUP(Data[[#This Row],[Product]],products[#All],2,0)</f>
        <v>16.73</v>
      </c>
      <c r="I72">
        <f>Data[[#This Row],[COST PER UNIT]]*Data[[#This Row],[Units]]</f>
        <v>3463.11</v>
      </c>
      <c r="J72" s="35">
        <f>Data[[#This Row],[Amount]]-Data[[#This Row],[TOTAL COST]]</f>
        <v>778.88999999999987</v>
      </c>
    </row>
    <row r="73" spans="3:10" x14ac:dyDescent="0.35">
      <c r="C73" t="s">
        <v>6</v>
      </c>
      <c r="D73" t="s">
        <v>36</v>
      </c>
      <c r="E73" t="s">
        <v>32</v>
      </c>
      <c r="F73" s="4">
        <v>6118</v>
      </c>
      <c r="G73" s="5">
        <v>9</v>
      </c>
      <c r="H73">
        <f>VLOOKUP(Data[[#This Row],[Product]],products[#All],2,0)</f>
        <v>8.65</v>
      </c>
      <c r="I73">
        <f>Data[[#This Row],[COST PER UNIT]]*Data[[#This Row],[Units]]</f>
        <v>77.850000000000009</v>
      </c>
      <c r="J73" s="35">
        <f>Data[[#This Row],[Amount]]-Data[[#This Row],[TOTAL COST]]</f>
        <v>6040.15</v>
      </c>
    </row>
    <row r="74" spans="3:10" x14ac:dyDescent="0.35">
      <c r="C74" t="s">
        <v>10</v>
      </c>
      <c r="D74" t="s">
        <v>36</v>
      </c>
      <c r="E74" t="s">
        <v>23</v>
      </c>
      <c r="F74" s="4">
        <v>2317</v>
      </c>
      <c r="G74" s="5">
        <v>261</v>
      </c>
      <c r="H74">
        <f>VLOOKUP(Data[[#This Row],[Product]],products[#All],2,0)</f>
        <v>6.49</v>
      </c>
      <c r="I74">
        <f>Data[[#This Row],[COST PER UNIT]]*Data[[#This Row],[Units]]</f>
        <v>1693.89</v>
      </c>
      <c r="J74" s="35">
        <f>Data[[#This Row],[Amount]]-Data[[#This Row],[TOTAL COST]]</f>
        <v>623.1099999999999</v>
      </c>
    </row>
    <row r="75" spans="3:10" x14ac:dyDescent="0.35">
      <c r="C75" t="s">
        <v>6</v>
      </c>
      <c r="D75" t="s">
        <v>38</v>
      </c>
      <c r="E75" t="s">
        <v>16</v>
      </c>
      <c r="F75" s="4">
        <v>938</v>
      </c>
      <c r="G75" s="5">
        <v>6</v>
      </c>
      <c r="H75">
        <f>VLOOKUP(Data[[#This Row],[Product]],products[#All],2,0)</f>
        <v>8.7899999999999991</v>
      </c>
      <c r="I75">
        <f>Data[[#This Row],[COST PER UNIT]]*Data[[#This Row],[Units]]</f>
        <v>52.739999999999995</v>
      </c>
      <c r="J75" s="35">
        <f>Data[[#This Row],[Amount]]-Data[[#This Row],[TOTAL COST]]</f>
        <v>885.26</v>
      </c>
    </row>
    <row r="76" spans="3:10" x14ac:dyDescent="0.35">
      <c r="C76" t="s">
        <v>8</v>
      </c>
      <c r="D76" t="s">
        <v>37</v>
      </c>
      <c r="E76" t="s">
        <v>15</v>
      </c>
      <c r="F76" s="4">
        <v>9709</v>
      </c>
      <c r="G76" s="5">
        <v>30</v>
      </c>
      <c r="H76">
        <f>VLOOKUP(Data[[#This Row],[Product]],products[#All],2,0)</f>
        <v>11.73</v>
      </c>
      <c r="I76">
        <f>Data[[#This Row],[COST PER UNIT]]*Data[[#This Row],[Units]]</f>
        <v>351.90000000000003</v>
      </c>
      <c r="J76" s="35">
        <f>Data[[#This Row],[Amount]]-Data[[#This Row],[TOTAL COST]]</f>
        <v>9357.1</v>
      </c>
    </row>
    <row r="77" spans="3:10" x14ac:dyDescent="0.35">
      <c r="C77" t="s">
        <v>7</v>
      </c>
      <c r="D77" t="s">
        <v>34</v>
      </c>
      <c r="E77" t="s">
        <v>20</v>
      </c>
      <c r="F77" s="4">
        <v>2205</v>
      </c>
      <c r="G77" s="5">
        <v>138</v>
      </c>
      <c r="H77">
        <f>VLOOKUP(Data[[#This Row],[Product]],products[#All],2,0)</f>
        <v>10.62</v>
      </c>
      <c r="I77">
        <f>Data[[#This Row],[COST PER UNIT]]*Data[[#This Row],[Units]]</f>
        <v>1465.56</v>
      </c>
      <c r="J77" s="35">
        <f>Data[[#This Row],[Amount]]-Data[[#This Row],[TOTAL COST]]</f>
        <v>739.44</v>
      </c>
    </row>
    <row r="78" spans="3:10" x14ac:dyDescent="0.35">
      <c r="C78" t="s">
        <v>7</v>
      </c>
      <c r="D78" t="s">
        <v>37</v>
      </c>
      <c r="E78" t="s">
        <v>17</v>
      </c>
      <c r="F78" s="4">
        <v>4487</v>
      </c>
      <c r="G78" s="5">
        <v>111</v>
      </c>
      <c r="H78">
        <f>VLOOKUP(Data[[#This Row],[Product]],products[#All],2,0)</f>
        <v>3.11</v>
      </c>
      <c r="I78">
        <f>Data[[#This Row],[COST PER UNIT]]*Data[[#This Row],[Units]]</f>
        <v>345.21</v>
      </c>
      <c r="J78" s="35">
        <f>Data[[#This Row],[Amount]]-Data[[#This Row],[TOTAL COST]]</f>
        <v>4141.79</v>
      </c>
    </row>
    <row r="79" spans="3:10" x14ac:dyDescent="0.35">
      <c r="C79" t="s">
        <v>5</v>
      </c>
      <c r="D79" t="s">
        <v>35</v>
      </c>
      <c r="E79" t="s">
        <v>18</v>
      </c>
      <c r="F79" s="4">
        <v>2415</v>
      </c>
      <c r="G79" s="5">
        <v>15</v>
      </c>
      <c r="H79">
        <f>VLOOKUP(Data[[#This Row],[Product]],products[#All],2,0)</f>
        <v>6.47</v>
      </c>
      <c r="I79">
        <f>Data[[#This Row],[COST PER UNIT]]*Data[[#This Row],[Units]]</f>
        <v>97.05</v>
      </c>
      <c r="J79" s="35">
        <f>Data[[#This Row],[Amount]]-Data[[#This Row],[TOTAL COST]]</f>
        <v>2317.9499999999998</v>
      </c>
    </row>
    <row r="80" spans="3:10" x14ac:dyDescent="0.35">
      <c r="C80" t="s">
        <v>40</v>
      </c>
      <c r="D80" t="s">
        <v>34</v>
      </c>
      <c r="E80" t="s">
        <v>19</v>
      </c>
      <c r="F80" s="4">
        <v>4018</v>
      </c>
      <c r="G80" s="5">
        <v>162</v>
      </c>
      <c r="H80">
        <f>VLOOKUP(Data[[#This Row],[Product]],products[#All],2,0)</f>
        <v>7.64</v>
      </c>
      <c r="I80">
        <f>Data[[#This Row],[COST PER UNIT]]*Data[[#This Row],[Units]]</f>
        <v>1237.6799999999998</v>
      </c>
      <c r="J80" s="35">
        <f>Data[[#This Row],[Amount]]-Data[[#This Row],[TOTAL COST]]</f>
        <v>2780.32</v>
      </c>
    </row>
    <row r="81" spans="3:10" x14ac:dyDescent="0.35">
      <c r="C81" t="s">
        <v>5</v>
      </c>
      <c r="D81" t="s">
        <v>34</v>
      </c>
      <c r="E81" t="s">
        <v>19</v>
      </c>
      <c r="F81" s="4">
        <v>861</v>
      </c>
      <c r="G81" s="5">
        <v>195</v>
      </c>
      <c r="H81">
        <f>VLOOKUP(Data[[#This Row],[Product]],products[#All],2,0)</f>
        <v>7.64</v>
      </c>
      <c r="I81">
        <f>Data[[#This Row],[COST PER UNIT]]*Data[[#This Row],[Units]]</f>
        <v>1489.8</v>
      </c>
      <c r="J81" s="35">
        <f>Data[[#This Row],[Amount]]-Data[[#This Row],[TOTAL COST]]</f>
        <v>-628.79999999999995</v>
      </c>
    </row>
    <row r="82" spans="3:10" x14ac:dyDescent="0.35">
      <c r="C82" t="s">
        <v>10</v>
      </c>
      <c r="D82" t="s">
        <v>38</v>
      </c>
      <c r="E82" t="s">
        <v>14</v>
      </c>
      <c r="F82" s="4">
        <v>5586</v>
      </c>
      <c r="G82" s="5">
        <v>525</v>
      </c>
      <c r="H82">
        <f>VLOOKUP(Data[[#This Row],[Product]],products[#All],2,0)</f>
        <v>11.7</v>
      </c>
      <c r="I82">
        <f>Data[[#This Row],[COST PER UNIT]]*Data[[#This Row],[Units]]</f>
        <v>6142.5</v>
      </c>
      <c r="J82" s="35">
        <f>Data[[#This Row],[Amount]]-Data[[#This Row],[TOTAL COST]]</f>
        <v>-556.5</v>
      </c>
    </row>
    <row r="83" spans="3:10" x14ac:dyDescent="0.35">
      <c r="C83" t="s">
        <v>7</v>
      </c>
      <c r="D83" t="s">
        <v>34</v>
      </c>
      <c r="E83" t="s">
        <v>33</v>
      </c>
      <c r="F83" s="4">
        <v>2226</v>
      </c>
      <c r="G83" s="5">
        <v>48</v>
      </c>
      <c r="H83">
        <f>VLOOKUP(Data[[#This Row],[Product]],products[#All],2,0)</f>
        <v>12.37</v>
      </c>
      <c r="I83">
        <f>Data[[#This Row],[COST PER UNIT]]*Data[[#This Row],[Units]]</f>
        <v>593.76</v>
      </c>
      <c r="J83" s="35">
        <f>Data[[#This Row],[Amount]]-Data[[#This Row],[TOTAL COST]]</f>
        <v>1632.24</v>
      </c>
    </row>
    <row r="84" spans="3:10" x14ac:dyDescent="0.35">
      <c r="C84" t="s">
        <v>9</v>
      </c>
      <c r="D84" t="s">
        <v>34</v>
      </c>
      <c r="E84" t="s">
        <v>28</v>
      </c>
      <c r="F84" s="4">
        <v>14329</v>
      </c>
      <c r="G84" s="5">
        <v>150</v>
      </c>
      <c r="H84">
        <f>VLOOKUP(Data[[#This Row],[Product]],products[#All],2,0)</f>
        <v>10.38</v>
      </c>
      <c r="I84">
        <f>Data[[#This Row],[COST PER UNIT]]*Data[[#This Row],[Units]]</f>
        <v>1557.0000000000002</v>
      </c>
      <c r="J84" s="35">
        <f>Data[[#This Row],[Amount]]-Data[[#This Row],[TOTAL COST]]</f>
        <v>12772</v>
      </c>
    </row>
    <row r="85" spans="3:10" x14ac:dyDescent="0.35">
      <c r="C85" t="s">
        <v>9</v>
      </c>
      <c r="D85" t="s">
        <v>34</v>
      </c>
      <c r="E85" t="s">
        <v>20</v>
      </c>
      <c r="F85" s="4">
        <v>8463</v>
      </c>
      <c r="G85" s="5">
        <v>492</v>
      </c>
      <c r="H85">
        <f>VLOOKUP(Data[[#This Row],[Product]],products[#All],2,0)</f>
        <v>10.62</v>
      </c>
      <c r="I85">
        <f>Data[[#This Row],[COST PER UNIT]]*Data[[#This Row],[Units]]</f>
        <v>5225.04</v>
      </c>
      <c r="J85" s="35">
        <f>Data[[#This Row],[Amount]]-Data[[#This Row],[TOTAL COST]]</f>
        <v>3237.96</v>
      </c>
    </row>
    <row r="86" spans="3:10" x14ac:dyDescent="0.35">
      <c r="C86" t="s">
        <v>5</v>
      </c>
      <c r="D86" t="s">
        <v>34</v>
      </c>
      <c r="E86" t="s">
        <v>29</v>
      </c>
      <c r="F86" s="4">
        <v>2891</v>
      </c>
      <c r="G86" s="5">
        <v>102</v>
      </c>
      <c r="H86">
        <f>VLOOKUP(Data[[#This Row],[Product]],products[#All],2,0)</f>
        <v>7.16</v>
      </c>
      <c r="I86">
        <f>Data[[#This Row],[COST PER UNIT]]*Data[[#This Row],[Units]]</f>
        <v>730.32</v>
      </c>
      <c r="J86" s="35">
        <f>Data[[#This Row],[Amount]]-Data[[#This Row],[TOTAL COST]]</f>
        <v>2160.6799999999998</v>
      </c>
    </row>
    <row r="87" spans="3:10" x14ac:dyDescent="0.35">
      <c r="C87" t="s">
        <v>3</v>
      </c>
      <c r="D87" t="s">
        <v>36</v>
      </c>
      <c r="E87" t="s">
        <v>23</v>
      </c>
      <c r="F87" s="4">
        <v>3773</v>
      </c>
      <c r="G87" s="5">
        <v>165</v>
      </c>
      <c r="H87">
        <f>VLOOKUP(Data[[#This Row],[Product]],products[#All],2,0)</f>
        <v>6.49</v>
      </c>
      <c r="I87">
        <f>Data[[#This Row],[COST PER UNIT]]*Data[[#This Row],[Units]]</f>
        <v>1070.8500000000001</v>
      </c>
      <c r="J87" s="35">
        <f>Data[[#This Row],[Amount]]-Data[[#This Row],[TOTAL COST]]</f>
        <v>2702.1499999999996</v>
      </c>
    </row>
    <row r="88" spans="3:10" x14ac:dyDescent="0.35">
      <c r="C88" t="s">
        <v>41</v>
      </c>
      <c r="D88" t="s">
        <v>36</v>
      </c>
      <c r="E88" t="s">
        <v>28</v>
      </c>
      <c r="F88" s="4">
        <v>854</v>
      </c>
      <c r="G88" s="5">
        <v>309</v>
      </c>
      <c r="H88">
        <f>VLOOKUP(Data[[#This Row],[Product]],products[#All],2,0)</f>
        <v>10.38</v>
      </c>
      <c r="I88">
        <f>Data[[#This Row],[COST PER UNIT]]*Data[[#This Row],[Units]]</f>
        <v>3207.42</v>
      </c>
      <c r="J88" s="35">
        <f>Data[[#This Row],[Amount]]-Data[[#This Row],[TOTAL COST]]</f>
        <v>-2353.42</v>
      </c>
    </row>
    <row r="89" spans="3:10" x14ac:dyDescent="0.35">
      <c r="C89" t="s">
        <v>6</v>
      </c>
      <c r="D89" t="s">
        <v>36</v>
      </c>
      <c r="E89" t="s">
        <v>17</v>
      </c>
      <c r="F89" s="4">
        <v>4970</v>
      </c>
      <c r="G89" s="5">
        <v>156</v>
      </c>
      <c r="H89">
        <f>VLOOKUP(Data[[#This Row],[Product]],products[#All],2,0)</f>
        <v>3.11</v>
      </c>
      <c r="I89">
        <f>Data[[#This Row],[COST PER UNIT]]*Data[[#This Row],[Units]]</f>
        <v>485.15999999999997</v>
      </c>
      <c r="J89" s="35">
        <f>Data[[#This Row],[Amount]]-Data[[#This Row],[TOTAL COST]]</f>
        <v>4484.84</v>
      </c>
    </row>
    <row r="90" spans="3:10" x14ac:dyDescent="0.35">
      <c r="C90" t="s">
        <v>9</v>
      </c>
      <c r="D90" t="s">
        <v>35</v>
      </c>
      <c r="E90" t="s">
        <v>26</v>
      </c>
      <c r="F90" s="4">
        <v>98</v>
      </c>
      <c r="G90" s="5">
        <v>159</v>
      </c>
      <c r="H90">
        <f>VLOOKUP(Data[[#This Row],[Product]],products[#All],2,0)</f>
        <v>5.6</v>
      </c>
      <c r="I90">
        <f>Data[[#This Row],[COST PER UNIT]]*Data[[#This Row],[Units]]</f>
        <v>890.4</v>
      </c>
      <c r="J90" s="35">
        <f>Data[[#This Row],[Amount]]-Data[[#This Row],[TOTAL COST]]</f>
        <v>-792.4</v>
      </c>
    </row>
    <row r="91" spans="3:10" x14ac:dyDescent="0.35">
      <c r="C91" t="s">
        <v>5</v>
      </c>
      <c r="D91" t="s">
        <v>35</v>
      </c>
      <c r="E91" t="s">
        <v>15</v>
      </c>
      <c r="F91" s="4">
        <v>13391</v>
      </c>
      <c r="G91" s="5">
        <v>201</v>
      </c>
      <c r="H91">
        <f>VLOOKUP(Data[[#This Row],[Product]],products[#All],2,0)</f>
        <v>11.73</v>
      </c>
      <c r="I91">
        <f>Data[[#This Row],[COST PER UNIT]]*Data[[#This Row],[Units]]</f>
        <v>2357.73</v>
      </c>
      <c r="J91" s="35">
        <f>Data[[#This Row],[Amount]]-Data[[#This Row],[TOTAL COST]]</f>
        <v>11033.27</v>
      </c>
    </row>
    <row r="92" spans="3:10" x14ac:dyDescent="0.35">
      <c r="C92" t="s">
        <v>8</v>
      </c>
      <c r="D92" t="s">
        <v>39</v>
      </c>
      <c r="E92" t="s">
        <v>31</v>
      </c>
      <c r="F92" s="4">
        <v>8890</v>
      </c>
      <c r="G92" s="5">
        <v>210</v>
      </c>
      <c r="H92">
        <f>VLOOKUP(Data[[#This Row],[Product]],products[#All],2,0)</f>
        <v>5.79</v>
      </c>
      <c r="I92">
        <f>Data[[#This Row],[COST PER UNIT]]*Data[[#This Row],[Units]]</f>
        <v>1215.9000000000001</v>
      </c>
      <c r="J92" s="35">
        <f>Data[[#This Row],[Amount]]-Data[[#This Row],[TOTAL COST]]</f>
        <v>7674.1</v>
      </c>
    </row>
    <row r="93" spans="3:10" x14ac:dyDescent="0.35">
      <c r="C93" t="s">
        <v>2</v>
      </c>
      <c r="D93" t="s">
        <v>38</v>
      </c>
      <c r="E93" t="s">
        <v>13</v>
      </c>
      <c r="F93" s="4">
        <v>56</v>
      </c>
      <c r="G93" s="5">
        <v>51</v>
      </c>
      <c r="H93">
        <f>VLOOKUP(Data[[#This Row],[Product]],products[#All],2,0)</f>
        <v>9.33</v>
      </c>
      <c r="I93">
        <f>Data[[#This Row],[COST PER UNIT]]*Data[[#This Row],[Units]]</f>
        <v>475.83</v>
      </c>
      <c r="J93" s="35">
        <f>Data[[#This Row],[Amount]]-Data[[#This Row],[TOTAL COST]]</f>
        <v>-419.83</v>
      </c>
    </row>
    <row r="94" spans="3:10" x14ac:dyDescent="0.35">
      <c r="C94" t="s">
        <v>3</v>
      </c>
      <c r="D94" t="s">
        <v>36</v>
      </c>
      <c r="E94" t="s">
        <v>25</v>
      </c>
      <c r="F94" s="4">
        <v>3339</v>
      </c>
      <c r="G94" s="5">
        <v>39</v>
      </c>
      <c r="H94">
        <f>VLOOKUP(Data[[#This Row],[Product]],products[#All],2,0)</f>
        <v>13.15</v>
      </c>
      <c r="I94">
        <f>Data[[#This Row],[COST PER UNIT]]*Data[[#This Row],[Units]]</f>
        <v>512.85</v>
      </c>
      <c r="J94" s="35">
        <f>Data[[#This Row],[Amount]]-Data[[#This Row],[TOTAL COST]]</f>
        <v>2826.15</v>
      </c>
    </row>
    <row r="95" spans="3:10" x14ac:dyDescent="0.35">
      <c r="C95" t="s">
        <v>10</v>
      </c>
      <c r="D95" t="s">
        <v>35</v>
      </c>
      <c r="E95" t="s">
        <v>18</v>
      </c>
      <c r="F95" s="4">
        <v>3808</v>
      </c>
      <c r="G95" s="5">
        <v>279</v>
      </c>
      <c r="H95">
        <f>VLOOKUP(Data[[#This Row],[Product]],products[#All],2,0)</f>
        <v>6.47</v>
      </c>
      <c r="I95">
        <f>Data[[#This Row],[COST PER UNIT]]*Data[[#This Row],[Units]]</f>
        <v>1805.1299999999999</v>
      </c>
      <c r="J95" s="35">
        <f>Data[[#This Row],[Amount]]-Data[[#This Row],[TOTAL COST]]</f>
        <v>2002.8700000000001</v>
      </c>
    </row>
    <row r="96" spans="3:10" x14ac:dyDescent="0.35">
      <c r="C96" t="s">
        <v>10</v>
      </c>
      <c r="D96" t="s">
        <v>38</v>
      </c>
      <c r="E96" t="s">
        <v>13</v>
      </c>
      <c r="F96" s="4">
        <v>63</v>
      </c>
      <c r="G96" s="5">
        <v>123</v>
      </c>
      <c r="H96">
        <f>VLOOKUP(Data[[#This Row],[Product]],products[#All],2,0)</f>
        <v>9.33</v>
      </c>
      <c r="I96">
        <f>Data[[#This Row],[COST PER UNIT]]*Data[[#This Row],[Units]]</f>
        <v>1147.5899999999999</v>
      </c>
      <c r="J96" s="35">
        <f>Data[[#This Row],[Amount]]-Data[[#This Row],[TOTAL COST]]</f>
        <v>-1084.5899999999999</v>
      </c>
    </row>
    <row r="97" spans="3:10" x14ac:dyDescent="0.35">
      <c r="C97" t="s">
        <v>2</v>
      </c>
      <c r="D97" t="s">
        <v>39</v>
      </c>
      <c r="E97" t="s">
        <v>27</v>
      </c>
      <c r="F97" s="4">
        <v>7812</v>
      </c>
      <c r="G97" s="5">
        <v>81</v>
      </c>
      <c r="H97">
        <f>VLOOKUP(Data[[#This Row],[Product]],products[#All],2,0)</f>
        <v>16.73</v>
      </c>
      <c r="I97">
        <f>Data[[#This Row],[COST PER UNIT]]*Data[[#This Row],[Units]]</f>
        <v>1355.13</v>
      </c>
      <c r="J97" s="35">
        <f>Data[[#This Row],[Amount]]-Data[[#This Row],[TOTAL COST]]</f>
        <v>6456.87</v>
      </c>
    </row>
    <row r="98" spans="3:10" x14ac:dyDescent="0.35">
      <c r="C98" t="s">
        <v>40</v>
      </c>
      <c r="D98" t="s">
        <v>37</v>
      </c>
      <c r="E98" t="s">
        <v>19</v>
      </c>
      <c r="F98" s="4">
        <v>7693</v>
      </c>
      <c r="G98" s="5">
        <v>21</v>
      </c>
      <c r="H98">
        <f>VLOOKUP(Data[[#This Row],[Product]],products[#All],2,0)</f>
        <v>7.64</v>
      </c>
      <c r="I98">
        <f>Data[[#This Row],[COST PER UNIT]]*Data[[#This Row],[Units]]</f>
        <v>160.44</v>
      </c>
      <c r="J98" s="35">
        <f>Data[[#This Row],[Amount]]-Data[[#This Row],[TOTAL COST]]</f>
        <v>7532.56</v>
      </c>
    </row>
    <row r="99" spans="3:10" x14ac:dyDescent="0.35">
      <c r="C99" t="s">
        <v>3</v>
      </c>
      <c r="D99" t="s">
        <v>36</v>
      </c>
      <c r="E99" t="s">
        <v>28</v>
      </c>
      <c r="F99" s="4">
        <v>973</v>
      </c>
      <c r="G99" s="5">
        <v>162</v>
      </c>
      <c r="H99">
        <f>VLOOKUP(Data[[#This Row],[Product]],products[#All],2,0)</f>
        <v>10.38</v>
      </c>
      <c r="I99">
        <f>Data[[#This Row],[COST PER UNIT]]*Data[[#This Row],[Units]]</f>
        <v>1681.5600000000002</v>
      </c>
      <c r="J99" s="35">
        <f>Data[[#This Row],[Amount]]-Data[[#This Row],[TOTAL COST]]</f>
        <v>-708.56000000000017</v>
      </c>
    </row>
    <row r="100" spans="3:10" x14ac:dyDescent="0.35">
      <c r="C100" t="s">
        <v>10</v>
      </c>
      <c r="D100" t="s">
        <v>35</v>
      </c>
      <c r="E100" t="s">
        <v>21</v>
      </c>
      <c r="F100" s="4">
        <v>567</v>
      </c>
      <c r="G100" s="5">
        <v>228</v>
      </c>
      <c r="H100">
        <f>VLOOKUP(Data[[#This Row],[Product]],products[#All],2,0)</f>
        <v>9</v>
      </c>
      <c r="I100">
        <f>Data[[#This Row],[COST PER UNIT]]*Data[[#This Row],[Units]]</f>
        <v>2052</v>
      </c>
      <c r="J100" s="35">
        <f>Data[[#This Row],[Amount]]-Data[[#This Row],[TOTAL COST]]</f>
        <v>-1485</v>
      </c>
    </row>
    <row r="101" spans="3:10" x14ac:dyDescent="0.35">
      <c r="C101" t="s">
        <v>10</v>
      </c>
      <c r="D101" t="s">
        <v>36</v>
      </c>
      <c r="E101" t="s">
        <v>29</v>
      </c>
      <c r="F101" s="4">
        <v>2471</v>
      </c>
      <c r="G101" s="5">
        <v>342</v>
      </c>
      <c r="H101">
        <f>VLOOKUP(Data[[#This Row],[Product]],products[#All],2,0)</f>
        <v>7.16</v>
      </c>
      <c r="I101">
        <f>Data[[#This Row],[COST PER UNIT]]*Data[[#This Row],[Units]]</f>
        <v>2448.7200000000003</v>
      </c>
      <c r="J101" s="35">
        <f>Data[[#This Row],[Amount]]-Data[[#This Row],[TOTAL COST]]</f>
        <v>22.279999999999745</v>
      </c>
    </row>
    <row r="102" spans="3:10" x14ac:dyDescent="0.35">
      <c r="C102" t="s">
        <v>5</v>
      </c>
      <c r="D102" t="s">
        <v>38</v>
      </c>
      <c r="E102" t="s">
        <v>13</v>
      </c>
      <c r="F102" s="4">
        <v>7189</v>
      </c>
      <c r="G102" s="5">
        <v>54</v>
      </c>
      <c r="H102">
        <f>VLOOKUP(Data[[#This Row],[Product]],products[#All],2,0)</f>
        <v>9.33</v>
      </c>
      <c r="I102">
        <f>Data[[#This Row],[COST PER UNIT]]*Data[[#This Row],[Units]]</f>
        <v>503.82</v>
      </c>
      <c r="J102" s="35">
        <f>Data[[#This Row],[Amount]]-Data[[#This Row],[TOTAL COST]]</f>
        <v>6685.18</v>
      </c>
    </row>
    <row r="103" spans="3:10" x14ac:dyDescent="0.35">
      <c r="C103" t="s">
        <v>41</v>
      </c>
      <c r="D103" t="s">
        <v>35</v>
      </c>
      <c r="E103" t="s">
        <v>28</v>
      </c>
      <c r="F103" s="4">
        <v>7455</v>
      </c>
      <c r="G103" s="5">
        <v>216</v>
      </c>
      <c r="H103">
        <f>VLOOKUP(Data[[#This Row],[Product]],products[#All],2,0)</f>
        <v>10.38</v>
      </c>
      <c r="I103">
        <f>Data[[#This Row],[COST PER UNIT]]*Data[[#This Row],[Units]]</f>
        <v>2242.0800000000004</v>
      </c>
      <c r="J103" s="35">
        <f>Data[[#This Row],[Amount]]-Data[[#This Row],[TOTAL COST]]</f>
        <v>5212.92</v>
      </c>
    </row>
    <row r="104" spans="3:10" x14ac:dyDescent="0.35">
      <c r="C104" t="s">
        <v>3</v>
      </c>
      <c r="D104" t="s">
        <v>34</v>
      </c>
      <c r="E104" t="s">
        <v>26</v>
      </c>
      <c r="F104" s="4">
        <v>3108</v>
      </c>
      <c r="G104" s="5">
        <v>54</v>
      </c>
      <c r="H104">
        <f>VLOOKUP(Data[[#This Row],[Product]],products[#All],2,0)</f>
        <v>5.6</v>
      </c>
      <c r="I104">
        <f>Data[[#This Row],[COST PER UNIT]]*Data[[#This Row],[Units]]</f>
        <v>302.39999999999998</v>
      </c>
      <c r="J104" s="35">
        <f>Data[[#This Row],[Amount]]-Data[[#This Row],[TOTAL COST]]</f>
        <v>2805.6</v>
      </c>
    </row>
    <row r="105" spans="3:10" x14ac:dyDescent="0.35">
      <c r="C105" t="s">
        <v>6</v>
      </c>
      <c r="D105" t="s">
        <v>38</v>
      </c>
      <c r="E105" t="s">
        <v>25</v>
      </c>
      <c r="F105" s="4">
        <v>469</v>
      </c>
      <c r="G105" s="5">
        <v>75</v>
      </c>
      <c r="H105">
        <f>VLOOKUP(Data[[#This Row],[Product]],products[#All],2,0)</f>
        <v>13.15</v>
      </c>
      <c r="I105">
        <f>Data[[#This Row],[COST PER UNIT]]*Data[[#This Row],[Units]]</f>
        <v>986.25</v>
      </c>
      <c r="J105" s="35">
        <f>Data[[#This Row],[Amount]]-Data[[#This Row],[TOTAL COST]]</f>
        <v>-517.25</v>
      </c>
    </row>
    <row r="106" spans="3:10" x14ac:dyDescent="0.35">
      <c r="C106" t="s">
        <v>9</v>
      </c>
      <c r="D106" t="s">
        <v>37</v>
      </c>
      <c r="E106" t="s">
        <v>23</v>
      </c>
      <c r="F106" s="4">
        <v>2737</v>
      </c>
      <c r="G106" s="5">
        <v>93</v>
      </c>
      <c r="H106">
        <f>VLOOKUP(Data[[#This Row],[Product]],products[#All],2,0)</f>
        <v>6.49</v>
      </c>
      <c r="I106">
        <f>Data[[#This Row],[COST PER UNIT]]*Data[[#This Row],[Units]]</f>
        <v>603.57000000000005</v>
      </c>
      <c r="J106" s="35">
        <f>Data[[#This Row],[Amount]]-Data[[#This Row],[TOTAL COST]]</f>
        <v>2133.4299999999998</v>
      </c>
    </row>
    <row r="107" spans="3:10" x14ac:dyDescent="0.35">
      <c r="C107" t="s">
        <v>9</v>
      </c>
      <c r="D107" t="s">
        <v>37</v>
      </c>
      <c r="E107" t="s">
        <v>25</v>
      </c>
      <c r="F107" s="4">
        <v>4305</v>
      </c>
      <c r="G107" s="5">
        <v>156</v>
      </c>
      <c r="H107">
        <f>VLOOKUP(Data[[#This Row],[Product]],products[#All],2,0)</f>
        <v>13.15</v>
      </c>
      <c r="I107">
        <f>Data[[#This Row],[COST PER UNIT]]*Data[[#This Row],[Units]]</f>
        <v>2051.4</v>
      </c>
      <c r="J107" s="35">
        <f>Data[[#This Row],[Amount]]-Data[[#This Row],[TOTAL COST]]</f>
        <v>2253.6</v>
      </c>
    </row>
    <row r="108" spans="3:10" x14ac:dyDescent="0.35">
      <c r="C108" t="s">
        <v>9</v>
      </c>
      <c r="D108" t="s">
        <v>38</v>
      </c>
      <c r="E108" t="s">
        <v>17</v>
      </c>
      <c r="F108" s="4">
        <v>2408</v>
      </c>
      <c r="G108" s="5">
        <v>9</v>
      </c>
      <c r="H108">
        <f>VLOOKUP(Data[[#This Row],[Product]],products[#All],2,0)</f>
        <v>3.11</v>
      </c>
      <c r="I108">
        <f>Data[[#This Row],[COST PER UNIT]]*Data[[#This Row],[Units]]</f>
        <v>27.99</v>
      </c>
      <c r="J108" s="35">
        <f>Data[[#This Row],[Amount]]-Data[[#This Row],[TOTAL COST]]</f>
        <v>2380.0100000000002</v>
      </c>
    </row>
    <row r="109" spans="3:10" x14ac:dyDescent="0.35">
      <c r="C109" t="s">
        <v>3</v>
      </c>
      <c r="D109" t="s">
        <v>36</v>
      </c>
      <c r="E109" t="s">
        <v>19</v>
      </c>
      <c r="F109" s="4">
        <v>1281</v>
      </c>
      <c r="G109" s="5">
        <v>18</v>
      </c>
      <c r="H109">
        <f>VLOOKUP(Data[[#This Row],[Product]],products[#All],2,0)</f>
        <v>7.64</v>
      </c>
      <c r="I109">
        <f>Data[[#This Row],[COST PER UNIT]]*Data[[#This Row],[Units]]</f>
        <v>137.51999999999998</v>
      </c>
      <c r="J109" s="35">
        <f>Data[[#This Row],[Amount]]-Data[[#This Row],[TOTAL COST]]</f>
        <v>1143.48</v>
      </c>
    </row>
    <row r="110" spans="3:10" x14ac:dyDescent="0.35">
      <c r="C110" t="s">
        <v>40</v>
      </c>
      <c r="D110" t="s">
        <v>35</v>
      </c>
      <c r="E110" t="s">
        <v>32</v>
      </c>
      <c r="F110" s="4">
        <v>12348</v>
      </c>
      <c r="G110" s="5">
        <v>234</v>
      </c>
      <c r="H110">
        <f>VLOOKUP(Data[[#This Row],[Product]],products[#All],2,0)</f>
        <v>8.65</v>
      </c>
      <c r="I110">
        <f>Data[[#This Row],[COST PER UNIT]]*Data[[#This Row],[Units]]</f>
        <v>2024.1000000000001</v>
      </c>
      <c r="J110" s="35">
        <f>Data[[#This Row],[Amount]]-Data[[#This Row],[TOTAL COST]]</f>
        <v>10323.9</v>
      </c>
    </row>
    <row r="111" spans="3:10" x14ac:dyDescent="0.35">
      <c r="C111" t="s">
        <v>3</v>
      </c>
      <c r="D111" t="s">
        <v>34</v>
      </c>
      <c r="E111" t="s">
        <v>28</v>
      </c>
      <c r="F111" s="4">
        <v>3689</v>
      </c>
      <c r="G111" s="5">
        <v>312</v>
      </c>
      <c r="H111">
        <f>VLOOKUP(Data[[#This Row],[Product]],products[#All],2,0)</f>
        <v>10.38</v>
      </c>
      <c r="I111">
        <f>Data[[#This Row],[COST PER UNIT]]*Data[[#This Row],[Units]]</f>
        <v>3238.5600000000004</v>
      </c>
      <c r="J111" s="35">
        <f>Data[[#This Row],[Amount]]-Data[[#This Row],[TOTAL COST]]</f>
        <v>450.4399999999996</v>
      </c>
    </row>
    <row r="112" spans="3:10" x14ac:dyDescent="0.35">
      <c r="C112" t="s">
        <v>7</v>
      </c>
      <c r="D112" t="s">
        <v>36</v>
      </c>
      <c r="E112" t="s">
        <v>19</v>
      </c>
      <c r="F112" s="4">
        <v>2870</v>
      </c>
      <c r="G112" s="5">
        <v>300</v>
      </c>
      <c r="H112">
        <f>VLOOKUP(Data[[#This Row],[Product]],products[#All],2,0)</f>
        <v>7.64</v>
      </c>
      <c r="I112">
        <f>Data[[#This Row],[COST PER UNIT]]*Data[[#This Row],[Units]]</f>
        <v>2292</v>
      </c>
      <c r="J112" s="35">
        <f>Data[[#This Row],[Amount]]-Data[[#This Row],[TOTAL COST]]</f>
        <v>578</v>
      </c>
    </row>
    <row r="113" spans="3:10" x14ac:dyDescent="0.35">
      <c r="C113" t="s">
        <v>2</v>
      </c>
      <c r="D113" t="s">
        <v>36</v>
      </c>
      <c r="E113" t="s">
        <v>27</v>
      </c>
      <c r="F113" s="4">
        <v>798</v>
      </c>
      <c r="G113" s="5">
        <v>519</v>
      </c>
      <c r="H113">
        <f>VLOOKUP(Data[[#This Row],[Product]],products[#All],2,0)</f>
        <v>16.73</v>
      </c>
      <c r="I113">
        <f>Data[[#This Row],[COST PER UNIT]]*Data[[#This Row],[Units]]</f>
        <v>8682.8700000000008</v>
      </c>
      <c r="J113" s="35">
        <f>Data[[#This Row],[Amount]]-Data[[#This Row],[TOTAL COST]]</f>
        <v>-7884.8700000000008</v>
      </c>
    </row>
    <row r="114" spans="3:10" x14ac:dyDescent="0.35">
      <c r="C114" t="s">
        <v>41</v>
      </c>
      <c r="D114" t="s">
        <v>37</v>
      </c>
      <c r="E114" t="s">
        <v>21</v>
      </c>
      <c r="F114" s="4">
        <v>2933</v>
      </c>
      <c r="G114" s="5">
        <v>9</v>
      </c>
      <c r="H114">
        <f>VLOOKUP(Data[[#This Row],[Product]],products[#All],2,0)</f>
        <v>9</v>
      </c>
      <c r="I114">
        <f>Data[[#This Row],[COST PER UNIT]]*Data[[#This Row],[Units]]</f>
        <v>81</v>
      </c>
      <c r="J114" s="35">
        <f>Data[[#This Row],[Amount]]-Data[[#This Row],[TOTAL COST]]</f>
        <v>2852</v>
      </c>
    </row>
    <row r="115" spans="3:10" x14ac:dyDescent="0.35">
      <c r="C115" t="s">
        <v>5</v>
      </c>
      <c r="D115" t="s">
        <v>35</v>
      </c>
      <c r="E115" t="s">
        <v>4</v>
      </c>
      <c r="F115" s="4">
        <v>2744</v>
      </c>
      <c r="G115" s="5">
        <v>9</v>
      </c>
      <c r="H115">
        <f>VLOOKUP(Data[[#This Row],[Product]],products[#All],2,0)</f>
        <v>11.88</v>
      </c>
      <c r="I115">
        <f>Data[[#This Row],[COST PER UNIT]]*Data[[#This Row],[Units]]</f>
        <v>106.92</v>
      </c>
      <c r="J115" s="35">
        <f>Data[[#This Row],[Amount]]-Data[[#This Row],[TOTAL COST]]</f>
        <v>2637.08</v>
      </c>
    </row>
    <row r="116" spans="3:10" x14ac:dyDescent="0.35">
      <c r="C116" t="s">
        <v>40</v>
      </c>
      <c r="D116" t="s">
        <v>36</v>
      </c>
      <c r="E116" t="s">
        <v>33</v>
      </c>
      <c r="F116" s="4">
        <v>9772</v>
      </c>
      <c r="G116" s="5">
        <v>90</v>
      </c>
      <c r="H116">
        <f>VLOOKUP(Data[[#This Row],[Product]],products[#All],2,0)</f>
        <v>12.37</v>
      </c>
      <c r="I116">
        <f>Data[[#This Row],[COST PER UNIT]]*Data[[#This Row],[Units]]</f>
        <v>1113.3</v>
      </c>
      <c r="J116" s="35">
        <f>Data[[#This Row],[Amount]]-Data[[#This Row],[TOTAL COST]]</f>
        <v>8658.7000000000007</v>
      </c>
    </row>
    <row r="117" spans="3:10" x14ac:dyDescent="0.35">
      <c r="C117" t="s">
        <v>7</v>
      </c>
      <c r="D117" t="s">
        <v>34</v>
      </c>
      <c r="E117" t="s">
        <v>25</v>
      </c>
      <c r="F117" s="4">
        <v>1568</v>
      </c>
      <c r="G117" s="5">
        <v>96</v>
      </c>
      <c r="H117">
        <f>VLOOKUP(Data[[#This Row],[Product]],products[#All],2,0)</f>
        <v>13.15</v>
      </c>
      <c r="I117">
        <f>Data[[#This Row],[COST PER UNIT]]*Data[[#This Row],[Units]]</f>
        <v>1262.4000000000001</v>
      </c>
      <c r="J117" s="35">
        <f>Data[[#This Row],[Amount]]-Data[[#This Row],[TOTAL COST]]</f>
        <v>305.59999999999991</v>
      </c>
    </row>
    <row r="118" spans="3:10" x14ac:dyDescent="0.35">
      <c r="C118" t="s">
        <v>2</v>
      </c>
      <c r="D118" t="s">
        <v>36</v>
      </c>
      <c r="E118" t="s">
        <v>16</v>
      </c>
      <c r="F118" s="4">
        <v>11417</v>
      </c>
      <c r="G118" s="5">
        <v>21</v>
      </c>
      <c r="H118">
        <f>VLOOKUP(Data[[#This Row],[Product]],products[#All],2,0)</f>
        <v>8.7899999999999991</v>
      </c>
      <c r="I118">
        <f>Data[[#This Row],[COST PER UNIT]]*Data[[#This Row],[Units]]</f>
        <v>184.58999999999997</v>
      </c>
      <c r="J118" s="35">
        <f>Data[[#This Row],[Amount]]-Data[[#This Row],[TOTAL COST]]</f>
        <v>11232.41</v>
      </c>
    </row>
    <row r="119" spans="3:10" x14ac:dyDescent="0.35">
      <c r="C119" t="s">
        <v>40</v>
      </c>
      <c r="D119" t="s">
        <v>34</v>
      </c>
      <c r="E119" t="s">
        <v>26</v>
      </c>
      <c r="F119" s="4">
        <v>6748</v>
      </c>
      <c r="G119" s="5">
        <v>48</v>
      </c>
      <c r="H119">
        <f>VLOOKUP(Data[[#This Row],[Product]],products[#All],2,0)</f>
        <v>5.6</v>
      </c>
      <c r="I119">
        <f>Data[[#This Row],[COST PER UNIT]]*Data[[#This Row],[Units]]</f>
        <v>268.79999999999995</v>
      </c>
      <c r="J119" s="35">
        <f>Data[[#This Row],[Amount]]-Data[[#This Row],[TOTAL COST]]</f>
        <v>6479.2</v>
      </c>
    </row>
    <row r="120" spans="3:10" x14ac:dyDescent="0.35">
      <c r="C120" t="s">
        <v>10</v>
      </c>
      <c r="D120" t="s">
        <v>36</v>
      </c>
      <c r="E120" t="s">
        <v>27</v>
      </c>
      <c r="F120" s="4">
        <v>1407</v>
      </c>
      <c r="G120" s="5">
        <v>72</v>
      </c>
      <c r="H120">
        <f>VLOOKUP(Data[[#This Row],[Product]],products[#All],2,0)</f>
        <v>16.73</v>
      </c>
      <c r="I120">
        <f>Data[[#This Row],[COST PER UNIT]]*Data[[#This Row],[Units]]</f>
        <v>1204.56</v>
      </c>
      <c r="J120" s="35">
        <f>Data[[#This Row],[Amount]]-Data[[#This Row],[TOTAL COST]]</f>
        <v>202.44000000000005</v>
      </c>
    </row>
    <row r="121" spans="3:10" x14ac:dyDescent="0.35">
      <c r="C121" t="s">
        <v>8</v>
      </c>
      <c r="D121" t="s">
        <v>35</v>
      </c>
      <c r="E121" t="s">
        <v>29</v>
      </c>
      <c r="F121" s="4">
        <v>2023</v>
      </c>
      <c r="G121" s="5">
        <v>168</v>
      </c>
      <c r="H121">
        <f>VLOOKUP(Data[[#This Row],[Product]],products[#All],2,0)</f>
        <v>7.16</v>
      </c>
      <c r="I121">
        <f>Data[[#This Row],[COST PER UNIT]]*Data[[#This Row],[Units]]</f>
        <v>1202.8800000000001</v>
      </c>
      <c r="J121" s="35">
        <f>Data[[#This Row],[Amount]]-Data[[#This Row],[TOTAL COST]]</f>
        <v>820.11999999999989</v>
      </c>
    </row>
    <row r="122" spans="3:10" x14ac:dyDescent="0.35">
      <c r="C122" t="s">
        <v>5</v>
      </c>
      <c r="D122" t="s">
        <v>39</v>
      </c>
      <c r="E122" t="s">
        <v>26</v>
      </c>
      <c r="F122" s="4">
        <v>5236</v>
      </c>
      <c r="G122" s="5">
        <v>51</v>
      </c>
      <c r="H122">
        <f>VLOOKUP(Data[[#This Row],[Product]],products[#All],2,0)</f>
        <v>5.6</v>
      </c>
      <c r="I122">
        <f>Data[[#This Row],[COST PER UNIT]]*Data[[#This Row],[Units]]</f>
        <v>285.59999999999997</v>
      </c>
      <c r="J122" s="35">
        <f>Data[[#This Row],[Amount]]-Data[[#This Row],[TOTAL COST]]</f>
        <v>4950.3999999999996</v>
      </c>
    </row>
    <row r="123" spans="3:10" x14ac:dyDescent="0.35">
      <c r="C123" t="s">
        <v>41</v>
      </c>
      <c r="D123" t="s">
        <v>36</v>
      </c>
      <c r="E123" t="s">
        <v>19</v>
      </c>
      <c r="F123" s="4">
        <v>1925</v>
      </c>
      <c r="G123" s="5">
        <v>192</v>
      </c>
      <c r="H123">
        <f>VLOOKUP(Data[[#This Row],[Product]],products[#All],2,0)</f>
        <v>7.64</v>
      </c>
      <c r="I123">
        <f>Data[[#This Row],[COST PER UNIT]]*Data[[#This Row],[Units]]</f>
        <v>1466.8799999999999</v>
      </c>
      <c r="J123" s="35">
        <f>Data[[#This Row],[Amount]]-Data[[#This Row],[TOTAL COST]]</f>
        <v>458.12000000000012</v>
      </c>
    </row>
    <row r="124" spans="3:10" x14ac:dyDescent="0.35">
      <c r="C124" t="s">
        <v>7</v>
      </c>
      <c r="D124" t="s">
        <v>37</v>
      </c>
      <c r="E124" t="s">
        <v>14</v>
      </c>
      <c r="F124" s="4">
        <v>6608</v>
      </c>
      <c r="G124" s="5">
        <v>225</v>
      </c>
      <c r="H124">
        <f>VLOOKUP(Data[[#This Row],[Product]],products[#All],2,0)</f>
        <v>11.7</v>
      </c>
      <c r="I124">
        <f>Data[[#This Row],[COST PER UNIT]]*Data[[#This Row],[Units]]</f>
        <v>2632.5</v>
      </c>
      <c r="J124" s="35">
        <f>Data[[#This Row],[Amount]]-Data[[#This Row],[TOTAL COST]]</f>
        <v>3975.5</v>
      </c>
    </row>
    <row r="125" spans="3:10" x14ac:dyDescent="0.35">
      <c r="C125" t="s">
        <v>6</v>
      </c>
      <c r="D125" t="s">
        <v>34</v>
      </c>
      <c r="E125" t="s">
        <v>26</v>
      </c>
      <c r="F125" s="4">
        <v>8008</v>
      </c>
      <c r="G125" s="5">
        <v>456</v>
      </c>
      <c r="H125">
        <f>VLOOKUP(Data[[#This Row],[Product]],products[#All],2,0)</f>
        <v>5.6</v>
      </c>
      <c r="I125">
        <f>Data[[#This Row],[COST PER UNIT]]*Data[[#This Row],[Units]]</f>
        <v>2553.6</v>
      </c>
      <c r="J125" s="35">
        <f>Data[[#This Row],[Amount]]-Data[[#This Row],[TOTAL COST]]</f>
        <v>5454.4</v>
      </c>
    </row>
    <row r="126" spans="3:10" x14ac:dyDescent="0.35">
      <c r="C126" t="s">
        <v>10</v>
      </c>
      <c r="D126" t="s">
        <v>34</v>
      </c>
      <c r="E126" t="s">
        <v>25</v>
      </c>
      <c r="F126" s="4">
        <v>1428</v>
      </c>
      <c r="G126" s="5">
        <v>93</v>
      </c>
      <c r="H126">
        <f>VLOOKUP(Data[[#This Row],[Product]],products[#All],2,0)</f>
        <v>13.15</v>
      </c>
      <c r="I126">
        <f>Data[[#This Row],[COST PER UNIT]]*Data[[#This Row],[Units]]</f>
        <v>1222.95</v>
      </c>
      <c r="J126" s="35">
        <f>Data[[#This Row],[Amount]]-Data[[#This Row],[TOTAL COST]]</f>
        <v>205.04999999999995</v>
      </c>
    </row>
    <row r="127" spans="3:10" x14ac:dyDescent="0.35">
      <c r="C127" t="s">
        <v>6</v>
      </c>
      <c r="D127" t="s">
        <v>34</v>
      </c>
      <c r="E127" t="s">
        <v>4</v>
      </c>
      <c r="F127" s="4">
        <v>525</v>
      </c>
      <c r="G127" s="5">
        <v>48</v>
      </c>
      <c r="H127">
        <f>VLOOKUP(Data[[#This Row],[Product]],products[#All],2,0)</f>
        <v>11.88</v>
      </c>
      <c r="I127">
        <f>Data[[#This Row],[COST PER UNIT]]*Data[[#This Row],[Units]]</f>
        <v>570.24</v>
      </c>
      <c r="J127" s="35">
        <f>Data[[#This Row],[Amount]]-Data[[#This Row],[TOTAL COST]]</f>
        <v>-45.240000000000009</v>
      </c>
    </row>
    <row r="128" spans="3:10" x14ac:dyDescent="0.35">
      <c r="C128" t="s">
        <v>6</v>
      </c>
      <c r="D128" t="s">
        <v>37</v>
      </c>
      <c r="E128" t="s">
        <v>18</v>
      </c>
      <c r="F128" s="4">
        <v>1505</v>
      </c>
      <c r="G128" s="5">
        <v>102</v>
      </c>
      <c r="H128">
        <f>VLOOKUP(Data[[#This Row],[Product]],products[#All],2,0)</f>
        <v>6.47</v>
      </c>
      <c r="I128">
        <f>Data[[#This Row],[COST PER UNIT]]*Data[[#This Row],[Units]]</f>
        <v>659.93999999999994</v>
      </c>
      <c r="J128" s="35">
        <f>Data[[#This Row],[Amount]]-Data[[#This Row],[TOTAL COST]]</f>
        <v>845.06000000000006</v>
      </c>
    </row>
    <row r="129" spans="3:10" x14ac:dyDescent="0.35">
      <c r="C129" t="s">
        <v>7</v>
      </c>
      <c r="D129" t="s">
        <v>35</v>
      </c>
      <c r="E129" t="s">
        <v>30</v>
      </c>
      <c r="F129" s="4">
        <v>6755</v>
      </c>
      <c r="G129" s="5">
        <v>252</v>
      </c>
      <c r="H129">
        <f>VLOOKUP(Data[[#This Row],[Product]],products[#All],2,0)</f>
        <v>14.49</v>
      </c>
      <c r="I129">
        <f>Data[[#This Row],[COST PER UNIT]]*Data[[#This Row],[Units]]</f>
        <v>3651.48</v>
      </c>
      <c r="J129" s="35">
        <f>Data[[#This Row],[Amount]]-Data[[#This Row],[TOTAL COST]]</f>
        <v>3103.52</v>
      </c>
    </row>
    <row r="130" spans="3:10" x14ac:dyDescent="0.35">
      <c r="C130" t="s">
        <v>2</v>
      </c>
      <c r="D130" t="s">
        <v>37</v>
      </c>
      <c r="E130" t="s">
        <v>18</v>
      </c>
      <c r="F130" s="4">
        <v>11571</v>
      </c>
      <c r="G130" s="5">
        <v>138</v>
      </c>
      <c r="H130">
        <f>VLOOKUP(Data[[#This Row],[Product]],products[#All],2,0)</f>
        <v>6.47</v>
      </c>
      <c r="I130">
        <f>Data[[#This Row],[COST PER UNIT]]*Data[[#This Row],[Units]]</f>
        <v>892.86</v>
      </c>
      <c r="J130" s="35">
        <f>Data[[#This Row],[Amount]]-Data[[#This Row],[TOTAL COST]]</f>
        <v>10678.14</v>
      </c>
    </row>
    <row r="131" spans="3:10" x14ac:dyDescent="0.35">
      <c r="C131" t="s">
        <v>40</v>
      </c>
      <c r="D131" t="s">
        <v>38</v>
      </c>
      <c r="E131" t="s">
        <v>25</v>
      </c>
      <c r="F131" s="4">
        <v>2541</v>
      </c>
      <c r="G131" s="5">
        <v>90</v>
      </c>
      <c r="H131">
        <f>VLOOKUP(Data[[#This Row],[Product]],products[#All],2,0)</f>
        <v>13.15</v>
      </c>
      <c r="I131">
        <f>Data[[#This Row],[COST PER UNIT]]*Data[[#This Row],[Units]]</f>
        <v>1183.5</v>
      </c>
      <c r="J131" s="35">
        <f>Data[[#This Row],[Amount]]-Data[[#This Row],[TOTAL COST]]</f>
        <v>1357.5</v>
      </c>
    </row>
    <row r="132" spans="3:10" x14ac:dyDescent="0.35">
      <c r="C132" t="s">
        <v>41</v>
      </c>
      <c r="D132" t="s">
        <v>37</v>
      </c>
      <c r="E132" t="s">
        <v>30</v>
      </c>
      <c r="F132" s="4">
        <v>1526</v>
      </c>
      <c r="G132" s="5">
        <v>240</v>
      </c>
      <c r="H132">
        <f>VLOOKUP(Data[[#This Row],[Product]],products[#All],2,0)</f>
        <v>14.49</v>
      </c>
      <c r="I132">
        <f>Data[[#This Row],[COST PER UNIT]]*Data[[#This Row],[Units]]</f>
        <v>3477.6</v>
      </c>
      <c r="J132" s="35">
        <f>Data[[#This Row],[Amount]]-Data[[#This Row],[TOTAL COST]]</f>
        <v>-1951.6</v>
      </c>
    </row>
    <row r="133" spans="3:10" x14ac:dyDescent="0.35">
      <c r="C133" t="s">
        <v>40</v>
      </c>
      <c r="D133" t="s">
        <v>38</v>
      </c>
      <c r="E133" t="s">
        <v>4</v>
      </c>
      <c r="F133" s="4">
        <v>6125</v>
      </c>
      <c r="G133" s="5">
        <v>102</v>
      </c>
      <c r="H133">
        <f>VLOOKUP(Data[[#This Row],[Product]],products[#All],2,0)</f>
        <v>11.88</v>
      </c>
      <c r="I133">
        <f>Data[[#This Row],[COST PER UNIT]]*Data[[#This Row],[Units]]</f>
        <v>1211.76</v>
      </c>
      <c r="J133" s="35">
        <f>Data[[#This Row],[Amount]]-Data[[#This Row],[TOTAL COST]]</f>
        <v>4913.24</v>
      </c>
    </row>
    <row r="134" spans="3:10" x14ac:dyDescent="0.35">
      <c r="C134" t="s">
        <v>41</v>
      </c>
      <c r="D134" t="s">
        <v>35</v>
      </c>
      <c r="E134" t="s">
        <v>27</v>
      </c>
      <c r="F134" s="4">
        <v>847</v>
      </c>
      <c r="G134" s="5">
        <v>129</v>
      </c>
      <c r="H134">
        <f>VLOOKUP(Data[[#This Row],[Product]],products[#All],2,0)</f>
        <v>16.73</v>
      </c>
      <c r="I134">
        <f>Data[[#This Row],[COST PER UNIT]]*Data[[#This Row],[Units]]</f>
        <v>2158.17</v>
      </c>
      <c r="J134" s="35">
        <f>Data[[#This Row],[Amount]]-Data[[#This Row],[TOTAL COST]]</f>
        <v>-1311.17</v>
      </c>
    </row>
    <row r="135" spans="3:10" x14ac:dyDescent="0.35">
      <c r="C135" t="s">
        <v>8</v>
      </c>
      <c r="D135" t="s">
        <v>35</v>
      </c>
      <c r="E135" t="s">
        <v>27</v>
      </c>
      <c r="F135" s="4">
        <v>4753</v>
      </c>
      <c r="G135" s="5">
        <v>300</v>
      </c>
      <c r="H135">
        <f>VLOOKUP(Data[[#This Row],[Product]],products[#All],2,0)</f>
        <v>16.73</v>
      </c>
      <c r="I135">
        <f>Data[[#This Row],[COST PER UNIT]]*Data[[#This Row],[Units]]</f>
        <v>5019</v>
      </c>
      <c r="J135" s="35">
        <f>Data[[#This Row],[Amount]]-Data[[#This Row],[TOTAL COST]]</f>
        <v>-266</v>
      </c>
    </row>
    <row r="136" spans="3:10" x14ac:dyDescent="0.35">
      <c r="C136" t="s">
        <v>6</v>
      </c>
      <c r="D136" t="s">
        <v>38</v>
      </c>
      <c r="E136" t="s">
        <v>33</v>
      </c>
      <c r="F136" s="4">
        <v>959</v>
      </c>
      <c r="G136" s="5">
        <v>135</v>
      </c>
      <c r="H136">
        <f>VLOOKUP(Data[[#This Row],[Product]],products[#All],2,0)</f>
        <v>12.37</v>
      </c>
      <c r="I136">
        <f>Data[[#This Row],[COST PER UNIT]]*Data[[#This Row],[Units]]</f>
        <v>1669.9499999999998</v>
      </c>
      <c r="J136" s="35">
        <f>Data[[#This Row],[Amount]]-Data[[#This Row],[TOTAL COST]]</f>
        <v>-710.94999999999982</v>
      </c>
    </row>
    <row r="137" spans="3:10" x14ac:dyDescent="0.35">
      <c r="C137" t="s">
        <v>7</v>
      </c>
      <c r="D137" t="s">
        <v>35</v>
      </c>
      <c r="E137" t="s">
        <v>24</v>
      </c>
      <c r="F137" s="4">
        <v>2793</v>
      </c>
      <c r="G137" s="5">
        <v>114</v>
      </c>
      <c r="H137">
        <f>VLOOKUP(Data[[#This Row],[Product]],products[#All],2,0)</f>
        <v>4.97</v>
      </c>
      <c r="I137">
        <f>Data[[#This Row],[COST PER UNIT]]*Data[[#This Row],[Units]]</f>
        <v>566.57999999999993</v>
      </c>
      <c r="J137" s="35">
        <f>Data[[#This Row],[Amount]]-Data[[#This Row],[TOTAL COST]]</f>
        <v>2226.42</v>
      </c>
    </row>
    <row r="138" spans="3:10" x14ac:dyDescent="0.35">
      <c r="C138" t="s">
        <v>7</v>
      </c>
      <c r="D138" t="s">
        <v>35</v>
      </c>
      <c r="E138" t="s">
        <v>14</v>
      </c>
      <c r="F138" s="4">
        <v>4606</v>
      </c>
      <c r="G138" s="5">
        <v>63</v>
      </c>
      <c r="H138">
        <f>VLOOKUP(Data[[#This Row],[Product]],products[#All],2,0)</f>
        <v>11.7</v>
      </c>
      <c r="I138">
        <f>Data[[#This Row],[COST PER UNIT]]*Data[[#This Row],[Units]]</f>
        <v>737.09999999999991</v>
      </c>
      <c r="J138" s="35">
        <f>Data[[#This Row],[Amount]]-Data[[#This Row],[TOTAL COST]]</f>
        <v>3868.9</v>
      </c>
    </row>
    <row r="139" spans="3:10" x14ac:dyDescent="0.35">
      <c r="C139" t="s">
        <v>7</v>
      </c>
      <c r="D139" t="s">
        <v>36</v>
      </c>
      <c r="E139" t="s">
        <v>29</v>
      </c>
      <c r="F139" s="4">
        <v>5551</v>
      </c>
      <c r="G139" s="5">
        <v>252</v>
      </c>
      <c r="H139">
        <f>VLOOKUP(Data[[#This Row],[Product]],products[#All],2,0)</f>
        <v>7.16</v>
      </c>
      <c r="I139">
        <f>Data[[#This Row],[COST PER UNIT]]*Data[[#This Row],[Units]]</f>
        <v>1804.32</v>
      </c>
      <c r="J139" s="35">
        <f>Data[[#This Row],[Amount]]-Data[[#This Row],[TOTAL COST]]</f>
        <v>3746.6800000000003</v>
      </c>
    </row>
    <row r="140" spans="3:10" x14ac:dyDescent="0.35">
      <c r="C140" t="s">
        <v>10</v>
      </c>
      <c r="D140" t="s">
        <v>36</v>
      </c>
      <c r="E140" t="s">
        <v>32</v>
      </c>
      <c r="F140" s="4">
        <v>6657</v>
      </c>
      <c r="G140" s="5">
        <v>303</v>
      </c>
      <c r="H140">
        <f>VLOOKUP(Data[[#This Row],[Product]],products[#All],2,0)</f>
        <v>8.65</v>
      </c>
      <c r="I140">
        <f>Data[[#This Row],[COST PER UNIT]]*Data[[#This Row],[Units]]</f>
        <v>2620.9500000000003</v>
      </c>
      <c r="J140" s="35">
        <f>Data[[#This Row],[Amount]]-Data[[#This Row],[TOTAL COST]]</f>
        <v>4036.0499999999997</v>
      </c>
    </row>
    <row r="141" spans="3:10" x14ac:dyDescent="0.35">
      <c r="C141" t="s">
        <v>7</v>
      </c>
      <c r="D141" t="s">
        <v>39</v>
      </c>
      <c r="E141" t="s">
        <v>17</v>
      </c>
      <c r="F141" s="4">
        <v>4438</v>
      </c>
      <c r="G141" s="5">
        <v>246</v>
      </c>
      <c r="H141">
        <f>VLOOKUP(Data[[#This Row],[Product]],products[#All],2,0)</f>
        <v>3.11</v>
      </c>
      <c r="I141">
        <f>Data[[#This Row],[COST PER UNIT]]*Data[[#This Row],[Units]]</f>
        <v>765.06</v>
      </c>
      <c r="J141" s="35">
        <f>Data[[#This Row],[Amount]]-Data[[#This Row],[TOTAL COST]]</f>
        <v>3672.94</v>
      </c>
    </row>
    <row r="142" spans="3:10" x14ac:dyDescent="0.35">
      <c r="C142" t="s">
        <v>8</v>
      </c>
      <c r="D142" t="s">
        <v>38</v>
      </c>
      <c r="E142" t="s">
        <v>22</v>
      </c>
      <c r="F142" s="4">
        <v>168</v>
      </c>
      <c r="G142" s="5">
        <v>84</v>
      </c>
      <c r="H142">
        <f>VLOOKUP(Data[[#This Row],[Product]],products[#All],2,0)</f>
        <v>9.77</v>
      </c>
      <c r="I142">
        <f>Data[[#This Row],[COST PER UNIT]]*Data[[#This Row],[Units]]</f>
        <v>820.68</v>
      </c>
      <c r="J142" s="35">
        <f>Data[[#This Row],[Amount]]-Data[[#This Row],[TOTAL COST]]</f>
        <v>-652.67999999999995</v>
      </c>
    </row>
    <row r="143" spans="3:10" x14ac:dyDescent="0.35">
      <c r="C143" t="s">
        <v>7</v>
      </c>
      <c r="D143" t="s">
        <v>34</v>
      </c>
      <c r="E143" t="s">
        <v>17</v>
      </c>
      <c r="F143" s="4">
        <v>7777</v>
      </c>
      <c r="G143" s="5">
        <v>39</v>
      </c>
      <c r="H143">
        <f>VLOOKUP(Data[[#This Row],[Product]],products[#All],2,0)</f>
        <v>3.11</v>
      </c>
      <c r="I143">
        <f>Data[[#This Row],[COST PER UNIT]]*Data[[#This Row],[Units]]</f>
        <v>121.28999999999999</v>
      </c>
      <c r="J143" s="35">
        <f>Data[[#This Row],[Amount]]-Data[[#This Row],[TOTAL COST]]</f>
        <v>7655.71</v>
      </c>
    </row>
    <row r="144" spans="3:10" x14ac:dyDescent="0.35">
      <c r="C144" t="s">
        <v>5</v>
      </c>
      <c r="D144" t="s">
        <v>36</v>
      </c>
      <c r="E144" t="s">
        <v>17</v>
      </c>
      <c r="F144" s="4">
        <v>3339</v>
      </c>
      <c r="G144" s="5">
        <v>348</v>
      </c>
      <c r="H144">
        <f>VLOOKUP(Data[[#This Row],[Product]],products[#All],2,0)</f>
        <v>3.11</v>
      </c>
      <c r="I144">
        <f>Data[[#This Row],[COST PER UNIT]]*Data[[#This Row],[Units]]</f>
        <v>1082.28</v>
      </c>
      <c r="J144" s="35">
        <f>Data[[#This Row],[Amount]]-Data[[#This Row],[TOTAL COST]]</f>
        <v>2256.7200000000003</v>
      </c>
    </row>
    <row r="145" spans="3:10" x14ac:dyDescent="0.35">
      <c r="C145" t="s">
        <v>7</v>
      </c>
      <c r="D145" t="s">
        <v>37</v>
      </c>
      <c r="E145" t="s">
        <v>33</v>
      </c>
      <c r="F145" s="4">
        <v>6391</v>
      </c>
      <c r="G145" s="5">
        <v>48</v>
      </c>
      <c r="H145">
        <f>VLOOKUP(Data[[#This Row],[Product]],products[#All],2,0)</f>
        <v>12.37</v>
      </c>
      <c r="I145">
        <f>Data[[#This Row],[COST PER UNIT]]*Data[[#This Row],[Units]]</f>
        <v>593.76</v>
      </c>
      <c r="J145" s="35">
        <f>Data[[#This Row],[Amount]]-Data[[#This Row],[TOTAL COST]]</f>
        <v>5797.24</v>
      </c>
    </row>
    <row r="146" spans="3:10" x14ac:dyDescent="0.35">
      <c r="C146" t="s">
        <v>5</v>
      </c>
      <c r="D146" t="s">
        <v>37</v>
      </c>
      <c r="E146" t="s">
        <v>22</v>
      </c>
      <c r="F146" s="4">
        <v>518</v>
      </c>
      <c r="G146" s="5">
        <v>75</v>
      </c>
      <c r="H146">
        <f>VLOOKUP(Data[[#This Row],[Product]],products[#All],2,0)</f>
        <v>9.77</v>
      </c>
      <c r="I146">
        <f>Data[[#This Row],[COST PER UNIT]]*Data[[#This Row],[Units]]</f>
        <v>732.75</v>
      </c>
      <c r="J146" s="35">
        <f>Data[[#This Row],[Amount]]-Data[[#This Row],[TOTAL COST]]</f>
        <v>-214.75</v>
      </c>
    </row>
    <row r="147" spans="3:10" x14ac:dyDescent="0.35">
      <c r="C147" t="s">
        <v>7</v>
      </c>
      <c r="D147" t="s">
        <v>38</v>
      </c>
      <c r="E147" t="s">
        <v>28</v>
      </c>
      <c r="F147" s="4">
        <v>5677</v>
      </c>
      <c r="G147" s="5">
        <v>258</v>
      </c>
      <c r="H147">
        <f>VLOOKUP(Data[[#This Row],[Product]],products[#All],2,0)</f>
        <v>10.38</v>
      </c>
      <c r="I147">
        <f>Data[[#This Row],[COST PER UNIT]]*Data[[#This Row],[Units]]</f>
        <v>2678.0400000000004</v>
      </c>
      <c r="J147" s="35">
        <f>Data[[#This Row],[Amount]]-Data[[#This Row],[TOTAL COST]]</f>
        <v>2998.9599999999996</v>
      </c>
    </row>
    <row r="148" spans="3:10" x14ac:dyDescent="0.35">
      <c r="C148" t="s">
        <v>6</v>
      </c>
      <c r="D148" t="s">
        <v>39</v>
      </c>
      <c r="E148" t="s">
        <v>17</v>
      </c>
      <c r="F148" s="4">
        <v>6048</v>
      </c>
      <c r="G148" s="5">
        <v>27</v>
      </c>
      <c r="H148">
        <f>VLOOKUP(Data[[#This Row],[Product]],products[#All],2,0)</f>
        <v>3.11</v>
      </c>
      <c r="I148">
        <f>Data[[#This Row],[COST PER UNIT]]*Data[[#This Row],[Units]]</f>
        <v>83.97</v>
      </c>
      <c r="J148" s="35">
        <f>Data[[#This Row],[Amount]]-Data[[#This Row],[TOTAL COST]]</f>
        <v>5964.03</v>
      </c>
    </row>
    <row r="149" spans="3:10" x14ac:dyDescent="0.35">
      <c r="C149" t="s">
        <v>8</v>
      </c>
      <c r="D149" t="s">
        <v>38</v>
      </c>
      <c r="E149" t="s">
        <v>32</v>
      </c>
      <c r="F149" s="4">
        <v>3752</v>
      </c>
      <c r="G149" s="5">
        <v>213</v>
      </c>
      <c r="H149">
        <f>VLOOKUP(Data[[#This Row],[Product]],products[#All],2,0)</f>
        <v>8.65</v>
      </c>
      <c r="I149">
        <f>Data[[#This Row],[COST PER UNIT]]*Data[[#This Row],[Units]]</f>
        <v>1842.45</v>
      </c>
      <c r="J149" s="35">
        <f>Data[[#This Row],[Amount]]-Data[[#This Row],[TOTAL COST]]</f>
        <v>1909.55</v>
      </c>
    </row>
    <row r="150" spans="3:10" x14ac:dyDescent="0.35">
      <c r="C150" t="s">
        <v>5</v>
      </c>
      <c r="D150" t="s">
        <v>35</v>
      </c>
      <c r="E150" t="s">
        <v>29</v>
      </c>
      <c r="F150" s="4">
        <v>4480</v>
      </c>
      <c r="G150" s="5">
        <v>357</v>
      </c>
      <c r="H150">
        <f>VLOOKUP(Data[[#This Row],[Product]],products[#All],2,0)</f>
        <v>7.16</v>
      </c>
      <c r="I150">
        <f>Data[[#This Row],[COST PER UNIT]]*Data[[#This Row],[Units]]</f>
        <v>2556.12</v>
      </c>
      <c r="J150" s="35">
        <f>Data[[#This Row],[Amount]]-Data[[#This Row],[TOTAL COST]]</f>
        <v>1923.88</v>
      </c>
    </row>
    <row r="151" spans="3:10" x14ac:dyDescent="0.35">
      <c r="C151" t="s">
        <v>9</v>
      </c>
      <c r="D151" t="s">
        <v>37</v>
      </c>
      <c r="E151" t="s">
        <v>4</v>
      </c>
      <c r="F151" s="4">
        <v>259</v>
      </c>
      <c r="G151" s="5">
        <v>207</v>
      </c>
      <c r="H151">
        <f>VLOOKUP(Data[[#This Row],[Product]],products[#All],2,0)</f>
        <v>11.88</v>
      </c>
      <c r="I151">
        <f>Data[[#This Row],[COST PER UNIT]]*Data[[#This Row],[Units]]</f>
        <v>2459.1600000000003</v>
      </c>
      <c r="J151" s="35">
        <f>Data[[#This Row],[Amount]]-Data[[#This Row],[TOTAL COST]]</f>
        <v>-2200.1600000000003</v>
      </c>
    </row>
    <row r="152" spans="3:10" x14ac:dyDescent="0.35">
      <c r="C152" t="s">
        <v>8</v>
      </c>
      <c r="D152" t="s">
        <v>37</v>
      </c>
      <c r="E152" t="s">
        <v>30</v>
      </c>
      <c r="F152" s="4">
        <v>42</v>
      </c>
      <c r="G152" s="5">
        <v>150</v>
      </c>
      <c r="H152">
        <f>VLOOKUP(Data[[#This Row],[Product]],products[#All],2,0)</f>
        <v>14.49</v>
      </c>
      <c r="I152">
        <f>Data[[#This Row],[COST PER UNIT]]*Data[[#This Row],[Units]]</f>
        <v>2173.5</v>
      </c>
      <c r="J152" s="35">
        <f>Data[[#This Row],[Amount]]-Data[[#This Row],[TOTAL COST]]</f>
        <v>-2131.5</v>
      </c>
    </row>
    <row r="153" spans="3:10" x14ac:dyDescent="0.35">
      <c r="C153" t="s">
        <v>41</v>
      </c>
      <c r="D153" t="s">
        <v>36</v>
      </c>
      <c r="E153" t="s">
        <v>26</v>
      </c>
      <c r="F153" s="4">
        <v>98</v>
      </c>
      <c r="G153" s="5">
        <v>204</v>
      </c>
      <c r="H153">
        <f>VLOOKUP(Data[[#This Row],[Product]],products[#All],2,0)</f>
        <v>5.6</v>
      </c>
      <c r="I153">
        <f>Data[[#This Row],[COST PER UNIT]]*Data[[#This Row],[Units]]</f>
        <v>1142.3999999999999</v>
      </c>
      <c r="J153" s="35">
        <f>Data[[#This Row],[Amount]]-Data[[#This Row],[TOTAL COST]]</f>
        <v>-1044.3999999999999</v>
      </c>
    </row>
    <row r="154" spans="3:10" x14ac:dyDescent="0.35">
      <c r="C154" t="s">
        <v>7</v>
      </c>
      <c r="D154" t="s">
        <v>35</v>
      </c>
      <c r="E154" t="s">
        <v>27</v>
      </c>
      <c r="F154" s="4">
        <v>2478</v>
      </c>
      <c r="G154" s="5">
        <v>21</v>
      </c>
      <c r="H154">
        <f>VLOOKUP(Data[[#This Row],[Product]],products[#All],2,0)</f>
        <v>16.73</v>
      </c>
      <c r="I154">
        <f>Data[[#This Row],[COST PER UNIT]]*Data[[#This Row],[Units]]</f>
        <v>351.33</v>
      </c>
      <c r="J154" s="35">
        <f>Data[[#This Row],[Amount]]-Data[[#This Row],[TOTAL COST]]</f>
        <v>2126.67</v>
      </c>
    </row>
    <row r="155" spans="3:10" x14ac:dyDescent="0.35">
      <c r="C155" t="s">
        <v>41</v>
      </c>
      <c r="D155" t="s">
        <v>34</v>
      </c>
      <c r="E155" t="s">
        <v>33</v>
      </c>
      <c r="F155" s="4">
        <v>7847</v>
      </c>
      <c r="G155" s="5">
        <v>174</v>
      </c>
      <c r="H155">
        <f>VLOOKUP(Data[[#This Row],[Product]],products[#All],2,0)</f>
        <v>12.37</v>
      </c>
      <c r="I155">
        <f>Data[[#This Row],[COST PER UNIT]]*Data[[#This Row],[Units]]</f>
        <v>2152.3799999999997</v>
      </c>
      <c r="J155" s="35">
        <f>Data[[#This Row],[Amount]]-Data[[#This Row],[TOTAL COST]]</f>
        <v>5694.6200000000008</v>
      </c>
    </row>
    <row r="156" spans="3:10" x14ac:dyDescent="0.35">
      <c r="C156" t="s">
        <v>2</v>
      </c>
      <c r="D156" t="s">
        <v>37</v>
      </c>
      <c r="E156" t="s">
        <v>17</v>
      </c>
      <c r="F156" s="4">
        <v>9926</v>
      </c>
      <c r="G156" s="5">
        <v>201</v>
      </c>
      <c r="H156">
        <f>VLOOKUP(Data[[#This Row],[Product]],products[#All],2,0)</f>
        <v>3.11</v>
      </c>
      <c r="I156">
        <f>Data[[#This Row],[COST PER UNIT]]*Data[[#This Row],[Units]]</f>
        <v>625.11</v>
      </c>
      <c r="J156" s="35">
        <f>Data[[#This Row],[Amount]]-Data[[#This Row],[TOTAL COST]]</f>
        <v>9300.89</v>
      </c>
    </row>
    <row r="157" spans="3:10" x14ac:dyDescent="0.35">
      <c r="C157" t="s">
        <v>8</v>
      </c>
      <c r="D157" t="s">
        <v>38</v>
      </c>
      <c r="E157" t="s">
        <v>13</v>
      </c>
      <c r="F157" s="4">
        <v>819</v>
      </c>
      <c r="G157" s="5">
        <v>510</v>
      </c>
      <c r="H157">
        <f>VLOOKUP(Data[[#This Row],[Product]],products[#All],2,0)</f>
        <v>9.33</v>
      </c>
      <c r="I157">
        <f>Data[[#This Row],[COST PER UNIT]]*Data[[#This Row],[Units]]</f>
        <v>4758.3</v>
      </c>
      <c r="J157" s="35">
        <f>Data[[#This Row],[Amount]]-Data[[#This Row],[TOTAL COST]]</f>
        <v>-3939.3</v>
      </c>
    </row>
    <row r="158" spans="3:10" x14ac:dyDescent="0.35">
      <c r="C158" t="s">
        <v>6</v>
      </c>
      <c r="D158" t="s">
        <v>39</v>
      </c>
      <c r="E158" t="s">
        <v>29</v>
      </c>
      <c r="F158" s="4">
        <v>3052</v>
      </c>
      <c r="G158" s="5">
        <v>378</v>
      </c>
      <c r="H158">
        <f>VLOOKUP(Data[[#This Row],[Product]],products[#All],2,0)</f>
        <v>7.16</v>
      </c>
      <c r="I158">
        <f>Data[[#This Row],[COST PER UNIT]]*Data[[#This Row],[Units]]</f>
        <v>2706.48</v>
      </c>
      <c r="J158" s="35">
        <f>Data[[#This Row],[Amount]]-Data[[#This Row],[TOTAL COST]]</f>
        <v>345.52</v>
      </c>
    </row>
    <row r="159" spans="3:10" x14ac:dyDescent="0.35">
      <c r="C159" t="s">
        <v>9</v>
      </c>
      <c r="D159" t="s">
        <v>34</v>
      </c>
      <c r="E159" t="s">
        <v>21</v>
      </c>
      <c r="F159" s="4">
        <v>6832</v>
      </c>
      <c r="G159" s="5">
        <v>27</v>
      </c>
      <c r="H159">
        <f>VLOOKUP(Data[[#This Row],[Product]],products[#All],2,0)</f>
        <v>9</v>
      </c>
      <c r="I159">
        <f>Data[[#This Row],[COST PER UNIT]]*Data[[#This Row],[Units]]</f>
        <v>243</v>
      </c>
      <c r="J159" s="35">
        <f>Data[[#This Row],[Amount]]-Data[[#This Row],[TOTAL COST]]</f>
        <v>6589</v>
      </c>
    </row>
    <row r="160" spans="3:10" x14ac:dyDescent="0.35">
      <c r="C160" t="s">
        <v>2</v>
      </c>
      <c r="D160" t="s">
        <v>39</v>
      </c>
      <c r="E160" t="s">
        <v>16</v>
      </c>
      <c r="F160" s="4">
        <v>2016</v>
      </c>
      <c r="G160" s="5">
        <v>117</v>
      </c>
      <c r="H160">
        <f>VLOOKUP(Data[[#This Row],[Product]],products[#All],2,0)</f>
        <v>8.7899999999999991</v>
      </c>
      <c r="I160">
        <f>Data[[#This Row],[COST PER UNIT]]*Data[[#This Row],[Units]]</f>
        <v>1028.4299999999998</v>
      </c>
      <c r="J160" s="35">
        <f>Data[[#This Row],[Amount]]-Data[[#This Row],[TOTAL COST]]</f>
        <v>987.57000000000016</v>
      </c>
    </row>
    <row r="161" spans="3:10" x14ac:dyDescent="0.35">
      <c r="C161" t="s">
        <v>6</v>
      </c>
      <c r="D161" t="s">
        <v>38</v>
      </c>
      <c r="E161" t="s">
        <v>21</v>
      </c>
      <c r="F161" s="4">
        <v>7322</v>
      </c>
      <c r="G161" s="5">
        <v>36</v>
      </c>
      <c r="H161">
        <f>VLOOKUP(Data[[#This Row],[Product]],products[#All],2,0)</f>
        <v>9</v>
      </c>
      <c r="I161">
        <f>Data[[#This Row],[COST PER UNIT]]*Data[[#This Row],[Units]]</f>
        <v>324</v>
      </c>
      <c r="J161" s="35">
        <f>Data[[#This Row],[Amount]]-Data[[#This Row],[TOTAL COST]]</f>
        <v>6998</v>
      </c>
    </row>
    <row r="162" spans="3:10" x14ac:dyDescent="0.35">
      <c r="C162" t="s">
        <v>8</v>
      </c>
      <c r="D162" t="s">
        <v>35</v>
      </c>
      <c r="E162" t="s">
        <v>33</v>
      </c>
      <c r="F162" s="4">
        <v>357</v>
      </c>
      <c r="G162" s="5">
        <v>126</v>
      </c>
      <c r="H162">
        <f>VLOOKUP(Data[[#This Row],[Product]],products[#All],2,0)</f>
        <v>12.37</v>
      </c>
      <c r="I162">
        <f>Data[[#This Row],[COST PER UNIT]]*Data[[#This Row],[Units]]</f>
        <v>1558.62</v>
      </c>
      <c r="J162" s="35">
        <f>Data[[#This Row],[Amount]]-Data[[#This Row],[TOTAL COST]]</f>
        <v>-1201.6199999999999</v>
      </c>
    </row>
    <row r="163" spans="3:10" x14ac:dyDescent="0.35">
      <c r="C163" t="s">
        <v>9</v>
      </c>
      <c r="D163" t="s">
        <v>39</v>
      </c>
      <c r="E163" t="s">
        <v>25</v>
      </c>
      <c r="F163" s="4">
        <v>3192</v>
      </c>
      <c r="G163" s="5">
        <v>72</v>
      </c>
      <c r="H163">
        <f>VLOOKUP(Data[[#This Row],[Product]],products[#All],2,0)</f>
        <v>13.15</v>
      </c>
      <c r="I163">
        <f>Data[[#This Row],[COST PER UNIT]]*Data[[#This Row],[Units]]</f>
        <v>946.80000000000007</v>
      </c>
      <c r="J163" s="35">
        <f>Data[[#This Row],[Amount]]-Data[[#This Row],[TOTAL COST]]</f>
        <v>2245.1999999999998</v>
      </c>
    </row>
    <row r="164" spans="3:10" x14ac:dyDescent="0.35">
      <c r="C164" t="s">
        <v>7</v>
      </c>
      <c r="D164" t="s">
        <v>36</v>
      </c>
      <c r="E164" t="s">
        <v>22</v>
      </c>
      <c r="F164" s="4">
        <v>8435</v>
      </c>
      <c r="G164" s="5">
        <v>42</v>
      </c>
      <c r="H164">
        <f>VLOOKUP(Data[[#This Row],[Product]],products[#All],2,0)</f>
        <v>9.77</v>
      </c>
      <c r="I164">
        <f>Data[[#This Row],[COST PER UNIT]]*Data[[#This Row],[Units]]</f>
        <v>410.34</v>
      </c>
      <c r="J164" s="35">
        <f>Data[[#This Row],[Amount]]-Data[[#This Row],[TOTAL COST]]</f>
        <v>8024.66</v>
      </c>
    </row>
    <row r="165" spans="3:10" x14ac:dyDescent="0.35">
      <c r="C165" t="s">
        <v>40</v>
      </c>
      <c r="D165" t="s">
        <v>39</v>
      </c>
      <c r="E165" t="s">
        <v>29</v>
      </c>
      <c r="F165" s="4">
        <v>0</v>
      </c>
      <c r="G165" s="5">
        <v>135</v>
      </c>
      <c r="H165">
        <f>VLOOKUP(Data[[#This Row],[Product]],products[#All],2,0)</f>
        <v>7.16</v>
      </c>
      <c r="I165">
        <f>Data[[#This Row],[COST PER UNIT]]*Data[[#This Row],[Units]]</f>
        <v>966.6</v>
      </c>
      <c r="J165" s="35">
        <f>Data[[#This Row],[Amount]]-Data[[#This Row],[TOTAL COST]]</f>
        <v>-966.6</v>
      </c>
    </row>
    <row r="166" spans="3:10" x14ac:dyDescent="0.35">
      <c r="C166" t="s">
        <v>7</v>
      </c>
      <c r="D166" t="s">
        <v>34</v>
      </c>
      <c r="E166" t="s">
        <v>24</v>
      </c>
      <c r="F166" s="4">
        <v>8862</v>
      </c>
      <c r="G166" s="5">
        <v>189</v>
      </c>
      <c r="H166">
        <f>VLOOKUP(Data[[#This Row],[Product]],products[#All],2,0)</f>
        <v>4.97</v>
      </c>
      <c r="I166">
        <f>Data[[#This Row],[COST PER UNIT]]*Data[[#This Row],[Units]]</f>
        <v>939.32999999999993</v>
      </c>
      <c r="J166" s="35">
        <f>Data[[#This Row],[Amount]]-Data[[#This Row],[TOTAL COST]]</f>
        <v>7922.67</v>
      </c>
    </row>
    <row r="167" spans="3:10" x14ac:dyDescent="0.35">
      <c r="C167" t="s">
        <v>6</v>
      </c>
      <c r="D167" t="s">
        <v>37</v>
      </c>
      <c r="E167" t="s">
        <v>28</v>
      </c>
      <c r="F167" s="4">
        <v>3556</v>
      </c>
      <c r="G167" s="5">
        <v>459</v>
      </c>
      <c r="H167">
        <f>VLOOKUP(Data[[#This Row],[Product]],products[#All],2,0)</f>
        <v>10.38</v>
      </c>
      <c r="I167">
        <f>Data[[#This Row],[COST PER UNIT]]*Data[[#This Row],[Units]]</f>
        <v>4764.42</v>
      </c>
      <c r="J167" s="35">
        <f>Data[[#This Row],[Amount]]-Data[[#This Row],[TOTAL COST]]</f>
        <v>-1208.42</v>
      </c>
    </row>
    <row r="168" spans="3:10" x14ac:dyDescent="0.35">
      <c r="C168" t="s">
        <v>5</v>
      </c>
      <c r="D168" t="s">
        <v>34</v>
      </c>
      <c r="E168" t="s">
        <v>15</v>
      </c>
      <c r="F168" s="4">
        <v>7280</v>
      </c>
      <c r="G168" s="5">
        <v>201</v>
      </c>
      <c r="H168">
        <f>VLOOKUP(Data[[#This Row],[Product]],products[#All],2,0)</f>
        <v>11.73</v>
      </c>
      <c r="I168">
        <f>Data[[#This Row],[COST PER UNIT]]*Data[[#This Row],[Units]]</f>
        <v>2357.73</v>
      </c>
      <c r="J168" s="35">
        <f>Data[[#This Row],[Amount]]-Data[[#This Row],[TOTAL COST]]</f>
        <v>4922.2700000000004</v>
      </c>
    </row>
    <row r="169" spans="3:10" x14ac:dyDescent="0.35">
      <c r="C169" t="s">
        <v>6</v>
      </c>
      <c r="D169" t="s">
        <v>34</v>
      </c>
      <c r="E169" t="s">
        <v>30</v>
      </c>
      <c r="F169" s="4">
        <v>3402</v>
      </c>
      <c r="G169" s="5">
        <v>366</v>
      </c>
      <c r="H169">
        <f>VLOOKUP(Data[[#This Row],[Product]],products[#All],2,0)</f>
        <v>14.49</v>
      </c>
      <c r="I169">
        <f>Data[[#This Row],[COST PER UNIT]]*Data[[#This Row],[Units]]</f>
        <v>5303.34</v>
      </c>
      <c r="J169" s="35">
        <f>Data[[#This Row],[Amount]]-Data[[#This Row],[TOTAL COST]]</f>
        <v>-1901.3400000000001</v>
      </c>
    </row>
    <row r="170" spans="3:10" x14ac:dyDescent="0.35">
      <c r="C170" t="s">
        <v>3</v>
      </c>
      <c r="D170" t="s">
        <v>37</v>
      </c>
      <c r="E170" t="s">
        <v>29</v>
      </c>
      <c r="F170" s="4">
        <v>4592</v>
      </c>
      <c r="G170" s="5">
        <v>324</v>
      </c>
      <c r="H170">
        <f>VLOOKUP(Data[[#This Row],[Product]],products[#All],2,0)</f>
        <v>7.16</v>
      </c>
      <c r="I170">
        <f>Data[[#This Row],[COST PER UNIT]]*Data[[#This Row],[Units]]</f>
        <v>2319.84</v>
      </c>
      <c r="J170" s="35">
        <f>Data[[#This Row],[Amount]]-Data[[#This Row],[TOTAL COST]]</f>
        <v>2272.16</v>
      </c>
    </row>
    <row r="171" spans="3:10" x14ac:dyDescent="0.35">
      <c r="C171" t="s">
        <v>9</v>
      </c>
      <c r="D171" t="s">
        <v>35</v>
      </c>
      <c r="E171" t="s">
        <v>15</v>
      </c>
      <c r="F171" s="4">
        <v>7833</v>
      </c>
      <c r="G171" s="5">
        <v>243</v>
      </c>
      <c r="H171">
        <f>VLOOKUP(Data[[#This Row],[Product]],products[#All],2,0)</f>
        <v>11.73</v>
      </c>
      <c r="I171">
        <f>Data[[#This Row],[COST PER UNIT]]*Data[[#This Row],[Units]]</f>
        <v>2850.3900000000003</v>
      </c>
      <c r="J171" s="35">
        <f>Data[[#This Row],[Amount]]-Data[[#This Row],[TOTAL COST]]</f>
        <v>4982.6099999999997</v>
      </c>
    </row>
    <row r="172" spans="3:10" x14ac:dyDescent="0.35">
      <c r="C172" t="s">
        <v>2</v>
      </c>
      <c r="D172" t="s">
        <v>39</v>
      </c>
      <c r="E172" t="s">
        <v>21</v>
      </c>
      <c r="F172" s="4">
        <v>7651</v>
      </c>
      <c r="G172" s="5">
        <v>213</v>
      </c>
      <c r="H172">
        <f>VLOOKUP(Data[[#This Row],[Product]],products[#All],2,0)</f>
        <v>9</v>
      </c>
      <c r="I172">
        <f>Data[[#This Row],[COST PER UNIT]]*Data[[#This Row],[Units]]</f>
        <v>1917</v>
      </c>
      <c r="J172" s="35">
        <f>Data[[#This Row],[Amount]]-Data[[#This Row],[TOTAL COST]]</f>
        <v>5734</v>
      </c>
    </row>
    <row r="173" spans="3:10" x14ac:dyDescent="0.35">
      <c r="C173" t="s">
        <v>40</v>
      </c>
      <c r="D173" t="s">
        <v>35</v>
      </c>
      <c r="E173" t="s">
        <v>30</v>
      </c>
      <c r="F173" s="4">
        <v>2275</v>
      </c>
      <c r="G173" s="5">
        <v>447</v>
      </c>
      <c r="H173">
        <f>VLOOKUP(Data[[#This Row],[Product]],products[#All],2,0)</f>
        <v>14.49</v>
      </c>
      <c r="I173">
        <f>Data[[#This Row],[COST PER UNIT]]*Data[[#This Row],[Units]]</f>
        <v>6477.03</v>
      </c>
      <c r="J173" s="35">
        <f>Data[[#This Row],[Amount]]-Data[[#This Row],[TOTAL COST]]</f>
        <v>-4202.03</v>
      </c>
    </row>
    <row r="174" spans="3:10" x14ac:dyDescent="0.35">
      <c r="C174" t="s">
        <v>40</v>
      </c>
      <c r="D174" t="s">
        <v>38</v>
      </c>
      <c r="E174" t="s">
        <v>13</v>
      </c>
      <c r="F174" s="4">
        <v>5670</v>
      </c>
      <c r="G174" s="5">
        <v>297</v>
      </c>
      <c r="H174">
        <f>VLOOKUP(Data[[#This Row],[Product]],products[#All],2,0)</f>
        <v>9.33</v>
      </c>
      <c r="I174">
        <f>Data[[#This Row],[COST PER UNIT]]*Data[[#This Row],[Units]]</f>
        <v>2771.01</v>
      </c>
      <c r="J174" s="35">
        <f>Data[[#This Row],[Amount]]-Data[[#This Row],[TOTAL COST]]</f>
        <v>2898.99</v>
      </c>
    </row>
    <row r="175" spans="3:10" x14ac:dyDescent="0.35">
      <c r="C175" t="s">
        <v>7</v>
      </c>
      <c r="D175" t="s">
        <v>35</v>
      </c>
      <c r="E175" t="s">
        <v>16</v>
      </c>
      <c r="F175" s="4">
        <v>2135</v>
      </c>
      <c r="G175" s="5">
        <v>27</v>
      </c>
      <c r="H175">
        <f>VLOOKUP(Data[[#This Row],[Product]],products[#All],2,0)</f>
        <v>8.7899999999999991</v>
      </c>
      <c r="I175">
        <f>Data[[#This Row],[COST PER UNIT]]*Data[[#This Row],[Units]]</f>
        <v>237.32999999999998</v>
      </c>
      <c r="J175" s="35">
        <f>Data[[#This Row],[Amount]]-Data[[#This Row],[TOTAL COST]]</f>
        <v>1897.67</v>
      </c>
    </row>
    <row r="176" spans="3:10" x14ac:dyDescent="0.35">
      <c r="C176" t="s">
        <v>40</v>
      </c>
      <c r="D176" t="s">
        <v>34</v>
      </c>
      <c r="E176" t="s">
        <v>23</v>
      </c>
      <c r="F176" s="4">
        <v>2779</v>
      </c>
      <c r="G176" s="5">
        <v>75</v>
      </c>
      <c r="H176">
        <f>VLOOKUP(Data[[#This Row],[Product]],products[#All],2,0)</f>
        <v>6.49</v>
      </c>
      <c r="I176">
        <f>Data[[#This Row],[COST PER UNIT]]*Data[[#This Row],[Units]]</f>
        <v>486.75</v>
      </c>
      <c r="J176" s="35">
        <f>Data[[#This Row],[Amount]]-Data[[#This Row],[TOTAL COST]]</f>
        <v>2292.25</v>
      </c>
    </row>
    <row r="177" spans="3:10" x14ac:dyDescent="0.35">
      <c r="C177" t="s">
        <v>10</v>
      </c>
      <c r="D177" t="s">
        <v>39</v>
      </c>
      <c r="E177" t="s">
        <v>33</v>
      </c>
      <c r="F177" s="4">
        <v>12950</v>
      </c>
      <c r="G177" s="5">
        <v>30</v>
      </c>
      <c r="H177">
        <f>VLOOKUP(Data[[#This Row],[Product]],products[#All],2,0)</f>
        <v>12.37</v>
      </c>
      <c r="I177">
        <f>Data[[#This Row],[COST PER UNIT]]*Data[[#This Row],[Units]]</f>
        <v>371.09999999999997</v>
      </c>
      <c r="J177" s="35">
        <f>Data[[#This Row],[Amount]]-Data[[#This Row],[TOTAL COST]]</f>
        <v>12578.9</v>
      </c>
    </row>
    <row r="178" spans="3:10" x14ac:dyDescent="0.35">
      <c r="C178" t="s">
        <v>7</v>
      </c>
      <c r="D178" t="s">
        <v>36</v>
      </c>
      <c r="E178" t="s">
        <v>18</v>
      </c>
      <c r="F178" s="4">
        <v>2646</v>
      </c>
      <c r="G178" s="5">
        <v>177</v>
      </c>
      <c r="H178">
        <f>VLOOKUP(Data[[#This Row],[Product]],products[#All],2,0)</f>
        <v>6.47</v>
      </c>
      <c r="I178">
        <f>Data[[#This Row],[COST PER UNIT]]*Data[[#This Row],[Units]]</f>
        <v>1145.19</v>
      </c>
      <c r="J178" s="35">
        <f>Data[[#This Row],[Amount]]-Data[[#This Row],[TOTAL COST]]</f>
        <v>1500.81</v>
      </c>
    </row>
    <row r="179" spans="3:10" x14ac:dyDescent="0.35">
      <c r="C179" t="s">
        <v>40</v>
      </c>
      <c r="D179" t="s">
        <v>34</v>
      </c>
      <c r="E179" t="s">
        <v>33</v>
      </c>
      <c r="F179" s="4">
        <v>3794</v>
      </c>
      <c r="G179" s="5">
        <v>159</v>
      </c>
      <c r="H179">
        <f>VLOOKUP(Data[[#This Row],[Product]],products[#All],2,0)</f>
        <v>12.37</v>
      </c>
      <c r="I179">
        <f>Data[[#This Row],[COST PER UNIT]]*Data[[#This Row],[Units]]</f>
        <v>1966.83</v>
      </c>
      <c r="J179" s="35">
        <f>Data[[#This Row],[Amount]]-Data[[#This Row],[TOTAL COST]]</f>
        <v>1827.17</v>
      </c>
    </row>
    <row r="180" spans="3:10" x14ac:dyDescent="0.35">
      <c r="C180" t="s">
        <v>3</v>
      </c>
      <c r="D180" t="s">
        <v>35</v>
      </c>
      <c r="E180" t="s">
        <v>33</v>
      </c>
      <c r="F180" s="4">
        <v>819</v>
      </c>
      <c r="G180" s="5">
        <v>306</v>
      </c>
      <c r="H180">
        <f>VLOOKUP(Data[[#This Row],[Product]],products[#All],2,0)</f>
        <v>12.37</v>
      </c>
      <c r="I180">
        <f>Data[[#This Row],[COST PER UNIT]]*Data[[#This Row],[Units]]</f>
        <v>3785.22</v>
      </c>
      <c r="J180" s="35">
        <f>Data[[#This Row],[Amount]]-Data[[#This Row],[TOTAL COST]]</f>
        <v>-2966.22</v>
      </c>
    </row>
    <row r="181" spans="3:10" x14ac:dyDescent="0.35">
      <c r="C181" t="s">
        <v>3</v>
      </c>
      <c r="D181" t="s">
        <v>34</v>
      </c>
      <c r="E181" t="s">
        <v>20</v>
      </c>
      <c r="F181" s="4">
        <v>2583</v>
      </c>
      <c r="G181" s="5">
        <v>18</v>
      </c>
      <c r="H181">
        <f>VLOOKUP(Data[[#This Row],[Product]],products[#All],2,0)</f>
        <v>10.62</v>
      </c>
      <c r="I181">
        <f>Data[[#This Row],[COST PER UNIT]]*Data[[#This Row],[Units]]</f>
        <v>191.16</v>
      </c>
      <c r="J181" s="35">
        <f>Data[[#This Row],[Amount]]-Data[[#This Row],[TOTAL COST]]</f>
        <v>2391.84</v>
      </c>
    </row>
    <row r="182" spans="3:10" x14ac:dyDescent="0.35">
      <c r="C182" t="s">
        <v>7</v>
      </c>
      <c r="D182" t="s">
        <v>35</v>
      </c>
      <c r="E182" t="s">
        <v>19</v>
      </c>
      <c r="F182" s="4">
        <v>4585</v>
      </c>
      <c r="G182" s="5">
        <v>240</v>
      </c>
      <c r="H182">
        <f>VLOOKUP(Data[[#This Row],[Product]],products[#All],2,0)</f>
        <v>7.64</v>
      </c>
      <c r="I182">
        <f>Data[[#This Row],[COST PER UNIT]]*Data[[#This Row],[Units]]</f>
        <v>1833.6</v>
      </c>
      <c r="J182" s="35">
        <f>Data[[#This Row],[Amount]]-Data[[#This Row],[TOTAL COST]]</f>
        <v>2751.4</v>
      </c>
    </row>
    <row r="183" spans="3:10" x14ac:dyDescent="0.35">
      <c r="C183" t="s">
        <v>5</v>
      </c>
      <c r="D183" t="s">
        <v>34</v>
      </c>
      <c r="E183" t="s">
        <v>33</v>
      </c>
      <c r="F183" s="4">
        <v>1652</v>
      </c>
      <c r="G183" s="5">
        <v>93</v>
      </c>
      <c r="H183">
        <f>VLOOKUP(Data[[#This Row],[Product]],products[#All],2,0)</f>
        <v>12.37</v>
      </c>
      <c r="I183">
        <f>Data[[#This Row],[COST PER UNIT]]*Data[[#This Row],[Units]]</f>
        <v>1150.4099999999999</v>
      </c>
      <c r="J183" s="35">
        <f>Data[[#This Row],[Amount]]-Data[[#This Row],[TOTAL COST]]</f>
        <v>501.59000000000015</v>
      </c>
    </row>
    <row r="184" spans="3:10" x14ac:dyDescent="0.35">
      <c r="C184" t="s">
        <v>10</v>
      </c>
      <c r="D184" t="s">
        <v>34</v>
      </c>
      <c r="E184" t="s">
        <v>26</v>
      </c>
      <c r="F184" s="4">
        <v>4991</v>
      </c>
      <c r="G184" s="5">
        <v>9</v>
      </c>
      <c r="H184">
        <f>VLOOKUP(Data[[#This Row],[Product]],products[#All],2,0)</f>
        <v>5.6</v>
      </c>
      <c r="I184">
        <f>Data[[#This Row],[COST PER UNIT]]*Data[[#This Row],[Units]]</f>
        <v>50.4</v>
      </c>
      <c r="J184" s="35">
        <f>Data[[#This Row],[Amount]]-Data[[#This Row],[TOTAL COST]]</f>
        <v>4940.6000000000004</v>
      </c>
    </row>
    <row r="185" spans="3:10" x14ac:dyDescent="0.35">
      <c r="C185" t="s">
        <v>8</v>
      </c>
      <c r="D185" t="s">
        <v>34</v>
      </c>
      <c r="E185" t="s">
        <v>16</v>
      </c>
      <c r="F185" s="4">
        <v>2009</v>
      </c>
      <c r="G185" s="5">
        <v>219</v>
      </c>
      <c r="H185">
        <f>VLOOKUP(Data[[#This Row],[Product]],products[#All],2,0)</f>
        <v>8.7899999999999991</v>
      </c>
      <c r="I185">
        <f>Data[[#This Row],[COST PER UNIT]]*Data[[#This Row],[Units]]</f>
        <v>1925.0099999999998</v>
      </c>
      <c r="J185" s="35">
        <f>Data[[#This Row],[Amount]]-Data[[#This Row],[TOTAL COST]]</f>
        <v>83.990000000000236</v>
      </c>
    </row>
    <row r="186" spans="3:10" x14ac:dyDescent="0.35">
      <c r="C186" t="s">
        <v>2</v>
      </c>
      <c r="D186" t="s">
        <v>39</v>
      </c>
      <c r="E186" t="s">
        <v>22</v>
      </c>
      <c r="F186" s="4">
        <v>1568</v>
      </c>
      <c r="G186" s="5">
        <v>141</v>
      </c>
      <c r="H186">
        <f>VLOOKUP(Data[[#This Row],[Product]],products[#All],2,0)</f>
        <v>9.77</v>
      </c>
      <c r="I186">
        <f>Data[[#This Row],[COST PER UNIT]]*Data[[#This Row],[Units]]</f>
        <v>1377.57</v>
      </c>
      <c r="J186" s="35">
        <f>Data[[#This Row],[Amount]]-Data[[#This Row],[TOTAL COST]]</f>
        <v>190.43000000000006</v>
      </c>
    </row>
    <row r="187" spans="3:10" x14ac:dyDescent="0.35">
      <c r="C187" t="s">
        <v>41</v>
      </c>
      <c r="D187" t="s">
        <v>37</v>
      </c>
      <c r="E187" t="s">
        <v>20</v>
      </c>
      <c r="F187" s="4">
        <v>3388</v>
      </c>
      <c r="G187" s="5">
        <v>123</v>
      </c>
      <c r="H187">
        <f>VLOOKUP(Data[[#This Row],[Product]],products[#All],2,0)</f>
        <v>10.62</v>
      </c>
      <c r="I187">
        <f>Data[[#This Row],[COST PER UNIT]]*Data[[#This Row],[Units]]</f>
        <v>1306.26</v>
      </c>
      <c r="J187" s="35">
        <f>Data[[#This Row],[Amount]]-Data[[#This Row],[TOTAL COST]]</f>
        <v>2081.7399999999998</v>
      </c>
    </row>
    <row r="188" spans="3:10" x14ac:dyDescent="0.35">
      <c r="C188" t="s">
        <v>40</v>
      </c>
      <c r="D188" t="s">
        <v>38</v>
      </c>
      <c r="E188" t="s">
        <v>24</v>
      </c>
      <c r="F188" s="4">
        <v>623</v>
      </c>
      <c r="G188" s="5">
        <v>51</v>
      </c>
      <c r="H188">
        <f>VLOOKUP(Data[[#This Row],[Product]],products[#All],2,0)</f>
        <v>4.97</v>
      </c>
      <c r="I188">
        <f>Data[[#This Row],[COST PER UNIT]]*Data[[#This Row],[Units]]</f>
        <v>253.47</v>
      </c>
      <c r="J188" s="35">
        <f>Data[[#This Row],[Amount]]-Data[[#This Row],[TOTAL COST]]</f>
        <v>369.53</v>
      </c>
    </row>
    <row r="189" spans="3:10" x14ac:dyDescent="0.35">
      <c r="C189" t="s">
        <v>6</v>
      </c>
      <c r="D189" t="s">
        <v>36</v>
      </c>
      <c r="E189" t="s">
        <v>4</v>
      </c>
      <c r="F189" s="4">
        <v>10073</v>
      </c>
      <c r="G189" s="5">
        <v>120</v>
      </c>
      <c r="H189">
        <f>VLOOKUP(Data[[#This Row],[Product]],products[#All],2,0)</f>
        <v>11.88</v>
      </c>
      <c r="I189">
        <f>Data[[#This Row],[COST PER UNIT]]*Data[[#This Row],[Units]]</f>
        <v>1425.6000000000001</v>
      </c>
      <c r="J189" s="35">
        <f>Data[[#This Row],[Amount]]-Data[[#This Row],[TOTAL COST]]</f>
        <v>8647.4</v>
      </c>
    </row>
    <row r="190" spans="3:10" x14ac:dyDescent="0.35">
      <c r="C190" t="s">
        <v>8</v>
      </c>
      <c r="D190" t="s">
        <v>39</v>
      </c>
      <c r="E190" t="s">
        <v>26</v>
      </c>
      <c r="F190" s="4">
        <v>1561</v>
      </c>
      <c r="G190" s="5">
        <v>27</v>
      </c>
      <c r="H190">
        <f>VLOOKUP(Data[[#This Row],[Product]],products[#All],2,0)</f>
        <v>5.6</v>
      </c>
      <c r="I190">
        <f>Data[[#This Row],[COST PER UNIT]]*Data[[#This Row],[Units]]</f>
        <v>151.19999999999999</v>
      </c>
      <c r="J190" s="35">
        <f>Data[[#This Row],[Amount]]-Data[[#This Row],[TOTAL COST]]</f>
        <v>1409.8</v>
      </c>
    </row>
    <row r="191" spans="3:10" x14ac:dyDescent="0.35">
      <c r="C191" t="s">
        <v>9</v>
      </c>
      <c r="D191" t="s">
        <v>36</v>
      </c>
      <c r="E191" t="s">
        <v>27</v>
      </c>
      <c r="F191" s="4">
        <v>11522</v>
      </c>
      <c r="G191" s="5">
        <v>204</v>
      </c>
      <c r="H191">
        <f>VLOOKUP(Data[[#This Row],[Product]],products[#All],2,0)</f>
        <v>16.73</v>
      </c>
      <c r="I191">
        <f>Data[[#This Row],[COST PER UNIT]]*Data[[#This Row],[Units]]</f>
        <v>3412.92</v>
      </c>
      <c r="J191" s="35">
        <f>Data[[#This Row],[Amount]]-Data[[#This Row],[TOTAL COST]]</f>
        <v>8109.08</v>
      </c>
    </row>
    <row r="192" spans="3:10" x14ac:dyDescent="0.35">
      <c r="C192" t="s">
        <v>6</v>
      </c>
      <c r="D192" t="s">
        <v>38</v>
      </c>
      <c r="E192" t="s">
        <v>13</v>
      </c>
      <c r="F192" s="4">
        <v>2317</v>
      </c>
      <c r="G192" s="5">
        <v>123</v>
      </c>
      <c r="H192">
        <f>VLOOKUP(Data[[#This Row],[Product]],products[#All],2,0)</f>
        <v>9.33</v>
      </c>
      <c r="I192">
        <f>Data[[#This Row],[COST PER UNIT]]*Data[[#This Row],[Units]]</f>
        <v>1147.5899999999999</v>
      </c>
      <c r="J192" s="35">
        <f>Data[[#This Row],[Amount]]-Data[[#This Row],[TOTAL COST]]</f>
        <v>1169.4100000000001</v>
      </c>
    </row>
    <row r="193" spans="3:10" x14ac:dyDescent="0.35">
      <c r="C193" t="s">
        <v>10</v>
      </c>
      <c r="D193" t="s">
        <v>37</v>
      </c>
      <c r="E193" t="s">
        <v>28</v>
      </c>
      <c r="F193" s="4">
        <v>3059</v>
      </c>
      <c r="G193" s="5">
        <v>27</v>
      </c>
      <c r="H193">
        <f>VLOOKUP(Data[[#This Row],[Product]],products[#All],2,0)</f>
        <v>10.38</v>
      </c>
      <c r="I193">
        <f>Data[[#This Row],[COST PER UNIT]]*Data[[#This Row],[Units]]</f>
        <v>280.26000000000005</v>
      </c>
      <c r="J193" s="35">
        <f>Data[[#This Row],[Amount]]-Data[[#This Row],[TOTAL COST]]</f>
        <v>2778.74</v>
      </c>
    </row>
    <row r="194" spans="3:10" x14ac:dyDescent="0.35">
      <c r="C194" t="s">
        <v>41</v>
      </c>
      <c r="D194" t="s">
        <v>37</v>
      </c>
      <c r="E194" t="s">
        <v>26</v>
      </c>
      <c r="F194" s="4">
        <v>2324</v>
      </c>
      <c r="G194" s="5">
        <v>177</v>
      </c>
      <c r="H194">
        <f>VLOOKUP(Data[[#This Row],[Product]],products[#All],2,0)</f>
        <v>5.6</v>
      </c>
      <c r="I194">
        <f>Data[[#This Row],[COST PER UNIT]]*Data[[#This Row],[Units]]</f>
        <v>991.19999999999993</v>
      </c>
      <c r="J194" s="35">
        <f>Data[[#This Row],[Amount]]-Data[[#This Row],[TOTAL COST]]</f>
        <v>1332.8000000000002</v>
      </c>
    </row>
    <row r="195" spans="3:10" x14ac:dyDescent="0.35">
      <c r="C195" t="s">
        <v>3</v>
      </c>
      <c r="D195" t="s">
        <v>39</v>
      </c>
      <c r="E195" t="s">
        <v>26</v>
      </c>
      <c r="F195" s="4">
        <v>4956</v>
      </c>
      <c r="G195" s="5">
        <v>171</v>
      </c>
      <c r="H195">
        <f>VLOOKUP(Data[[#This Row],[Product]],products[#All],2,0)</f>
        <v>5.6</v>
      </c>
      <c r="I195">
        <f>Data[[#This Row],[COST PER UNIT]]*Data[[#This Row],[Units]]</f>
        <v>957.59999999999991</v>
      </c>
      <c r="J195" s="35">
        <f>Data[[#This Row],[Amount]]-Data[[#This Row],[TOTAL COST]]</f>
        <v>3998.4</v>
      </c>
    </row>
    <row r="196" spans="3:10" x14ac:dyDescent="0.35">
      <c r="C196" t="s">
        <v>10</v>
      </c>
      <c r="D196" t="s">
        <v>34</v>
      </c>
      <c r="E196" t="s">
        <v>19</v>
      </c>
      <c r="F196" s="4">
        <v>5355</v>
      </c>
      <c r="G196" s="5">
        <v>204</v>
      </c>
      <c r="H196">
        <f>VLOOKUP(Data[[#This Row],[Product]],products[#All],2,0)</f>
        <v>7.64</v>
      </c>
      <c r="I196">
        <f>Data[[#This Row],[COST PER UNIT]]*Data[[#This Row],[Units]]</f>
        <v>1558.56</v>
      </c>
      <c r="J196" s="35">
        <f>Data[[#This Row],[Amount]]-Data[[#This Row],[TOTAL COST]]</f>
        <v>3796.44</v>
      </c>
    </row>
    <row r="197" spans="3:10" x14ac:dyDescent="0.35">
      <c r="C197" t="s">
        <v>3</v>
      </c>
      <c r="D197" t="s">
        <v>34</v>
      </c>
      <c r="E197" t="s">
        <v>14</v>
      </c>
      <c r="F197" s="4">
        <v>7259</v>
      </c>
      <c r="G197" s="5">
        <v>276</v>
      </c>
      <c r="H197">
        <f>VLOOKUP(Data[[#This Row],[Product]],products[#All],2,0)</f>
        <v>11.7</v>
      </c>
      <c r="I197">
        <f>Data[[#This Row],[COST PER UNIT]]*Data[[#This Row],[Units]]</f>
        <v>3229.2</v>
      </c>
      <c r="J197" s="35">
        <f>Data[[#This Row],[Amount]]-Data[[#This Row],[TOTAL COST]]</f>
        <v>4029.8</v>
      </c>
    </row>
    <row r="198" spans="3:10" x14ac:dyDescent="0.35">
      <c r="C198" t="s">
        <v>8</v>
      </c>
      <c r="D198" t="s">
        <v>37</v>
      </c>
      <c r="E198" t="s">
        <v>26</v>
      </c>
      <c r="F198" s="4">
        <v>6279</v>
      </c>
      <c r="G198" s="5">
        <v>45</v>
      </c>
      <c r="H198">
        <f>VLOOKUP(Data[[#This Row],[Product]],products[#All],2,0)</f>
        <v>5.6</v>
      </c>
      <c r="I198">
        <f>Data[[#This Row],[COST PER UNIT]]*Data[[#This Row],[Units]]</f>
        <v>251.99999999999997</v>
      </c>
      <c r="J198" s="35">
        <f>Data[[#This Row],[Amount]]-Data[[#This Row],[TOTAL COST]]</f>
        <v>6027</v>
      </c>
    </row>
    <row r="199" spans="3:10" x14ac:dyDescent="0.35">
      <c r="C199" t="s">
        <v>40</v>
      </c>
      <c r="D199" t="s">
        <v>38</v>
      </c>
      <c r="E199" t="s">
        <v>29</v>
      </c>
      <c r="F199" s="4">
        <v>2541</v>
      </c>
      <c r="G199" s="5">
        <v>45</v>
      </c>
      <c r="H199">
        <f>VLOOKUP(Data[[#This Row],[Product]],products[#All],2,0)</f>
        <v>7.16</v>
      </c>
      <c r="I199">
        <f>Data[[#This Row],[COST PER UNIT]]*Data[[#This Row],[Units]]</f>
        <v>322.2</v>
      </c>
      <c r="J199" s="35">
        <f>Data[[#This Row],[Amount]]-Data[[#This Row],[TOTAL COST]]</f>
        <v>2218.8000000000002</v>
      </c>
    </row>
    <row r="200" spans="3:10" x14ac:dyDescent="0.35">
      <c r="C200" t="s">
        <v>6</v>
      </c>
      <c r="D200" t="s">
        <v>35</v>
      </c>
      <c r="E200" t="s">
        <v>27</v>
      </c>
      <c r="F200" s="4">
        <v>3864</v>
      </c>
      <c r="G200" s="5">
        <v>177</v>
      </c>
      <c r="H200">
        <f>VLOOKUP(Data[[#This Row],[Product]],products[#All],2,0)</f>
        <v>16.73</v>
      </c>
      <c r="I200">
        <f>Data[[#This Row],[COST PER UNIT]]*Data[[#This Row],[Units]]</f>
        <v>2961.21</v>
      </c>
      <c r="J200" s="35">
        <f>Data[[#This Row],[Amount]]-Data[[#This Row],[TOTAL COST]]</f>
        <v>902.79</v>
      </c>
    </row>
    <row r="201" spans="3:10" x14ac:dyDescent="0.35">
      <c r="C201" t="s">
        <v>5</v>
      </c>
      <c r="D201" t="s">
        <v>36</v>
      </c>
      <c r="E201" t="s">
        <v>13</v>
      </c>
      <c r="F201" s="4">
        <v>6146</v>
      </c>
      <c r="G201" s="5">
        <v>63</v>
      </c>
      <c r="H201">
        <f>VLOOKUP(Data[[#This Row],[Product]],products[#All],2,0)</f>
        <v>9.33</v>
      </c>
      <c r="I201">
        <f>Data[[#This Row],[COST PER UNIT]]*Data[[#This Row],[Units]]</f>
        <v>587.79</v>
      </c>
      <c r="J201" s="35">
        <f>Data[[#This Row],[Amount]]-Data[[#This Row],[TOTAL COST]]</f>
        <v>5558.21</v>
      </c>
    </row>
    <row r="202" spans="3:10" x14ac:dyDescent="0.35">
      <c r="C202" t="s">
        <v>9</v>
      </c>
      <c r="D202" t="s">
        <v>39</v>
      </c>
      <c r="E202" t="s">
        <v>18</v>
      </c>
      <c r="F202" s="4">
        <v>2639</v>
      </c>
      <c r="G202" s="5">
        <v>204</v>
      </c>
      <c r="H202">
        <f>VLOOKUP(Data[[#This Row],[Product]],products[#All],2,0)</f>
        <v>6.47</v>
      </c>
      <c r="I202">
        <f>Data[[#This Row],[COST PER UNIT]]*Data[[#This Row],[Units]]</f>
        <v>1319.8799999999999</v>
      </c>
      <c r="J202" s="35">
        <f>Data[[#This Row],[Amount]]-Data[[#This Row],[TOTAL COST]]</f>
        <v>1319.1200000000001</v>
      </c>
    </row>
    <row r="203" spans="3:10" x14ac:dyDescent="0.35">
      <c r="C203" t="s">
        <v>8</v>
      </c>
      <c r="D203" t="s">
        <v>37</v>
      </c>
      <c r="E203" t="s">
        <v>22</v>
      </c>
      <c r="F203" s="4">
        <v>1890</v>
      </c>
      <c r="G203" s="5">
        <v>195</v>
      </c>
      <c r="H203">
        <f>VLOOKUP(Data[[#This Row],[Product]],products[#All],2,0)</f>
        <v>9.77</v>
      </c>
      <c r="I203">
        <f>Data[[#This Row],[COST PER UNIT]]*Data[[#This Row],[Units]]</f>
        <v>1905.1499999999999</v>
      </c>
      <c r="J203" s="35">
        <f>Data[[#This Row],[Amount]]-Data[[#This Row],[TOTAL COST]]</f>
        <v>-15.149999999999864</v>
      </c>
    </row>
    <row r="204" spans="3:10" x14ac:dyDescent="0.35">
      <c r="C204" t="s">
        <v>7</v>
      </c>
      <c r="D204" t="s">
        <v>34</v>
      </c>
      <c r="E204" t="s">
        <v>14</v>
      </c>
      <c r="F204" s="4">
        <v>1932</v>
      </c>
      <c r="G204" s="5">
        <v>369</v>
      </c>
      <c r="H204">
        <f>VLOOKUP(Data[[#This Row],[Product]],products[#All],2,0)</f>
        <v>11.7</v>
      </c>
      <c r="I204">
        <f>Data[[#This Row],[COST PER UNIT]]*Data[[#This Row],[Units]]</f>
        <v>4317.3</v>
      </c>
      <c r="J204" s="35">
        <f>Data[[#This Row],[Amount]]-Data[[#This Row],[TOTAL COST]]</f>
        <v>-2385.3000000000002</v>
      </c>
    </row>
    <row r="205" spans="3:10" x14ac:dyDescent="0.35">
      <c r="C205" t="s">
        <v>3</v>
      </c>
      <c r="D205" t="s">
        <v>34</v>
      </c>
      <c r="E205" t="s">
        <v>25</v>
      </c>
      <c r="F205" s="4">
        <v>6300</v>
      </c>
      <c r="G205" s="5">
        <v>42</v>
      </c>
      <c r="H205">
        <f>VLOOKUP(Data[[#This Row],[Product]],products[#All],2,0)</f>
        <v>13.15</v>
      </c>
      <c r="I205">
        <f>Data[[#This Row],[COST PER UNIT]]*Data[[#This Row],[Units]]</f>
        <v>552.30000000000007</v>
      </c>
      <c r="J205" s="35">
        <f>Data[[#This Row],[Amount]]-Data[[#This Row],[TOTAL COST]]</f>
        <v>5747.7</v>
      </c>
    </row>
    <row r="206" spans="3:10" x14ac:dyDescent="0.35">
      <c r="C206" t="s">
        <v>6</v>
      </c>
      <c r="D206" t="s">
        <v>37</v>
      </c>
      <c r="E206" t="s">
        <v>30</v>
      </c>
      <c r="F206" s="4">
        <v>560</v>
      </c>
      <c r="G206" s="5">
        <v>81</v>
      </c>
      <c r="H206">
        <f>VLOOKUP(Data[[#This Row],[Product]],products[#All],2,0)</f>
        <v>14.49</v>
      </c>
      <c r="I206">
        <f>Data[[#This Row],[COST PER UNIT]]*Data[[#This Row],[Units]]</f>
        <v>1173.69</v>
      </c>
      <c r="J206" s="35">
        <f>Data[[#This Row],[Amount]]-Data[[#This Row],[TOTAL COST]]</f>
        <v>-613.69000000000005</v>
      </c>
    </row>
    <row r="207" spans="3:10" x14ac:dyDescent="0.35">
      <c r="C207" t="s">
        <v>9</v>
      </c>
      <c r="D207" t="s">
        <v>37</v>
      </c>
      <c r="E207" t="s">
        <v>26</v>
      </c>
      <c r="F207" s="4">
        <v>2856</v>
      </c>
      <c r="G207" s="5">
        <v>246</v>
      </c>
      <c r="H207">
        <f>VLOOKUP(Data[[#This Row],[Product]],products[#All],2,0)</f>
        <v>5.6</v>
      </c>
      <c r="I207">
        <f>Data[[#This Row],[COST PER UNIT]]*Data[[#This Row],[Units]]</f>
        <v>1377.6</v>
      </c>
      <c r="J207" s="35">
        <f>Data[[#This Row],[Amount]]-Data[[#This Row],[TOTAL COST]]</f>
        <v>1478.4</v>
      </c>
    </row>
    <row r="208" spans="3:10" x14ac:dyDescent="0.35">
      <c r="C208" t="s">
        <v>9</v>
      </c>
      <c r="D208" t="s">
        <v>34</v>
      </c>
      <c r="E208" t="s">
        <v>17</v>
      </c>
      <c r="F208" s="4">
        <v>707</v>
      </c>
      <c r="G208" s="5">
        <v>174</v>
      </c>
      <c r="H208">
        <f>VLOOKUP(Data[[#This Row],[Product]],products[#All],2,0)</f>
        <v>3.11</v>
      </c>
      <c r="I208">
        <f>Data[[#This Row],[COST PER UNIT]]*Data[[#This Row],[Units]]</f>
        <v>541.14</v>
      </c>
      <c r="J208" s="35">
        <f>Data[[#This Row],[Amount]]-Data[[#This Row],[TOTAL COST]]</f>
        <v>165.86</v>
      </c>
    </row>
    <row r="209" spans="3:10" x14ac:dyDescent="0.35">
      <c r="C209" t="s">
        <v>8</v>
      </c>
      <c r="D209" t="s">
        <v>35</v>
      </c>
      <c r="E209" t="s">
        <v>30</v>
      </c>
      <c r="F209" s="4">
        <v>3598</v>
      </c>
      <c r="G209" s="5">
        <v>81</v>
      </c>
      <c r="H209">
        <f>VLOOKUP(Data[[#This Row],[Product]],products[#All],2,0)</f>
        <v>14.49</v>
      </c>
      <c r="I209">
        <f>Data[[#This Row],[COST PER UNIT]]*Data[[#This Row],[Units]]</f>
        <v>1173.69</v>
      </c>
      <c r="J209" s="35">
        <f>Data[[#This Row],[Amount]]-Data[[#This Row],[TOTAL COST]]</f>
        <v>2424.31</v>
      </c>
    </row>
    <row r="210" spans="3:10" x14ac:dyDescent="0.35">
      <c r="C210" t="s">
        <v>40</v>
      </c>
      <c r="D210" t="s">
        <v>35</v>
      </c>
      <c r="E210" t="s">
        <v>22</v>
      </c>
      <c r="F210" s="4">
        <v>6853</v>
      </c>
      <c r="G210" s="5">
        <v>372</v>
      </c>
      <c r="H210">
        <f>VLOOKUP(Data[[#This Row],[Product]],products[#All],2,0)</f>
        <v>9.77</v>
      </c>
      <c r="I210">
        <f>Data[[#This Row],[COST PER UNIT]]*Data[[#This Row],[Units]]</f>
        <v>3634.44</v>
      </c>
      <c r="J210" s="35">
        <f>Data[[#This Row],[Amount]]-Data[[#This Row],[TOTAL COST]]</f>
        <v>3218.56</v>
      </c>
    </row>
    <row r="211" spans="3:10" x14ac:dyDescent="0.35">
      <c r="C211" t="s">
        <v>40</v>
      </c>
      <c r="D211" t="s">
        <v>35</v>
      </c>
      <c r="E211" t="s">
        <v>16</v>
      </c>
      <c r="F211" s="4">
        <v>4725</v>
      </c>
      <c r="G211" s="5">
        <v>174</v>
      </c>
      <c r="H211">
        <f>VLOOKUP(Data[[#This Row],[Product]],products[#All],2,0)</f>
        <v>8.7899999999999991</v>
      </c>
      <c r="I211">
        <f>Data[[#This Row],[COST PER UNIT]]*Data[[#This Row],[Units]]</f>
        <v>1529.4599999999998</v>
      </c>
      <c r="J211" s="35">
        <f>Data[[#This Row],[Amount]]-Data[[#This Row],[TOTAL COST]]</f>
        <v>3195.54</v>
      </c>
    </row>
    <row r="212" spans="3:10" x14ac:dyDescent="0.35">
      <c r="C212" t="s">
        <v>41</v>
      </c>
      <c r="D212" t="s">
        <v>36</v>
      </c>
      <c r="E212" t="s">
        <v>32</v>
      </c>
      <c r="F212" s="4">
        <v>10304</v>
      </c>
      <c r="G212" s="5">
        <v>84</v>
      </c>
      <c r="H212">
        <f>VLOOKUP(Data[[#This Row],[Product]],products[#All],2,0)</f>
        <v>8.65</v>
      </c>
      <c r="I212">
        <f>Data[[#This Row],[COST PER UNIT]]*Data[[#This Row],[Units]]</f>
        <v>726.6</v>
      </c>
      <c r="J212" s="35">
        <f>Data[[#This Row],[Amount]]-Data[[#This Row],[TOTAL COST]]</f>
        <v>9577.4</v>
      </c>
    </row>
    <row r="213" spans="3:10" x14ac:dyDescent="0.35">
      <c r="C213" t="s">
        <v>41</v>
      </c>
      <c r="D213" t="s">
        <v>34</v>
      </c>
      <c r="E213" t="s">
        <v>16</v>
      </c>
      <c r="F213" s="4">
        <v>1274</v>
      </c>
      <c r="G213" s="5">
        <v>225</v>
      </c>
      <c r="H213">
        <f>VLOOKUP(Data[[#This Row],[Product]],products[#All],2,0)</f>
        <v>8.7899999999999991</v>
      </c>
      <c r="I213">
        <f>Data[[#This Row],[COST PER UNIT]]*Data[[#This Row],[Units]]</f>
        <v>1977.7499999999998</v>
      </c>
      <c r="J213" s="35">
        <f>Data[[#This Row],[Amount]]-Data[[#This Row],[TOTAL COST]]</f>
        <v>-703.74999999999977</v>
      </c>
    </row>
    <row r="214" spans="3:10" x14ac:dyDescent="0.35">
      <c r="C214" t="s">
        <v>5</v>
      </c>
      <c r="D214" t="s">
        <v>36</v>
      </c>
      <c r="E214" t="s">
        <v>30</v>
      </c>
      <c r="F214" s="4">
        <v>1526</v>
      </c>
      <c r="G214" s="5">
        <v>105</v>
      </c>
      <c r="H214">
        <f>VLOOKUP(Data[[#This Row],[Product]],products[#All],2,0)</f>
        <v>14.49</v>
      </c>
      <c r="I214">
        <f>Data[[#This Row],[COST PER UNIT]]*Data[[#This Row],[Units]]</f>
        <v>1521.45</v>
      </c>
      <c r="J214" s="35">
        <f>Data[[#This Row],[Amount]]-Data[[#This Row],[TOTAL COST]]</f>
        <v>4.5499999999999545</v>
      </c>
    </row>
    <row r="215" spans="3:10" x14ac:dyDescent="0.35">
      <c r="C215" t="s">
        <v>40</v>
      </c>
      <c r="D215" t="s">
        <v>39</v>
      </c>
      <c r="E215" t="s">
        <v>28</v>
      </c>
      <c r="F215" s="4">
        <v>3101</v>
      </c>
      <c r="G215" s="5">
        <v>225</v>
      </c>
      <c r="H215">
        <f>VLOOKUP(Data[[#This Row],[Product]],products[#All],2,0)</f>
        <v>10.38</v>
      </c>
      <c r="I215">
        <f>Data[[#This Row],[COST PER UNIT]]*Data[[#This Row],[Units]]</f>
        <v>2335.5</v>
      </c>
      <c r="J215" s="35">
        <f>Data[[#This Row],[Amount]]-Data[[#This Row],[TOTAL COST]]</f>
        <v>765.5</v>
      </c>
    </row>
    <row r="216" spans="3:10" x14ac:dyDescent="0.35">
      <c r="C216" t="s">
        <v>2</v>
      </c>
      <c r="D216" t="s">
        <v>37</v>
      </c>
      <c r="E216" t="s">
        <v>14</v>
      </c>
      <c r="F216" s="4">
        <v>1057</v>
      </c>
      <c r="G216" s="5">
        <v>54</v>
      </c>
      <c r="H216">
        <f>VLOOKUP(Data[[#This Row],[Product]],products[#All],2,0)</f>
        <v>11.7</v>
      </c>
      <c r="I216">
        <f>Data[[#This Row],[COST PER UNIT]]*Data[[#This Row],[Units]]</f>
        <v>631.79999999999995</v>
      </c>
      <c r="J216" s="35">
        <f>Data[[#This Row],[Amount]]-Data[[#This Row],[TOTAL COST]]</f>
        <v>425.20000000000005</v>
      </c>
    </row>
    <row r="217" spans="3:10" x14ac:dyDescent="0.35">
      <c r="C217" t="s">
        <v>7</v>
      </c>
      <c r="D217" t="s">
        <v>37</v>
      </c>
      <c r="E217" t="s">
        <v>26</v>
      </c>
      <c r="F217" s="4">
        <v>5306</v>
      </c>
      <c r="G217" s="5">
        <v>0</v>
      </c>
      <c r="H217">
        <f>VLOOKUP(Data[[#This Row],[Product]],products[#All],2,0)</f>
        <v>5.6</v>
      </c>
      <c r="I217">
        <f>Data[[#This Row],[COST PER UNIT]]*Data[[#This Row],[Units]]</f>
        <v>0</v>
      </c>
      <c r="J217" s="35">
        <f>Data[[#This Row],[Amount]]-Data[[#This Row],[TOTAL COST]]</f>
        <v>5306</v>
      </c>
    </row>
    <row r="218" spans="3:10" x14ac:dyDescent="0.35">
      <c r="C218" t="s">
        <v>5</v>
      </c>
      <c r="D218" t="s">
        <v>39</v>
      </c>
      <c r="E218" t="s">
        <v>24</v>
      </c>
      <c r="F218" s="4">
        <v>4018</v>
      </c>
      <c r="G218" s="5">
        <v>171</v>
      </c>
      <c r="H218">
        <f>VLOOKUP(Data[[#This Row],[Product]],products[#All],2,0)</f>
        <v>4.97</v>
      </c>
      <c r="I218">
        <f>Data[[#This Row],[COST PER UNIT]]*Data[[#This Row],[Units]]</f>
        <v>849.87</v>
      </c>
      <c r="J218" s="35">
        <f>Data[[#This Row],[Amount]]-Data[[#This Row],[TOTAL COST]]</f>
        <v>3168.13</v>
      </c>
    </row>
    <row r="219" spans="3:10" x14ac:dyDescent="0.35">
      <c r="C219" t="s">
        <v>9</v>
      </c>
      <c r="D219" t="s">
        <v>34</v>
      </c>
      <c r="E219" t="s">
        <v>16</v>
      </c>
      <c r="F219" s="4">
        <v>938</v>
      </c>
      <c r="G219" s="5">
        <v>189</v>
      </c>
      <c r="H219">
        <f>VLOOKUP(Data[[#This Row],[Product]],products[#All],2,0)</f>
        <v>8.7899999999999991</v>
      </c>
      <c r="I219">
        <f>Data[[#This Row],[COST PER UNIT]]*Data[[#This Row],[Units]]</f>
        <v>1661.31</v>
      </c>
      <c r="J219" s="35">
        <f>Data[[#This Row],[Amount]]-Data[[#This Row],[TOTAL COST]]</f>
        <v>-723.31</v>
      </c>
    </row>
    <row r="220" spans="3:10" x14ac:dyDescent="0.35">
      <c r="C220" t="s">
        <v>7</v>
      </c>
      <c r="D220" t="s">
        <v>38</v>
      </c>
      <c r="E220" t="s">
        <v>18</v>
      </c>
      <c r="F220" s="4">
        <v>1778</v>
      </c>
      <c r="G220" s="5">
        <v>270</v>
      </c>
      <c r="H220">
        <f>VLOOKUP(Data[[#This Row],[Product]],products[#All],2,0)</f>
        <v>6.47</v>
      </c>
      <c r="I220">
        <f>Data[[#This Row],[COST PER UNIT]]*Data[[#This Row],[Units]]</f>
        <v>1746.8999999999999</v>
      </c>
      <c r="J220" s="35">
        <f>Data[[#This Row],[Amount]]-Data[[#This Row],[TOTAL COST]]</f>
        <v>31.100000000000136</v>
      </c>
    </row>
    <row r="221" spans="3:10" x14ac:dyDescent="0.35">
      <c r="C221" t="s">
        <v>6</v>
      </c>
      <c r="D221" t="s">
        <v>39</v>
      </c>
      <c r="E221" t="s">
        <v>30</v>
      </c>
      <c r="F221" s="4">
        <v>1638</v>
      </c>
      <c r="G221" s="5">
        <v>63</v>
      </c>
      <c r="H221">
        <f>VLOOKUP(Data[[#This Row],[Product]],products[#All],2,0)</f>
        <v>14.49</v>
      </c>
      <c r="I221">
        <f>Data[[#This Row],[COST PER UNIT]]*Data[[#This Row],[Units]]</f>
        <v>912.87</v>
      </c>
      <c r="J221" s="35">
        <f>Data[[#This Row],[Amount]]-Data[[#This Row],[TOTAL COST]]</f>
        <v>725.13</v>
      </c>
    </row>
    <row r="222" spans="3:10" x14ac:dyDescent="0.35">
      <c r="C222" t="s">
        <v>41</v>
      </c>
      <c r="D222" t="s">
        <v>38</v>
      </c>
      <c r="E222" t="s">
        <v>25</v>
      </c>
      <c r="F222" s="4">
        <v>154</v>
      </c>
      <c r="G222" s="5">
        <v>21</v>
      </c>
      <c r="H222">
        <f>VLOOKUP(Data[[#This Row],[Product]],products[#All],2,0)</f>
        <v>13.15</v>
      </c>
      <c r="I222">
        <f>Data[[#This Row],[COST PER UNIT]]*Data[[#This Row],[Units]]</f>
        <v>276.15000000000003</v>
      </c>
      <c r="J222" s="35">
        <f>Data[[#This Row],[Amount]]-Data[[#This Row],[TOTAL COST]]</f>
        <v>-122.15000000000003</v>
      </c>
    </row>
    <row r="223" spans="3:10" x14ac:dyDescent="0.35">
      <c r="C223" t="s">
        <v>7</v>
      </c>
      <c r="D223" t="s">
        <v>37</v>
      </c>
      <c r="E223" t="s">
        <v>22</v>
      </c>
      <c r="F223" s="4">
        <v>9835</v>
      </c>
      <c r="G223" s="5">
        <v>207</v>
      </c>
      <c r="H223">
        <f>VLOOKUP(Data[[#This Row],[Product]],products[#All],2,0)</f>
        <v>9.77</v>
      </c>
      <c r="I223">
        <f>Data[[#This Row],[COST PER UNIT]]*Data[[#This Row],[Units]]</f>
        <v>2022.3899999999999</v>
      </c>
      <c r="J223" s="35">
        <f>Data[[#This Row],[Amount]]-Data[[#This Row],[TOTAL COST]]</f>
        <v>7812.6100000000006</v>
      </c>
    </row>
    <row r="224" spans="3:10" x14ac:dyDescent="0.35">
      <c r="C224" t="s">
        <v>9</v>
      </c>
      <c r="D224" t="s">
        <v>37</v>
      </c>
      <c r="E224" t="s">
        <v>20</v>
      </c>
      <c r="F224" s="4">
        <v>7273</v>
      </c>
      <c r="G224" s="5">
        <v>96</v>
      </c>
      <c r="H224">
        <f>VLOOKUP(Data[[#This Row],[Product]],products[#All],2,0)</f>
        <v>10.62</v>
      </c>
      <c r="I224">
        <f>Data[[#This Row],[COST PER UNIT]]*Data[[#This Row],[Units]]</f>
        <v>1019.52</v>
      </c>
      <c r="J224" s="35">
        <f>Data[[#This Row],[Amount]]-Data[[#This Row],[TOTAL COST]]</f>
        <v>6253.48</v>
      </c>
    </row>
    <row r="225" spans="3:10" x14ac:dyDescent="0.35">
      <c r="C225" t="s">
        <v>5</v>
      </c>
      <c r="D225" t="s">
        <v>39</v>
      </c>
      <c r="E225" t="s">
        <v>22</v>
      </c>
      <c r="F225" s="4">
        <v>6909</v>
      </c>
      <c r="G225" s="5">
        <v>81</v>
      </c>
      <c r="H225">
        <f>VLOOKUP(Data[[#This Row],[Product]],products[#All],2,0)</f>
        <v>9.77</v>
      </c>
      <c r="I225">
        <f>Data[[#This Row],[COST PER UNIT]]*Data[[#This Row],[Units]]</f>
        <v>791.37</v>
      </c>
      <c r="J225" s="35">
        <f>Data[[#This Row],[Amount]]-Data[[#This Row],[TOTAL COST]]</f>
        <v>6117.63</v>
      </c>
    </row>
    <row r="226" spans="3:10" x14ac:dyDescent="0.35">
      <c r="C226" t="s">
        <v>9</v>
      </c>
      <c r="D226" t="s">
        <v>39</v>
      </c>
      <c r="E226" t="s">
        <v>24</v>
      </c>
      <c r="F226" s="4">
        <v>3920</v>
      </c>
      <c r="G226" s="5">
        <v>306</v>
      </c>
      <c r="H226">
        <f>VLOOKUP(Data[[#This Row],[Product]],products[#All],2,0)</f>
        <v>4.97</v>
      </c>
      <c r="I226">
        <f>Data[[#This Row],[COST PER UNIT]]*Data[[#This Row],[Units]]</f>
        <v>1520.82</v>
      </c>
      <c r="J226" s="35">
        <f>Data[[#This Row],[Amount]]-Data[[#This Row],[TOTAL COST]]</f>
        <v>2399.1800000000003</v>
      </c>
    </row>
    <row r="227" spans="3:10" x14ac:dyDescent="0.35">
      <c r="C227" t="s">
        <v>10</v>
      </c>
      <c r="D227" t="s">
        <v>39</v>
      </c>
      <c r="E227" t="s">
        <v>21</v>
      </c>
      <c r="F227" s="4">
        <v>4858</v>
      </c>
      <c r="G227" s="5">
        <v>279</v>
      </c>
      <c r="H227">
        <f>VLOOKUP(Data[[#This Row],[Product]],products[#All],2,0)</f>
        <v>9</v>
      </c>
      <c r="I227">
        <f>Data[[#This Row],[COST PER UNIT]]*Data[[#This Row],[Units]]</f>
        <v>2511</v>
      </c>
      <c r="J227" s="35">
        <f>Data[[#This Row],[Amount]]-Data[[#This Row],[TOTAL COST]]</f>
        <v>2347</v>
      </c>
    </row>
    <row r="228" spans="3:10" x14ac:dyDescent="0.35">
      <c r="C228" t="s">
        <v>2</v>
      </c>
      <c r="D228" t="s">
        <v>38</v>
      </c>
      <c r="E228" t="s">
        <v>4</v>
      </c>
      <c r="F228" s="4">
        <v>3549</v>
      </c>
      <c r="G228" s="5">
        <v>3</v>
      </c>
      <c r="H228">
        <f>VLOOKUP(Data[[#This Row],[Product]],products[#All],2,0)</f>
        <v>11.88</v>
      </c>
      <c r="I228">
        <f>Data[[#This Row],[COST PER UNIT]]*Data[[#This Row],[Units]]</f>
        <v>35.64</v>
      </c>
      <c r="J228" s="35">
        <f>Data[[#This Row],[Amount]]-Data[[#This Row],[TOTAL COST]]</f>
        <v>3513.36</v>
      </c>
    </row>
    <row r="229" spans="3:10" x14ac:dyDescent="0.35">
      <c r="C229" t="s">
        <v>7</v>
      </c>
      <c r="D229" t="s">
        <v>39</v>
      </c>
      <c r="E229" t="s">
        <v>27</v>
      </c>
      <c r="F229" s="4">
        <v>966</v>
      </c>
      <c r="G229" s="5">
        <v>198</v>
      </c>
      <c r="H229">
        <f>VLOOKUP(Data[[#This Row],[Product]],products[#All],2,0)</f>
        <v>16.73</v>
      </c>
      <c r="I229">
        <f>Data[[#This Row],[COST PER UNIT]]*Data[[#This Row],[Units]]</f>
        <v>3312.54</v>
      </c>
      <c r="J229" s="35">
        <f>Data[[#This Row],[Amount]]-Data[[#This Row],[TOTAL COST]]</f>
        <v>-2346.54</v>
      </c>
    </row>
    <row r="230" spans="3:10" x14ac:dyDescent="0.35">
      <c r="C230" t="s">
        <v>5</v>
      </c>
      <c r="D230" t="s">
        <v>39</v>
      </c>
      <c r="E230" t="s">
        <v>18</v>
      </c>
      <c r="F230" s="4">
        <v>385</v>
      </c>
      <c r="G230" s="5">
        <v>249</v>
      </c>
      <c r="H230">
        <f>VLOOKUP(Data[[#This Row],[Product]],products[#All],2,0)</f>
        <v>6.47</v>
      </c>
      <c r="I230">
        <f>Data[[#This Row],[COST PER UNIT]]*Data[[#This Row],[Units]]</f>
        <v>1611.03</v>
      </c>
      <c r="J230" s="35">
        <f>Data[[#This Row],[Amount]]-Data[[#This Row],[TOTAL COST]]</f>
        <v>-1226.03</v>
      </c>
    </row>
    <row r="231" spans="3:10" x14ac:dyDescent="0.35">
      <c r="C231" t="s">
        <v>6</v>
      </c>
      <c r="D231" t="s">
        <v>34</v>
      </c>
      <c r="E231" t="s">
        <v>16</v>
      </c>
      <c r="F231" s="4">
        <v>2219</v>
      </c>
      <c r="G231" s="5">
        <v>75</v>
      </c>
      <c r="H231">
        <f>VLOOKUP(Data[[#This Row],[Product]],products[#All],2,0)</f>
        <v>8.7899999999999991</v>
      </c>
      <c r="I231">
        <f>Data[[#This Row],[COST PER UNIT]]*Data[[#This Row],[Units]]</f>
        <v>659.24999999999989</v>
      </c>
      <c r="J231" s="35">
        <f>Data[[#This Row],[Amount]]-Data[[#This Row],[TOTAL COST]]</f>
        <v>1559.75</v>
      </c>
    </row>
    <row r="232" spans="3:10" x14ac:dyDescent="0.35">
      <c r="C232" t="s">
        <v>9</v>
      </c>
      <c r="D232" t="s">
        <v>36</v>
      </c>
      <c r="E232" t="s">
        <v>32</v>
      </c>
      <c r="F232" s="4">
        <v>2954</v>
      </c>
      <c r="G232" s="5">
        <v>189</v>
      </c>
      <c r="H232">
        <f>VLOOKUP(Data[[#This Row],[Product]],products[#All],2,0)</f>
        <v>8.65</v>
      </c>
      <c r="I232">
        <f>Data[[#This Row],[COST PER UNIT]]*Data[[#This Row],[Units]]</f>
        <v>1634.8500000000001</v>
      </c>
      <c r="J232" s="35">
        <f>Data[[#This Row],[Amount]]-Data[[#This Row],[TOTAL COST]]</f>
        <v>1319.1499999999999</v>
      </c>
    </row>
    <row r="233" spans="3:10" x14ac:dyDescent="0.35">
      <c r="C233" t="s">
        <v>7</v>
      </c>
      <c r="D233" t="s">
        <v>36</v>
      </c>
      <c r="E233" t="s">
        <v>32</v>
      </c>
      <c r="F233" s="4">
        <v>280</v>
      </c>
      <c r="G233" s="5">
        <v>87</v>
      </c>
      <c r="H233">
        <f>VLOOKUP(Data[[#This Row],[Product]],products[#All],2,0)</f>
        <v>8.65</v>
      </c>
      <c r="I233">
        <f>Data[[#This Row],[COST PER UNIT]]*Data[[#This Row],[Units]]</f>
        <v>752.55000000000007</v>
      </c>
      <c r="J233" s="35">
        <f>Data[[#This Row],[Amount]]-Data[[#This Row],[TOTAL COST]]</f>
        <v>-472.55000000000007</v>
      </c>
    </row>
    <row r="234" spans="3:10" x14ac:dyDescent="0.35">
      <c r="C234" t="s">
        <v>41</v>
      </c>
      <c r="D234" t="s">
        <v>36</v>
      </c>
      <c r="E234" t="s">
        <v>30</v>
      </c>
      <c r="F234" s="4">
        <v>6118</v>
      </c>
      <c r="G234" s="5">
        <v>174</v>
      </c>
      <c r="H234">
        <f>VLOOKUP(Data[[#This Row],[Product]],products[#All],2,0)</f>
        <v>14.49</v>
      </c>
      <c r="I234">
        <f>Data[[#This Row],[COST PER UNIT]]*Data[[#This Row],[Units]]</f>
        <v>2521.2600000000002</v>
      </c>
      <c r="J234" s="35">
        <f>Data[[#This Row],[Amount]]-Data[[#This Row],[TOTAL COST]]</f>
        <v>3596.74</v>
      </c>
    </row>
    <row r="235" spans="3:10" x14ac:dyDescent="0.35">
      <c r="C235" t="s">
        <v>2</v>
      </c>
      <c r="D235" t="s">
        <v>39</v>
      </c>
      <c r="E235" t="s">
        <v>15</v>
      </c>
      <c r="F235" s="4">
        <v>4802</v>
      </c>
      <c r="G235" s="5">
        <v>36</v>
      </c>
      <c r="H235">
        <f>VLOOKUP(Data[[#This Row],[Product]],products[#All],2,0)</f>
        <v>11.73</v>
      </c>
      <c r="I235">
        <f>Data[[#This Row],[COST PER UNIT]]*Data[[#This Row],[Units]]</f>
        <v>422.28000000000003</v>
      </c>
      <c r="J235" s="35">
        <f>Data[[#This Row],[Amount]]-Data[[#This Row],[TOTAL COST]]</f>
        <v>4379.72</v>
      </c>
    </row>
    <row r="236" spans="3:10" x14ac:dyDescent="0.35">
      <c r="C236" t="s">
        <v>9</v>
      </c>
      <c r="D236" t="s">
        <v>38</v>
      </c>
      <c r="E236" t="s">
        <v>24</v>
      </c>
      <c r="F236" s="4">
        <v>4137</v>
      </c>
      <c r="G236" s="5">
        <v>60</v>
      </c>
      <c r="H236">
        <f>VLOOKUP(Data[[#This Row],[Product]],products[#All],2,0)</f>
        <v>4.97</v>
      </c>
      <c r="I236">
        <f>Data[[#This Row],[COST PER UNIT]]*Data[[#This Row],[Units]]</f>
        <v>298.2</v>
      </c>
      <c r="J236" s="35">
        <f>Data[[#This Row],[Amount]]-Data[[#This Row],[TOTAL COST]]</f>
        <v>3838.8</v>
      </c>
    </row>
    <row r="237" spans="3:10" x14ac:dyDescent="0.35">
      <c r="C237" t="s">
        <v>3</v>
      </c>
      <c r="D237" t="s">
        <v>35</v>
      </c>
      <c r="E237" t="s">
        <v>23</v>
      </c>
      <c r="F237" s="4">
        <v>2023</v>
      </c>
      <c r="G237" s="5">
        <v>78</v>
      </c>
      <c r="H237">
        <f>VLOOKUP(Data[[#This Row],[Product]],products[#All],2,0)</f>
        <v>6.49</v>
      </c>
      <c r="I237">
        <f>Data[[#This Row],[COST PER UNIT]]*Data[[#This Row],[Units]]</f>
        <v>506.22</v>
      </c>
      <c r="J237" s="35">
        <f>Data[[#This Row],[Amount]]-Data[[#This Row],[TOTAL COST]]</f>
        <v>1516.78</v>
      </c>
    </row>
    <row r="238" spans="3:10" x14ac:dyDescent="0.35">
      <c r="C238" t="s">
        <v>9</v>
      </c>
      <c r="D238" t="s">
        <v>36</v>
      </c>
      <c r="E238" t="s">
        <v>30</v>
      </c>
      <c r="F238" s="4">
        <v>9051</v>
      </c>
      <c r="G238" s="5">
        <v>57</v>
      </c>
      <c r="H238">
        <f>VLOOKUP(Data[[#This Row],[Product]],products[#All],2,0)</f>
        <v>14.49</v>
      </c>
      <c r="I238">
        <f>Data[[#This Row],[COST PER UNIT]]*Data[[#This Row],[Units]]</f>
        <v>825.93000000000006</v>
      </c>
      <c r="J238" s="35">
        <f>Data[[#This Row],[Amount]]-Data[[#This Row],[TOTAL COST]]</f>
        <v>8225.07</v>
      </c>
    </row>
    <row r="239" spans="3:10" x14ac:dyDescent="0.35">
      <c r="C239" t="s">
        <v>9</v>
      </c>
      <c r="D239" t="s">
        <v>37</v>
      </c>
      <c r="E239" t="s">
        <v>28</v>
      </c>
      <c r="F239" s="4">
        <v>2919</v>
      </c>
      <c r="G239" s="5">
        <v>45</v>
      </c>
      <c r="H239">
        <f>VLOOKUP(Data[[#This Row],[Product]],products[#All],2,0)</f>
        <v>10.38</v>
      </c>
      <c r="I239">
        <f>Data[[#This Row],[COST PER UNIT]]*Data[[#This Row],[Units]]</f>
        <v>467.1</v>
      </c>
      <c r="J239" s="35">
        <f>Data[[#This Row],[Amount]]-Data[[#This Row],[TOTAL COST]]</f>
        <v>2451.9</v>
      </c>
    </row>
    <row r="240" spans="3:10" x14ac:dyDescent="0.35">
      <c r="C240" t="s">
        <v>41</v>
      </c>
      <c r="D240" t="s">
        <v>38</v>
      </c>
      <c r="E240" t="s">
        <v>22</v>
      </c>
      <c r="F240" s="4">
        <v>5915</v>
      </c>
      <c r="G240" s="5">
        <v>3</v>
      </c>
      <c r="H240">
        <f>VLOOKUP(Data[[#This Row],[Product]],products[#All],2,0)</f>
        <v>9.77</v>
      </c>
      <c r="I240">
        <f>Data[[#This Row],[COST PER UNIT]]*Data[[#This Row],[Units]]</f>
        <v>29.31</v>
      </c>
      <c r="J240" s="35">
        <f>Data[[#This Row],[Amount]]-Data[[#This Row],[TOTAL COST]]</f>
        <v>5885.69</v>
      </c>
    </row>
    <row r="241" spans="3:10" x14ac:dyDescent="0.35">
      <c r="C241" t="s">
        <v>10</v>
      </c>
      <c r="D241" t="s">
        <v>35</v>
      </c>
      <c r="E241" t="s">
        <v>15</v>
      </c>
      <c r="F241" s="4">
        <v>2562</v>
      </c>
      <c r="G241" s="5">
        <v>6</v>
      </c>
      <c r="H241">
        <f>VLOOKUP(Data[[#This Row],[Product]],products[#All],2,0)</f>
        <v>11.73</v>
      </c>
      <c r="I241">
        <f>Data[[#This Row],[COST PER UNIT]]*Data[[#This Row],[Units]]</f>
        <v>70.38</v>
      </c>
      <c r="J241" s="35">
        <f>Data[[#This Row],[Amount]]-Data[[#This Row],[TOTAL COST]]</f>
        <v>2491.62</v>
      </c>
    </row>
    <row r="242" spans="3:10" x14ac:dyDescent="0.35">
      <c r="C242" t="s">
        <v>5</v>
      </c>
      <c r="D242" t="s">
        <v>37</v>
      </c>
      <c r="E242" t="s">
        <v>25</v>
      </c>
      <c r="F242" s="4">
        <v>8813</v>
      </c>
      <c r="G242" s="5">
        <v>21</v>
      </c>
      <c r="H242">
        <f>VLOOKUP(Data[[#This Row],[Product]],products[#All],2,0)</f>
        <v>13.15</v>
      </c>
      <c r="I242">
        <f>Data[[#This Row],[COST PER UNIT]]*Data[[#This Row],[Units]]</f>
        <v>276.15000000000003</v>
      </c>
      <c r="J242" s="35">
        <f>Data[[#This Row],[Amount]]-Data[[#This Row],[TOTAL COST]]</f>
        <v>8536.85</v>
      </c>
    </row>
    <row r="243" spans="3:10" x14ac:dyDescent="0.35">
      <c r="C243" t="s">
        <v>5</v>
      </c>
      <c r="D243" t="s">
        <v>36</v>
      </c>
      <c r="E243" t="s">
        <v>18</v>
      </c>
      <c r="F243" s="4">
        <v>6111</v>
      </c>
      <c r="G243" s="5">
        <v>3</v>
      </c>
      <c r="H243">
        <f>VLOOKUP(Data[[#This Row],[Product]],products[#All],2,0)</f>
        <v>6.47</v>
      </c>
      <c r="I243">
        <f>Data[[#This Row],[COST PER UNIT]]*Data[[#This Row],[Units]]</f>
        <v>19.41</v>
      </c>
      <c r="J243" s="35">
        <f>Data[[#This Row],[Amount]]-Data[[#This Row],[TOTAL COST]]</f>
        <v>6091.59</v>
      </c>
    </row>
    <row r="244" spans="3:10" x14ac:dyDescent="0.35">
      <c r="C244" t="s">
        <v>8</v>
      </c>
      <c r="D244" t="s">
        <v>34</v>
      </c>
      <c r="E244" t="s">
        <v>31</v>
      </c>
      <c r="F244" s="4">
        <v>3507</v>
      </c>
      <c r="G244" s="5">
        <v>288</v>
      </c>
      <c r="H244">
        <f>VLOOKUP(Data[[#This Row],[Product]],products[#All],2,0)</f>
        <v>5.79</v>
      </c>
      <c r="I244">
        <f>Data[[#This Row],[COST PER UNIT]]*Data[[#This Row],[Units]]</f>
        <v>1667.52</v>
      </c>
      <c r="J244" s="35">
        <f>Data[[#This Row],[Amount]]-Data[[#This Row],[TOTAL COST]]</f>
        <v>1839.48</v>
      </c>
    </row>
    <row r="245" spans="3:10" x14ac:dyDescent="0.35">
      <c r="C245" t="s">
        <v>6</v>
      </c>
      <c r="D245" t="s">
        <v>36</v>
      </c>
      <c r="E245" t="s">
        <v>13</v>
      </c>
      <c r="F245" s="4">
        <v>4319</v>
      </c>
      <c r="G245" s="5">
        <v>30</v>
      </c>
      <c r="H245">
        <f>VLOOKUP(Data[[#This Row],[Product]],products[#All],2,0)</f>
        <v>9.33</v>
      </c>
      <c r="I245">
        <f>Data[[#This Row],[COST PER UNIT]]*Data[[#This Row],[Units]]</f>
        <v>279.89999999999998</v>
      </c>
      <c r="J245" s="35">
        <f>Data[[#This Row],[Amount]]-Data[[#This Row],[TOTAL COST]]</f>
        <v>4039.1</v>
      </c>
    </row>
    <row r="246" spans="3:10" x14ac:dyDescent="0.35">
      <c r="C246" t="s">
        <v>40</v>
      </c>
      <c r="D246" t="s">
        <v>38</v>
      </c>
      <c r="E246" t="s">
        <v>26</v>
      </c>
      <c r="F246" s="4">
        <v>609</v>
      </c>
      <c r="G246" s="5">
        <v>87</v>
      </c>
      <c r="H246">
        <f>VLOOKUP(Data[[#This Row],[Product]],products[#All],2,0)</f>
        <v>5.6</v>
      </c>
      <c r="I246">
        <f>Data[[#This Row],[COST PER UNIT]]*Data[[#This Row],[Units]]</f>
        <v>487.2</v>
      </c>
      <c r="J246" s="35">
        <f>Data[[#This Row],[Amount]]-Data[[#This Row],[TOTAL COST]]</f>
        <v>121.80000000000001</v>
      </c>
    </row>
    <row r="247" spans="3:10" x14ac:dyDescent="0.35">
      <c r="C247" t="s">
        <v>40</v>
      </c>
      <c r="D247" t="s">
        <v>39</v>
      </c>
      <c r="E247" t="s">
        <v>27</v>
      </c>
      <c r="F247" s="4">
        <v>6370</v>
      </c>
      <c r="G247" s="5">
        <v>30</v>
      </c>
      <c r="H247">
        <f>VLOOKUP(Data[[#This Row],[Product]],products[#All],2,0)</f>
        <v>16.73</v>
      </c>
      <c r="I247">
        <f>Data[[#This Row],[COST PER UNIT]]*Data[[#This Row],[Units]]</f>
        <v>501.90000000000003</v>
      </c>
      <c r="J247" s="35">
        <f>Data[[#This Row],[Amount]]-Data[[#This Row],[TOTAL COST]]</f>
        <v>5868.1</v>
      </c>
    </row>
    <row r="248" spans="3:10" x14ac:dyDescent="0.35">
      <c r="C248" t="s">
        <v>5</v>
      </c>
      <c r="D248" t="s">
        <v>38</v>
      </c>
      <c r="E248" t="s">
        <v>19</v>
      </c>
      <c r="F248" s="4">
        <v>5474</v>
      </c>
      <c r="G248" s="5">
        <v>168</v>
      </c>
      <c r="H248">
        <f>VLOOKUP(Data[[#This Row],[Product]],products[#All],2,0)</f>
        <v>7.64</v>
      </c>
      <c r="I248">
        <f>Data[[#This Row],[COST PER UNIT]]*Data[[#This Row],[Units]]</f>
        <v>1283.52</v>
      </c>
      <c r="J248" s="35">
        <f>Data[[#This Row],[Amount]]-Data[[#This Row],[TOTAL COST]]</f>
        <v>4190.4799999999996</v>
      </c>
    </row>
    <row r="249" spans="3:10" x14ac:dyDescent="0.35">
      <c r="C249" t="s">
        <v>40</v>
      </c>
      <c r="D249" t="s">
        <v>36</v>
      </c>
      <c r="E249" t="s">
        <v>27</v>
      </c>
      <c r="F249" s="4">
        <v>3164</v>
      </c>
      <c r="G249" s="5">
        <v>306</v>
      </c>
      <c r="H249">
        <f>VLOOKUP(Data[[#This Row],[Product]],products[#All],2,0)</f>
        <v>16.73</v>
      </c>
      <c r="I249">
        <f>Data[[#This Row],[COST PER UNIT]]*Data[[#This Row],[Units]]</f>
        <v>5119.38</v>
      </c>
      <c r="J249" s="35">
        <f>Data[[#This Row],[Amount]]-Data[[#This Row],[TOTAL COST]]</f>
        <v>-1955.38</v>
      </c>
    </row>
    <row r="250" spans="3:10" x14ac:dyDescent="0.35">
      <c r="C250" t="s">
        <v>6</v>
      </c>
      <c r="D250" t="s">
        <v>35</v>
      </c>
      <c r="E250" t="s">
        <v>4</v>
      </c>
      <c r="F250" s="4">
        <v>1302</v>
      </c>
      <c r="G250" s="5">
        <v>402</v>
      </c>
      <c r="H250">
        <f>VLOOKUP(Data[[#This Row],[Product]],products[#All],2,0)</f>
        <v>11.88</v>
      </c>
      <c r="I250">
        <f>Data[[#This Row],[COST PER UNIT]]*Data[[#This Row],[Units]]</f>
        <v>4775.76</v>
      </c>
      <c r="J250" s="35">
        <f>Data[[#This Row],[Amount]]-Data[[#This Row],[TOTAL COST]]</f>
        <v>-3473.76</v>
      </c>
    </row>
    <row r="251" spans="3:10" x14ac:dyDescent="0.35">
      <c r="C251" t="s">
        <v>3</v>
      </c>
      <c r="D251" t="s">
        <v>37</v>
      </c>
      <c r="E251" t="s">
        <v>28</v>
      </c>
      <c r="F251" s="4">
        <v>7308</v>
      </c>
      <c r="G251" s="5">
        <v>327</v>
      </c>
      <c r="H251">
        <f>VLOOKUP(Data[[#This Row],[Product]],products[#All],2,0)</f>
        <v>10.38</v>
      </c>
      <c r="I251">
        <f>Data[[#This Row],[COST PER UNIT]]*Data[[#This Row],[Units]]</f>
        <v>3394.26</v>
      </c>
      <c r="J251" s="35">
        <f>Data[[#This Row],[Amount]]-Data[[#This Row],[TOTAL COST]]</f>
        <v>3913.74</v>
      </c>
    </row>
    <row r="252" spans="3:10" x14ac:dyDescent="0.35">
      <c r="C252" t="s">
        <v>40</v>
      </c>
      <c r="D252" t="s">
        <v>37</v>
      </c>
      <c r="E252" t="s">
        <v>27</v>
      </c>
      <c r="F252" s="4">
        <v>6132</v>
      </c>
      <c r="G252" s="5">
        <v>93</v>
      </c>
      <c r="H252">
        <f>VLOOKUP(Data[[#This Row],[Product]],products[#All],2,0)</f>
        <v>16.73</v>
      </c>
      <c r="I252">
        <f>Data[[#This Row],[COST PER UNIT]]*Data[[#This Row],[Units]]</f>
        <v>1555.89</v>
      </c>
      <c r="J252" s="35">
        <f>Data[[#This Row],[Amount]]-Data[[#This Row],[TOTAL COST]]</f>
        <v>4576.1099999999997</v>
      </c>
    </row>
    <row r="253" spans="3:10" x14ac:dyDescent="0.35">
      <c r="C253" t="s">
        <v>10</v>
      </c>
      <c r="D253" t="s">
        <v>35</v>
      </c>
      <c r="E253" t="s">
        <v>14</v>
      </c>
      <c r="F253" s="4">
        <v>3472</v>
      </c>
      <c r="G253" s="5">
        <v>96</v>
      </c>
      <c r="H253">
        <f>VLOOKUP(Data[[#This Row],[Product]],products[#All],2,0)</f>
        <v>11.7</v>
      </c>
      <c r="I253">
        <f>Data[[#This Row],[COST PER UNIT]]*Data[[#This Row],[Units]]</f>
        <v>1123.1999999999998</v>
      </c>
      <c r="J253" s="35">
        <f>Data[[#This Row],[Amount]]-Data[[#This Row],[TOTAL COST]]</f>
        <v>2348.8000000000002</v>
      </c>
    </row>
    <row r="254" spans="3:10" x14ac:dyDescent="0.35">
      <c r="C254" t="s">
        <v>8</v>
      </c>
      <c r="D254" t="s">
        <v>39</v>
      </c>
      <c r="E254" t="s">
        <v>18</v>
      </c>
      <c r="F254" s="4">
        <v>9660</v>
      </c>
      <c r="G254" s="5">
        <v>27</v>
      </c>
      <c r="H254">
        <f>VLOOKUP(Data[[#This Row],[Product]],products[#All],2,0)</f>
        <v>6.47</v>
      </c>
      <c r="I254">
        <f>Data[[#This Row],[COST PER UNIT]]*Data[[#This Row],[Units]]</f>
        <v>174.69</v>
      </c>
      <c r="J254" s="35">
        <f>Data[[#This Row],[Amount]]-Data[[#This Row],[TOTAL COST]]</f>
        <v>9485.31</v>
      </c>
    </row>
    <row r="255" spans="3:10" x14ac:dyDescent="0.35">
      <c r="C255" t="s">
        <v>9</v>
      </c>
      <c r="D255" t="s">
        <v>38</v>
      </c>
      <c r="E255" t="s">
        <v>26</v>
      </c>
      <c r="F255" s="4">
        <v>2436</v>
      </c>
      <c r="G255" s="5">
        <v>99</v>
      </c>
      <c r="H255">
        <f>VLOOKUP(Data[[#This Row],[Product]],products[#All],2,0)</f>
        <v>5.6</v>
      </c>
      <c r="I255">
        <f>Data[[#This Row],[COST PER UNIT]]*Data[[#This Row],[Units]]</f>
        <v>554.4</v>
      </c>
      <c r="J255" s="35">
        <f>Data[[#This Row],[Amount]]-Data[[#This Row],[TOTAL COST]]</f>
        <v>1881.6</v>
      </c>
    </row>
    <row r="256" spans="3:10" x14ac:dyDescent="0.35">
      <c r="C256" t="s">
        <v>9</v>
      </c>
      <c r="D256" t="s">
        <v>38</v>
      </c>
      <c r="E256" t="s">
        <v>33</v>
      </c>
      <c r="F256" s="4">
        <v>9506</v>
      </c>
      <c r="G256" s="5">
        <v>87</v>
      </c>
      <c r="H256">
        <f>VLOOKUP(Data[[#This Row],[Product]],products[#All],2,0)</f>
        <v>12.37</v>
      </c>
      <c r="I256">
        <f>Data[[#This Row],[COST PER UNIT]]*Data[[#This Row],[Units]]</f>
        <v>1076.1899999999998</v>
      </c>
      <c r="J256" s="35">
        <f>Data[[#This Row],[Amount]]-Data[[#This Row],[TOTAL COST]]</f>
        <v>8429.81</v>
      </c>
    </row>
    <row r="257" spans="3:10" x14ac:dyDescent="0.35">
      <c r="C257" t="s">
        <v>10</v>
      </c>
      <c r="D257" t="s">
        <v>37</v>
      </c>
      <c r="E257" t="s">
        <v>21</v>
      </c>
      <c r="F257" s="4">
        <v>245</v>
      </c>
      <c r="G257" s="5">
        <v>288</v>
      </c>
      <c r="H257">
        <f>VLOOKUP(Data[[#This Row],[Product]],products[#All],2,0)</f>
        <v>9</v>
      </c>
      <c r="I257">
        <f>Data[[#This Row],[COST PER UNIT]]*Data[[#This Row],[Units]]</f>
        <v>2592</v>
      </c>
      <c r="J257" s="35">
        <f>Data[[#This Row],[Amount]]-Data[[#This Row],[TOTAL COST]]</f>
        <v>-2347</v>
      </c>
    </row>
    <row r="258" spans="3:10" x14ac:dyDescent="0.35">
      <c r="C258" t="s">
        <v>8</v>
      </c>
      <c r="D258" t="s">
        <v>35</v>
      </c>
      <c r="E258" t="s">
        <v>20</v>
      </c>
      <c r="F258" s="4">
        <v>2702</v>
      </c>
      <c r="G258" s="5">
        <v>363</v>
      </c>
      <c r="H258">
        <f>VLOOKUP(Data[[#This Row],[Product]],products[#All],2,0)</f>
        <v>10.62</v>
      </c>
      <c r="I258">
        <f>Data[[#This Row],[COST PER UNIT]]*Data[[#This Row],[Units]]</f>
        <v>3855.0599999999995</v>
      </c>
      <c r="J258" s="35">
        <f>Data[[#This Row],[Amount]]-Data[[#This Row],[TOTAL COST]]</f>
        <v>-1153.0599999999995</v>
      </c>
    </row>
    <row r="259" spans="3:10" x14ac:dyDescent="0.35">
      <c r="C259" t="s">
        <v>10</v>
      </c>
      <c r="D259" t="s">
        <v>34</v>
      </c>
      <c r="E259" t="s">
        <v>17</v>
      </c>
      <c r="F259" s="4">
        <v>700</v>
      </c>
      <c r="G259" s="5">
        <v>87</v>
      </c>
      <c r="H259">
        <f>VLOOKUP(Data[[#This Row],[Product]],products[#All],2,0)</f>
        <v>3.11</v>
      </c>
      <c r="I259">
        <f>Data[[#This Row],[COST PER UNIT]]*Data[[#This Row],[Units]]</f>
        <v>270.57</v>
      </c>
      <c r="J259" s="35">
        <f>Data[[#This Row],[Amount]]-Data[[#This Row],[TOTAL COST]]</f>
        <v>429.43</v>
      </c>
    </row>
    <row r="260" spans="3:10" x14ac:dyDescent="0.35">
      <c r="C260" t="s">
        <v>6</v>
      </c>
      <c r="D260" t="s">
        <v>34</v>
      </c>
      <c r="E260" t="s">
        <v>17</v>
      </c>
      <c r="F260" s="4">
        <v>3759</v>
      </c>
      <c r="G260" s="5">
        <v>150</v>
      </c>
      <c r="H260">
        <f>VLOOKUP(Data[[#This Row],[Product]],products[#All],2,0)</f>
        <v>3.11</v>
      </c>
      <c r="I260">
        <f>Data[[#This Row],[COST PER UNIT]]*Data[[#This Row],[Units]]</f>
        <v>466.5</v>
      </c>
      <c r="J260" s="35">
        <f>Data[[#This Row],[Amount]]-Data[[#This Row],[TOTAL COST]]</f>
        <v>3292.5</v>
      </c>
    </row>
    <row r="261" spans="3:10" x14ac:dyDescent="0.35">
      <c r="C261" t="s">
        <v>2</v>
      </c>
      <c r="D261" t="s">
        <v>35</v>
      </c>
      <c r="E261" t="s">
        <v>17</v>
      </c>
      <c r="F261" s="4">
        <v>1589</v>
      </c>
      <c r="G261" s="5">
        <v>303</v>
      </c>
      <c r="H261">
        <f>VLOOKUP(Data[[#This Row],[Product]],products[#All],2,0)</f>
        <v>3.11</v>
      </c>
      <c r="I261">
        <f>Data[[#This Row],[COST PER UNIT]]*Data[[#This Row],[Units]]</f>
        <v>942.32999999999993</v>
      </c>
      <c r="J261" s="35">
        <f>Data[[#This Row],[Amount]]-Data[[#This Row],[TOTAL COST]]</f>
        <v>646.67000000000007</v>
      </c>
    </row>
    <row r="262" spans="3:10" x14ac:dyDescent="0.35">
      <c r="C262" t="s">
        <v>7</v>
      </c>
      <c r="D262" t="s">
        <v>35</v>
      </c>
      <c r="E262" t="s">
        <v>28</v>
      </c>
      <c r="F262" s="4">
        <v>5194</v>
      </c>
      <c r="G262" s="5">
        <v>288</v>
      </c>
      <c r="H262">
        <f>VLOOKUP(Data[[#This Row],[Product]],products[#All],2,0)</f>
        <v>10.38</v>
      </c>
      <c r="I262">
        <f>Data[[#This Row],[COST PER UNIT]]*Data[[#This Row],[Units]]</f>
        <v>2989.44</v>
      </c>
      <c r="J262" s="35">
        <f>Data[[#This Row],[Amount]]-Data[[#This Row],[TOTAL COST]]</f>
        <v>2204.56</v>
      </c>
    </row>
    <row r="263" spans="3:10" x14ac:dyDescent="0.35">
      <c r="C263" t="s">
        <v>10</v>
      </c>
      <c r="D263" t="s">
        <v>36</v>
      </c>
      <c r="E263" t="s">
        <v>13</v>
      </c>
      <c r="F263" s="4">
        <v>945</v>
      </c>
      <c r="G263" s="5">
        <v>75</v>
      </c>
      <c r="H263">
        <f>VLOOKUP(Data[[#This Row],[Product]],products[#All],2,0)</f>
        <v>9.33</v>
      </c>
      <c r="I263">
        <f>Data[[#This Row],[COST PER UNIT]]*Data[[#This Row],[Units]]</f>
        <v>699.75</v>
      </c>
      <c r="J263" s="35">
        <f>Data[[#This Row],[Amount]]-Data[[#This Row],[TOTAL COST]]</f>
        <v>245.25</v>
      </c>
    </row>
    <row r="264" spans="3:10" x14ac:dyDescent="0.35">
      <c r="C264" t="s">
        <v>40</v>
      </c>
      <c r="D264" t="s">
        <v>38</v>
      </c>
      <c r="E264" t="s">
        <v>31</v>
      </c>
      <c r="F264" s="4">
        <v>1988</v>
      </c>
      <c r="G264" s="5">
        <v>39</v>
      </c>
      <c r="H264">
        <f>VLOOKUP(Data[[#This Row],[Product]],products[#All],2,0)</f>
        <v>5.79</v>
      </c>
      <c r="I264">
        <f>Data[[#This Row],[COST PER UNIT]]*Data[[#This Row],[Units]]</f>
        <v>225.81</v>
      </c>
      <c r="J264" s="35">
        <f>Data[[#This Row],[Amount]]-Data[[#This Row],[TOTAL COST]]</f>
        <v>1762.19</v>
      </c>
    </row>
    <row r="265" spans="3:10" x14ac:dyDescent="0.35">
      <c r="C265" t="s">
        <v>6</v>
      </c>
      <c r="D265" t="s">
        <v>34</v>
      </c>
      <c r="E265" t="s">
        <v>32</v>
      </c>
      <c r="F265" s="4">
        <v>6734</v>
      </c>
      <c r="G265" s="5">
        <v>123</v>
      </c>
      <c r="H265">
        <f>VLOOKUP(Data[[#This Row],[Product]],products[#All],2,0)</f>
        <v>8.65</v>
      </c>
      <c r="I265">
        <f>Data[[#This Row],[COST PER UNIT]]*Data[[#This Row],[Units]]</f>
        <v>1063.95</v>
      </c>
      <c r="J265" s="35">
        <f>Data[[#This Row],[Amount]]-Data[[#This Row],[TOTAL COST]]</f>
        <v>5670.05</v>
      </c>
    </row>
    <row r="266" spans="3:10" x14ac:dyDescent="0.35">
      <c r="C266" t="s">
        <v>40</v>
      </c>
      <c r="D266" t="s">
        <v>36</v>
      </c>
      <c r="E266" t="s">
        <v>4</v>
      </c>
      <c r="F266" s="4">
        <v>217</v>
      </c>
      <c r="G266" s="5">
        <v>36</v>
      </c>
      <c r="H266">
        <f>VLOOKUP(Data[[#This Row],[Product]],products[#All],2,0)</f>
        <v>11.88</v>
      </c>
      <c r="I266">
        <f>Data[[#This Row],[COST PER UNIT]]*Data[[#This Row],[Units]]</f>
        <v>427.68</v>
      </c>
      <c r="J266" s="35">
        <f>Data[[#This Row],[Amount]]-Data[[#This Row],[TOTAL COST]]</f>
        <v>-210.68</v>
      </c>
    </row>
    <row r="267" spans="3:10" x14ac:dyDescent="0.35">
      <c r="C267" t="s">
        <v>5</v>
      </c>
      <c r="D267" t="s">
        <v>34</v>
      </c>
      <c r="E267" t="s">
        <v>22</v>
      </c>
      <c r="F267" s="4">
        <v>6279</v>
      </c>
      <c r="G267" s="5">
        <v>237</v>
      </c>
      <c r="H267">
        <f>VLOOKUP(Data[[#This Row],[Product]],products[#All],2,0)</f>
        <v>9.77</v>
      </c>
      <c r="I267">
        <f>Data[[#This Row],[COST PER UNIT]]*Data[[#This Row],[Units]]</f>
        <v>2315.4899999999998</v>
      </c>
      <c r="J267" s="35">
        <f>Data[[#This Row],[Amount]]-Data[[#This Row],[TOTAL COST]]</f>
        <v>3963.51</v>
      </c>
    </row>
    <row r="268" spans="3:10" x14ac:dyDescent="0.35">
      <c r="C268" t="s">
        <v>40</v>
      </c>
      <c r="D268" t="s">
        <v>36</v>
      </c>
      <c r="E268" t="s">
        <v>13</v>
      </c>
      <c r="F268" s="4">
        <v>4424</v>
      </c>
      <c r="G268" s="5">
        <v>201</v>
      </c>
      <c r="H268">
        <f>VLOOKUP(Data[[#This Row],[Product]],products[#All],2,0)</f>
        <v>9.33</v>
      </c>
      <c r="I268">
        <f>Data[[#This Row],[COST PER UNIT]]*Data[[#This Row],[Units]]</f>
        <v>1875.33</v>
      </c>
      <c r="J268" s="35">
        <f>Data[[#This Row],[Amount]]-Data[[#This Row],[TOTAL COST]]</f>
        <v>2548.67</v>
      </c>
    </row>
    <row r="269" spans="3:10" x14ac:dyDescent="0.35">
      <c r="C269" t="s">
        <v>2</v>
      </c>
      <c r="D269" t="s">
        <v>36</v>
      </c>
      <c r="E269" t="s">
        <v>17</v>
      </c>
      <c r="F269" s="4">
        <v>189</v>
      </c>
      <c r="G269" s="5">
        <v>48</v>
      </c>
      <c r="H269">
        <f>VLOOKUP(Data[[#This Row],[Product]],products[#All],2,0)</f>
        <v>3.11</v>
      </c>
      <c r="I269">
        <f>Data[[#This Row],[COST PER UNIT]]*Data[[#This Row],[Units]]</f>
        <v>149.28</v>
      </c>
      <c r="J269" s="35">
        <f>Data[[#This Row],[Amount]]-Data[[#This Row],[TOTAL COST]]</f>
        <v>39.72</v>
      </c>
    </row>
    <row r="270" spans="3:10" x14ac:dyDescent="0.35">
      <c r="C270" t="s">
        <v>5</v>
      </c>
      <c r="D270" t="s">
        <v>35</v>
      </c>
      <c r="E270" t="s">
        <v>22</v>
      </c>
      <c r="F270" s="4">
        <v>490</v>
      </c>
      <c r="G270" s="5">
        <v>84</v>
      </c>
      <c r="H270">
        <f>VLOOKUP(Data[[#This Row],[Product]],products[#All],2,0)</f>
        <v>9.77</v>
      </c>
      <c r="I270">
        <f>Data[[#This Row],[COST PER UNIT]]*Data[[#This Row],[Units]]</f>
        <v>820.68</v>
      </c>
      <c r="J270" s="35">
        <f>Data[[#This Row],[Amount]]-Data[[#This Row],[TOTAL COST]]</f>
        <v>-330.67999999999995</v>
      </c>
    </row>
    <row r="271" spans="3:10" x14ac:dyDescent="0.35">
      <c r="C271" t="s">
        <v>8</v>
      </c>
      <c r="D271" t="s">
        <v>37</v>
      </c>
      <c r="E271" t="s">
        <v>21</v>
      </c>
      <c r="F271" s="4">
        <v>434</v>
      </c>
      <c r="G271" s="5">
        <v>87</v>
      </c>
      <c r="H271">
        <f>VLOOKUP(Data[[#This Row],[Product]],products[#All],2,0)</f>
        <v>9</v>
      </c>
      <c r="I271">
        <f>Data[[#This Row],[COST PER UNIT]]*Data[[#This Row],[Units]]</f>
        <v>783</v>
      </c>
      <c r="J271" s="35">
        <f>Data[[#This Row],[Amount]]-Data[[#This Row],[TOTAL COST]]</f>
        <v>-349</v>
      </c>
    </row>
    <row r="272" spans="3:10" x14ac:dyDescent="0.35">
      <c r="C272" t="s">
        <v>7</v>
      </c>
      <c r="D272" t="s">
        <v>38</v>
      </c>
      <c r="E272" t="s">
        <v>30</v>
      </c>
      <c r="F272" s="4">
        <v>10129</v>
      </c>
      <c r="G272" s="5">
        <v>312</v>
      </c>
      <c r="H272">
        <f>VLOOKUP(Data[[#This Row],[Product]],products[#All],2,0)</f>
        <v>14.49</v>
      </c>
      <c r="I272">
        <f>Data[[#This Row],[COST PER UNIT]]*Data[[#This Row],[Units]]</f>
        <v>4520.88</v>
      </c>
      <c r="J272" s="35">
        <f>Data[[#This Row],[Amount]]-Data[[#This Row],[TOTAL COST]]</f>
        <v>5608.12</v>
      </c>
    </row>
    <row r="273" spans="3:10" x14ac:dyDescent="0.35">
      <c r="C273" t="s">
        <v>3</v>
      </c>
      <c r="D273" t="s">
        <v>39</v>
      </c>
      <c r="E273" t="s">
        <v>28</v>
      </c>
      <c r="F273" s="4">
        <v>1652</v>
      </c>
      <c r="G273" s="5">
        <v>102</v>
      </c>
      <c r="H273">
        <f>VLOOKUP(Data[[#This Row],[Product]],products[#All],2,0)</f>
        <v>10.38</v>
      </c>
      <c r="I273">
        <f>Data[[#This Row],[COST PER UNIT]]*Data[[#This Row],[Units]]</f>
        <v>1058.76</v>
      </c>
      <c r="J273" s="35">
        <f>Data[[#This Row],[Amount]]-Data[[#This Row],[TOTAL COST]]</f>
        <v>593.24</v>
      </c>
    </row>
    <row r="274" spans="3:10" x14ac:dyDescent="0.35">
      <c r="C274" t="s">
        <v>8</v>
      </c>
      <c r="D274" t="s">
        <v>38</v>
      </c>
      <c r="E274" t="s">
        <v>21</v>
      </c>
      <c r="F274" s="4">
        <v>6433</v>
      </c>
      <c r="G274" s="5">
        <v>78</v>
      </c>
      <c r="H274">
        <f>VLOOKUP(Data[[#This Row],[Product]],products[#All],2,0)</f>
        <v>9</v>
      </c>
      <c r="I274">
        <f>Data[[#This Row],[COST PER UNIT]]*Data[[#This Row],[Units]]</f>
        <v>702</v>
      </c>
      <c r="J274" s="35">
        <f>Data[[#This Row],[Amount]]-Data[[#This Row],[TOTAL COST]]</f>
        <v>5731</v>
      </c>
    </row>
    <row r="275" spans="3:10" x14ac:dyDescent="0.35">
      <c r="C275" t="s">
        <v>3</v>
      </c>
      <c r="D275" t="s">
        <v>34</v>
      </c>
      <c r="E275" t="s">
        <v>23</v>
      </c>
      <c r="F275" s="4">
        <v>2212</v>
      </c>
      <c r="G275" s="5">
        <v>117</v>
      </c>
      <c r="H275">
        <f>VLOOKUP(Data[[#This Row],[Product]],products[#All],2,0)</f>
        <v>6.49</v>
      </c>
      <c r="I275">
        <f>Data[[#This Row],[COST PER UNIT]]*Data[[#This Row],[Units]]</f>
        <v>759.33</v>
      </c>
      <c r="J275" s="35">
        <f>Data[[#This Row],[Amount]]-Data[[#This Row],[TOTAL COST]]</f>
        <v>1452.67</v>
      </c>
    </row>
    <row r="276" spans="3:10" x14ac:dyDescent="0.35">
      <c r="C276" t="s">
        <v>41</v>
      </c>
      <c r="D276" t="s">
        <v>35</v>
      </c>
      <c r="E276" t="s">
        <v>19</v>
      </c>
      <c r="F276" s="4">
        <v>609</v>
      </c>
      <c r="G276" s="5">
        <v>99</v>
      </c>
      <c r="H276">
        <f>VLOOKUP(Data[[#This Row],[Product]],products[#All],2,0)</f>
        <v>7.64</v>
      </c>
      <c r="I276">
        <f>Data[[#This Row],[COST PER UNIT]]*Data[[#This Row],[Units]]</f>
        <v>756.36</v>
      </c>
      <c r="J276" s="35">
        <f>Data[[#This Row],[Amount]]-Data[[#This Row],[TOTAL COST]]</f>
        <v>-147.36000000000001</v>
      </c>
    </row>
    <row r="277" spans="3:10" x14ac:dyDescent="0.35">
      <c r="C277" t="s">
        <v>40</v>
      </c>
      <c r="D277" t="s">
        <v>35</v>
      </c>
      <c r="E277" t="s">
        <v>24</v>
      </c>
      <c r="F277" s="4">
        <v>1638</v>
      </c>
      <c r="G277" s="5">
        <v>48</v>
      </c>
      <c r="H277">
        <f>VLOOKUP(Data[[#This Row],[Product]],products[#All],2,0)</f>
        <v>4.97</v>
      </c>
      <c r="I277">
        <f>Data[[#This Row],[COST PER UNIT]]*Data[[#This Row],[Units]]</f>
        <v>238.56</v>
      </c>
      <c r="J277" s="35">
        <f>Data[[#This Row],[Amount]]-Data[[#This Row],[TOTAL COST]]</f>
        <v>1399.44</v>
      </c>
    </row>
    <row r="278" spans="3:10" x14ac:dyDescent="0.35">
      <c r="C278" t="s">
        <v>7</v>
      </c>
      <c r="D278" t="s">
        <v>34</v>
      </c>
      <c r="E278" t="s">
        <v>15</v>
      </c>
      <c r="F278" s="4">
        <v>3829</v>
      </c>
      <c r="G278" s="5">
        <v>24</v>
      </c>
      <c r="H278">
        <f>VLOOKUP(Data[[#This Row],[Product]],products[#All],2,0)</f>
        <v>11.73</v>
      </c>
      <c r="I278">
        <f>Data[[#This Row],[COST PER UNIT]]*Data[[#This Row],[Units]]</f>
        <v>281.52</v>
      </c>
      <c r="J278" s="35">
        <f>Data[[#This Row],[Amount]]-Data[[#This Row],[TOTAL COST]]</f>
        <v>3547.48</v>
      </c>
    </row>
    <row r="279" spans="3:10" x14ac:dyDescent="0.35">
      <c r="C279" t="s">
        <v>40</v>
      </c>
      <c r="D279" t="s">
        <v>39</v>
      </c>
      <c r="E279" t="s">
        <v>15</v>
      </c>
      <c r="F279" s="4">
        <v>5775</v>
      </c>
      <c r="G279" s="5">
        <v>42</v>
      </c>
      <c r="H279">
        <f>VLOOKUP(Data[[#This Row],[Product]],products[#All],2,0)</f>
        <v>11.73</v>
      </c>
      <c r="I279">
        <f>Data[[#This Row],[COST PER UNIT]]*Data[[#This Row],[Units]]</f>
        <v>492.66</v>
      </c>
      <c r="J279" s="35">
        <f>Data[[#This Row],[Amount]]-Data[[#This Row],[TOTAL COST]]</f>
        <v>5282.34</v>
      </c>
    </row>
    <row r="280" spans="3:10" x14ac:dyDescent="0.35">
      <c r="C280" t="s">
        <v>6</v>
      </c>
      <c r="D280" t="s">
        <v>35</v>
      </c>
      <c r="E280" t="s">
        <v>20</v>
      </c>
      <c r="F280" s="4">
        <v>1071</v>
      </c>
      <c r="G280" s="5">
        <v>270</v>
      </c>
      <c r="H280">
        <f>VLOOKUP(Data[[#This Row],[Product]],products[#All],2,0)</f>
        <v>10.62</v>
      </c>
      <c r="I280">
        <f>Data[[#This Row],[COST PER UNIT]]*Data[[#This Row],[Units]]</f>
        <v>2867.3999999999996</v>
      </c>
      <c r="J280" s="35">
        <f>Data[[#This Row],[Amount]]-Data[[#This Row],[TOTAL COST]]</f>
        <v>-1796.3999999999996</v>
      </c>
    </row>
    <row r="281" spans="3:10" x14ac:dyDescent="0.35">
      <c r="C281" t="s">
        <v>8</v>
      </c>
      <c r="D281" t="s">
        <v>36</v>
      </c>
      <c r="E281" t="s">
        <v>23</v>
      </c>
      <c r="F281" s="4">
        <v>5019</v>
      </c>
      <c r="G281" s="5">
        <v>150</v>
      </c>
      <c r="H281">
        <f>VLOOKUP(Data[[#This Row],[Product]],products[#All],2,0)</f>
        <v>6.49</v>
      </c>
      <c r="I281">
        <f>Data[[#This Row],[COST PER UNIT]]*Data[[#This Row],[Units]]</f>
        <v>973.5</v>
      </c>
      <c r="J281" s="35">
        <f>Data[[#This Row],[Amount]]-Data[[#This Row],[TOTAL COST]]</f>
        <v>4045.5</v>
      </c>
    </row>
    <row r="282" spans="3:10" x14ac:dyDescent="0.35">
      <c r="C282" t="s">
        <v>2</v>
      </c>
      <c r="D282" t="s">
        <v>37</v>
      </c>
      <c r="E282" t="s">
        <v>15</v>
      </c>
      <c r="F282" s="4">
        <v>2863</v>
      </c>
      <c r="G282" s="5">
        <v>42</v>
      </c>
      <c r="H282">
        <f>VLOOKUP(Data[[#This Row],[Product]],products[#All],2,0)</f>
        <v>11.73</v>
      </c>
      <c r="I282">
        <f>Data[[#This Row],[COST PER UNIT]]*Data[[#This Row],[Units]]</f>
        <v>492.66</v>
      </c>
      <c r="J282" s="35">
        <f>Data[[#This Row],[Amount]]-Data[[#This Row],[TOTAL COST]]</f>
        <v>2370.34</v>
      </c>
    </row>
    <row r="283" spans="3:10" x14ac:dyDescent="0.35">
      <c r="C283" t="s">
        <v>40</v>
      </c>
      <c r="D283" t="s">
        <v>35</v>
      </c>
      <c r="E283" t="s">
        <v>29</v>
      </c>
      <c r="F283" s="4">
        <v>1617</v>
      </c>
      <c r="G283" s="5">
        <v>126</v>
      </c>
      <c r="H283">
        <f>VLOOKUP(Data[[#This Row],[Product]],products[#All],2,0)</f>
        <v>7.16</v>
      </c>
      <c r="I283">
        <f>Data[[#This Row],[COST PER UNIT]]*Data[[#This Row],[Units]]</f>
        <v>902.16</v>
      </c>
      <c r="J283" s="35">
        <f>Data[[#This Row],[Amount]]-Data[[#This Row],[TOTAL COST]]</f>
        <v>714.84</v>
      </c>
    </row>
    <row r="284" spans="3:10" x14ac:dyDescent="0.35">
      <c r="C284" t="s">
        <v>6</v>
      </c>
      <c r="D284" t="s">
        <v>37</v>
      </c>
      <c r="E284" t="s">
        <v>26</v>
      </c>
      <c r="F284" s="4">
        <v>6818</v>
      </c>
      <c r="G284" s="5">
        <v>6</v>
      </c>
      <c r="H284">
        <f>VLOOKUP(Data[[#This Row],[Product]],products[#All],2,0)</f>
        <v>5.6</v>
      </c>
      <c r="I284">
        <f>Data[[#This Row],[COST PER UNIT]]*Data[[#This Row],[Units]]</f>
        <v>33.599999999999994</v>
      </c>
      <c r="J284" s="35">
        <f>Data[[#This Row],[Amount]]-Data[[#This Row],[TOTAL COST]]</f>
        <v>6784.4</v>
      </c>
    </row>
    <row r="285" spans="3:10" x14ac:dyDescent="0.35">
      <c r="C285" t="s">
        <v>3</v>
      </c>
      <c r="D285" t="s">
        <v>35</v>
      </c>
      <c r="E285" t="s">
        <v>15</v>
      </c>
      <c r="F285" s="4">
        <v>6657</v>
      </c>
      <c r="G285" s="5">
        <v>276</v>
      </c>
      <c r="H285">
        <f>VLOOKUP(Data[[#This Row],[Product]],products[#All],2,0)</f>
        <v>11.73</v>
      </c>
      <c r="I285">
        <f>Data[[#This Row],[COST PER UNIT]]*Data[[#This Row],[Units]]</f>
        <v>3237.48</v>
      </c>
      <c r="J285" s="35">
        <f>Data[[#This Row],[Amount]]-Data[[#This Row],[TOTAL COST]]</f>
        <v>3419.52</v>
      </c>
    </row>
    <row r="286" spans="3:10" x14ac:dyDescent="0.35">
      <c r="C286" t="s">
        <v>3</v>
      </c>
      <c r="D286" t="s">
        <v>34</v>
      </c>
      <c r="E286" t="s">
        <v>17</v>
      </c>
      <c r="F286" s="4">
        <v>2919</v>
      </c>
      <c r="G286" s="5">
        <v>93</v>
      </c>
      <c r="H286">
        <f>VLOOKUP(Data[[#This Row],[Product]],products[#All],2,0)</f>
        <v>3.11</v>
      </c>
      <c r="I286">
        <f>Data[[#This Row],[COST PER UNIT]]*Data[[#This Row],[Units]]</f>
        <v>289.22999999999996</v>
      </c>
      <c r="J286" s="35">
        <f>Data[[#This Row],[Amount]]-Data[[#This Row],[TOTAL COST]]</f>
        <v>2629.77</v>
      </c>
    </row>
    <row r="287" spans="3:10" x14ac:dyDescent="0.35">
      <c r="C287" t="s">
        <v>2</v>
      </c>
      <c r="D287" t="s">
        <v>36</v>
      </c>
      <c r="E287" t="s">
        <v>31</v>
      </c>
      <c r="F287" s="4">
        <v>3094</v>
      </c>
      <c r="G287" s="5">
        <v>246</v>
      </c>
      <c r="H287">
        <f>VLOOKUP(Data[[#This Row],[Product]],products[#All],2,0)</f>
        <v>5.79</v>
      </c>
      <c r="I287">
        <f>Data[[#This Row],[COST PER UNIT]]*Data[[#This Row],[Units]]</f>
        <v>1424.34</v>
      </c>
      <c r="J287" s="35">
        <f>Data[[#This Row],[Amount]]-Data[[#This Row],[TOTAL COST]]</f>
        <v>1669.66</v>
      </c>
    </row>
    <row r="288" spans="3:10" x14ac:dyDescent="0.35">
      <c r="C288" t="s">
        <v>6</v>
      </c>
      <c r="D288" t="s">
        <v>39</v>
      </c>
      <c r="E288" t="s">
        <v>24</v>
      </c>
      <c r="F288" s="4">
        <v>2989</v>
      </c>
      <c r="G288" s="5">
        <v>3</v>
      </c>
      <c r="H288">
        <f>VLOOKUP(Data[[#This Row],[Product]],products[#All],2,0)</f>
        <v>4.97</v>
      </c>
      <c r="I288">
        <f>Data[[#This Row],[COST PER UNIT]]*Data[[#This Row],[Units]]</f>
        <v>14.91</v>
      </c>
      <c r="J288" s="35">
        <f>Data[[#This Row],[Amount]]-Data[[#This Row],[TOTAL COST]]</f>
        <v>2974.09</v>
      </c>
    </row>
    <row r="289" spans="3:10" x14ac:dyDescent="0.35">
      <c r="C289" t="s">
        <v>8</v>
      </c>
      <c r="D289" t="s">
        <v>38</v>
      </c>
      <c r="E289" t="s">
        <v>27</v>
      </c>
      <c r="F289" s="4">
        <v>2268</v>
      </c>
      <c r="G289" s="5">
        <v>63</v>
      </c>
      <c r="H289">
        <f>VLOOKUP(Data[[#This Row],[Product]],products[#All],2,0)</f>
        <v>16.73</v>
      </c>
      <c r="I289">
        <f>Data[[#This Row],[COST PER UNIT]]*Data[[#This Row],[Units]]</f>
        <v>1053.99</v>
      </c>
      <c r="J289" s="35">
        <f>Data[[#This Row],[Amount]]-Data[[#This Row],[TOTAL COST]]</f>
        <v>1214.01</v>
      </c>
    </row>
    <row r="290" spans="3:10" x14ac:dyDescent="0.35">
      <c r="C290" t="s">
        <v>5</v>
      </c>
      <c r="D290" t="s">
        <v>35</v>
      </c>
      <c r="E290" t="s">
        <v>31</v>
      </c>
      <c r="F290" s="4">
        <v>4753</v>
      </c>
      <c r="G290" s="5">
        <v>246</v>
      </c>
      <c r="H290">
        <f>VLOOKUP(Data[[#This Row],[Product]],products[#All],2,0)</f>
        <v>5.79</v>
      </c>
      <c r="I290">
        <f>Data[[#This Row],[COST PER UNIT]]*Data[[#This Row],[Units]]</f>
        <v>1424.34</v>
      </c>
      <c r="J290" s="35">
        <f>Data[[#This Row],[Amount]]-Data[[#This Row],[TOTAL COST]]</f>
        <v>3328.66</v>
      </c>
    </row>
    <row r="291" spans="3:10" x14ac:dyDescent="0.35">
      <c r="C291" t="s">
        <v>2</v>
      </c>
      <c r="D291" t="s">
        <v>34</v>
      </c>
      <c r="E291" t="s">
        <v>19</v>
      </c>
      <c r="F291" s="4">
        <v>7511</v>
      </c>
      <c r="G291" s="5">
        <v>120</v>
      </c>
      <c r="H291">
        <f>VLOOKUP(Data[[#This Row],[Product]],products[#All],2,0)</f>
        <v>7.64</v>
      </c>
      <c r="I291">
        <f>Data[[#This Row],[COST PER UNIT]]*Data[[#This Row],[Units]]</f>
        <v>916.8</v>
      </c>
      <c r="J291" s="35">
        <f>Data[[#This Row],[Amount]]-Data[[#This Row],[TOTAL COST]]</f>
        <v>6594.2</v>
      </c>
    </row>
    <row r="292" spans="3:10" x14ac:dyDescent="0.35">
      <c r="C292" t="s">
        <v>2</v>
      </c>
      <c r="D292" t="s">
        <v>38</v>
      </c>
      <c r="E292" t="s">
        <v>31</v>
      </c>
      <c r="F292" s="4">
        <v>4326</v>
      </c>
      <c r="G292" s="5">
        <v>348</v>
      </c>
      <c r="H292">
        <f>VLOOKUP(Data[[#This Row],[Product]],products[#All],2,0)</f>
        <v>5.79</v>
      </c>
      <c r="I292">
        <f>Data[[#This Row],[COST PER UNIT]]*Data[[#This Row],[Units]]</f>
        <v>2014.92</v>
      </c>
      <c r="J292" s="35">
        <f>Data[[#This Row],[Amount]]-Data[[#This Row],[TOTAL COST]]</f>
        <v>2311.08</v>
      </c>
    </row>
    <row r="293" spans="3:10" x14ac:dyDescent="0.35">
      <c r="C293" t="s">
        <v>41</v>
      </c>
      <c r="D293" t="s">
        <v>34</v>
      </c>
      <c r="E293" t="s">
        <v>23</v>
      </c>
      <c r="F293" s="4">
        <v>4935</v>
      </c>
      <c r="G293" s="5">
        <v>126</v>
      </c>
      <c r="H293">
        <f>VLOOKUP(Data[[#This Row],[Product]],products[#All],2,0)</f>
        <v>6.49</v>
      </c>
      <c r="I293">
        <f>Data[[#This Row],[COST PER UNIT]]*Data[[#This Row],[Units]]</f>
        <v>817.74</v>
      </c>
      <c r="J293" s="35">
        <f>Data[[#This Row],[Amount]]-Data[[#This Row],[TOTAL COST]]</f>
        <v>4117.26</v>
      </c>
    </row>
    <row r="294" spans="3:10" x14ac:dyDescent="0.35">
      <c r="C294" t="s">
        <v>6</v>
      </c>
      <c r="D294" t="s">
        <v>35</v>
      </c>
      <c r="E294" t="s">
        <v>30</v>
      </c>
      <c r="F294" s="4">
        <v>4781</v>
      </c>
      <c r="G294" s="5">
        <v>123</v>
      </c>
      <c r="H294">
        <f>VLOOKUP(Data[[#This Row],[Product]],products[#All],2,0)</f>
        <v>14.49</v>
      </c>
      <c r="I294">
        <f>Data[[#This Row],[COST PER UNIT]]*Data[[#This Row],[Units]]</f>
        <v>1782.27</v>
      </c>
      <c r="J294" s="35">
        <f>Data[[#This Row],[Amount]]-Data[[#This Row],[TOTAL COST]]</f>
        <v>2998.73</v>
      </c>
    </row>
    <row r="295" spans="3:10" x14ac:dyDescent="0.35">
      <c r="C295" t="s">
        <v>5</v>
      </c>
      <c r="D295" t="s">
        <v>38</v>
      </c>
      <c r="E295" t="s">
        <v>25</v>
      </c>
      <c r="F295" s="4">
        <v>7483</v>
      </c>
      <c r="G295" s="5">
        <v>45</v>
      </c>
      <c r="H295">
        <f>VLOOKUP(Data[[#This Row],[Product]],products[#All],2,0)</f>
        <v>13.15</v>
      </c>
      <c r="I295">
        <f>Data[[#This Row],[COST PER UNIT]]*Data[[#This Row],[Units]]</f>
        <v>591.75</v>
      </c>
      <c r="J295" s="35">
        <f>Data[[#This Row],[Amount]]-Data[[#This Row],[TOTAL COST]]</f>
        <v>6891.25</v>
      </c>
    </row>
    <row r="296" spans="3:10" x14ac:dyDescent="0.35">
      <c r="C296" t="s">
        <v>10</v>
      </c>
      <c r="D296" t="s">
        <v>38</v>
      </c>
      <c r="E296" t="s">
        <v>4</v>
      </c>
      <c r="F296" s="4">
        <v>6860</v>
      </c>
      <c r="G296" s="5">
        <v>126</v>
      </c>
      <c r="H296">
        <f>VLOOKUP(Data[[#This Row],[Product]],products[#All],2,0)</f>
        <v>11.88</v>
      </c>
      <c r="I296">
        <f>Data[[#This Row],[COST PER UNIT]]*Data[[#This Row],[Units]]</f>
        <v>1496.88</v>
      </c>
      <c r="J296" s="35">
        <f>Data[[#This Row],[Amount]]-Data[[#This Row],[TOTAL COST]]</f>
        <v>5363.12</v>
      </c>
    </row>
    <row r="297" spans="3:10" x14ac:dyDescent="0.35">
      <c r="C297" t="s">
        <v>40</v>
      </c>
      <c r="D297" t="s">
        <v>37</v>
      </c>
      <c r="E297" t="s">
        <v>29</v>
      </c>
      <c r="F297" s="4">
        <v>9002</v>
      </c>
      <c r="G297" s="5">
        <v>72</v>
      </c>
      <c r="H297">
        <f>VLOOKUP(Data[[#This Row],[Product]],products[#All],2,0)</f>
        <v>7.16</v>
      </c>
      <c r="I297">
        <f>Data[[#This Row],[COST PER UNIT]]*Data[[#This Row],[Units]]</f>
        <v>515.52</v>
      </c>
      <c r="J297" s="35">
        <f>Data[[#This Row],[Amount]]-Data[[#This Row],[TOTAL COST]]</f>
        <v>8486.48</v>
      </c>
    </row>
    <row r="298" spans="3:10" x14ac:dyDescent="0.35">
      <c r="C298" t="s">
        <v>6</v>
      </c>
      <c r="D298" t="s">
        <v>36</v>
      </c>
      <c r="E298" t="s">
        <v>29</v>
      </c>
      <c r="F298" s="4">
        <v>1400</v>
      </c>
      <c r="G298" s="5">
        <v>135</v>
      </c>
      <c r="H298">
        <f>VLOOKUP(Data[[#This Row],[Product]],products[#All],2,0)</f>
        <v>7.16</v>
      </c>
      <c r="I298">
        <f>Data[[#This Row],[COST PER UNIT]]*Data[[#This Row],[Units]]</f>
        <v>966.6</v>
      </c>
      <c r="J298" s="35">
        <f>Data[[#This Row],[Amount]]-Data[[#This Row],[TOTAL COST]]</f>
        <v>433.4</v>
      </c>
    </row>
    <row r="299" spans="3:10" x14ac:dyDescent="0.35">
      <c r="C299" t="s">
        <v>10</v>
      </c>
      <c r="D299" t="s">
        <v>34</v>
      </c>
      <c r="E299" t="s">
        <v>22</v>
      </c>
      <c r="F299" s="4">
        <v>4053</v>
      </c>
      <c r="G299" s="5">
        <v>24</v>
      </c>
      <c r="H299">
        <f>VLOOKUP(Data[[#This Row],[Product]],products[#All],2,0)</f>
        <v>9.77</v>
      </c>
      <c r="I299">
        <f>Data[[#This Row],[COST PER UNIT]]*Data[[#This Row],[Units]]</f>
        <v>234.48</v>
      </c>
      <c r="J299" s="35">
        <f>Data[[#This Row],[Amount]]-Data[[#This Row],[TOTAL COST]]</f>
        <v>3818.52</v>
      </c>
    </row>
    <row r="300" spans="3:10" x14ac:dyDescent="0.35">
      <c r="C300" t="s">
        <v>7</v>
      </c>
      <c r="D300" t="s">
        <v>36</v>
      </c>
      <c r="E300" t="s">
        <v>31</v>
      </c>
      <c r="F300" s="4">
        <v>2149</v>
      </c>
      <c r="G300" s="5">
        <v>117</v>
      </c>
      <c r="H300">
        <f>VLOOKUP(Data[[#This Row],[Product]],products[#All],2,0)</f>
        <v>5.79</v>
      </c>
      <c r="I300">
        <f>Data[[#This Row],[COST PER UNIT]]*Data[[#This Row],[Units]]</f>
        <v>677.43</v>
      </c>
      <c r="J300" s="35">
        <f>Data[[#This Row],[Amount]]-Data[[#This Row],[TOTAL COST]]</f>
        <v>1471.5700000000002</v>
      </c>
    </row>
    <row r="301" spans="3:10" x14ac:dyDescent="0.35">
      <c r="C301" t="s">
        <v>3</v>
      </c>
      <c r="D301" t="s">
        <v>39</v>
      </c>
      <c r="E301" t="s">
        <v>29</v>
      </c>
      <c r="F301" s="4">
        <v>3640</v>
      </c>
      <c r="G301" s="5">
        <v>51</v>
      </c>
      <c r="H301">
        <f>VLOOKUP(Data[[#This Row],[Product]],products[#All],2,0)</f>
        <v>7.16</v>
      </c>
      <c r="I301">
        <f>Data[[#This Row],[COST PER UNIT]]*Data[[#This Row],[Units]]</f>
        <v>365.16</v>
      </c>
      <c r="J301" s="35">
        <f>Data[[#This Row],[Amount]]-Data[[#This Row],[TOTAL COST]]</f>
        <v>3274.84</v>
      </c>
    </row>
    <row r="302" spans="3:10" x14ac:dyDescent="0.35">
      <c r="C302" t="s">
        <v>2</v>
      </c>
      <c r="D302" t="s">
        <v>39</v>
      </c>
      <c r="E302" t="s">
        <v>23</v>
      </c>
      <c r="F302" s="4">
        <v>630</v>
      </c>
      <c r="G302" s="5">
        <v>36</v>
      </c>
      <c r="H302">
        <f>VLOOKUP(Data[[#This Row],[Product]],products[#All],2,0)</f>
        <v>6.49</v>
      </c>
      <c r="I302">
        <f>Data[[#This Row],[COST PER UNIT]]*Data[[#This Row],[Units]]</f>
        <v>233.64000000000001</v>
      </c>
      <c r="J302" s="35">
        <f>Data[[#This Row],[Amount]]-Data[[#This Row],[TOTAL COST]]</f>
        <v>396.36</v>
      </c>
    </row>
    <row r="303" spans="3:10" x14ac:dyDescent="0.35">
      <c r="C303" t="s">
        <v>9</v>
      </c>
      <c r="D303" t="s">
        <v>35</v>
      </c>
      <c r="E303" t="s">
        <v>27</v>
      </c>
      <c r="F303" s="4">
        <v>2429</v>
      </c>
      <c r="G303" s="5">
        <v>144</v>
      </c>
      <c r="H303">
        <f>VLOOKUP(Data[[#This Row],[Product]],products[#All],2,0)</f>
        <v>16.73</v>
      </c>
      <c r="I303">
        <f>Data[[#This Row],[COST PER UNIT]]*Data[[#This Row],[Units]]</f>
        <v>2409.12</v>
      </c>
      <c r="J303" s="35">
        <f>Data[[#This Row],[Amount]]-Data[[#This Row],[TOTAL COST]]</f>
        <v>19.880000000000109</v>
      </c>
    </row>
    <row r="304" spans="3:10" x14ac:dyDescent="0.35">
      <c r="C304" t="s">
        <v>9</v>
      </c>
      <c r="D304" t="s">
        <v>36</v>
      </c>
      <c r="E304" t="s">
        <v>25</v>
      </c>
      <c r="F304" s="4">
        <v>2142</v>
      </c>
      <c r="G304" s="5">
        <v>114</v>
      </c>
      <c r="H304">
        <f>VLOOKUP(Data[[#This Row],[Product]],products[#All],2,0)</f>
        <v>13.15</v>
      </c>
      <c r="I304">
        <f>Data[[#This Row],[COST PER UNIT]]*Data[[#This Row],[Units]]</f>
        <v>1499.1000000000001</v>
      </c>
      <c r="J304" s="35">
        <f>Data[[#This Row],[Amount]]-Data[[#This Row],[TOTAL COST]]</f>
        <v>642.89999999999986</v>
      </c>
    </row>
    <row r="305" spans="3:10" x14ac:dyDescent="0.35">
      <c r="C305" t="s">
        <v>7</v>
      </c>
      <c r="D305" t="s">
        <v>37</v>
      </c>
      <c r="E305" t="s">
        <v>30</v>
      </c>
      <c r="F305" s="4">
        <v>6454</v>
      </c>
      <c r="G305" s="5">
        <v>54</v>
      </c>
      <c r="H305">
        <f>VLOOKUP(Data[[#This Row],[Product]],products[#All],2,0)</f>
        <v>14.49</v>
      </c>
      <c r="I305">
        <f>Data[[#This Row],[COST PER UNIT]]*Data[[#This Row],[Units]]</f>
        <v>782.46</v>
      </c>
      <c r="J305" s="35">
        <f>Data[[#This Row],[Amount]]-Data[[#This Row],[TOTAL COST]]</f>
        <v>5671.54</v>
      </c>
    </row>
    <row r="306" spans="3:10" x14ac:dyDescent="0.35">
      <c r="C306" t="s">
        <v>7</v>
      </c>
      <c r="D306" t="s">
        <v>37</v>
      </c>
      <c r="E306" t="s">
        <v>16</v>
      </c>
      <c r="F306" s="4">
        <v>4487</v>
      </c>
      <c r="G306" s="5">
        <v>333</v>
      </c>
      <c r="H306">
        <f>VLOOKUP(Data[[#This Row],[Product]],products[#All],2,0)</f>
        <v>8.7899999999999991</v>
      </c>
      <c r="I306">
        <f>Data[[#This Row],[COST PER UNIT]]*Data[[#This Row],[Units]]</f>
        <v>2927.0699999999997</v>
      </c>
      <c r="J306" s="35">
        <f>Data[[#This Row],[Amount]]-Data[[#This Row],[TOTAL COST]]</f>
        <v>1559.9300000000003</v>
      </c>
    </row>
    <row r="307" spans="3:10" x14ac:dyDescent="0.35">
      <c r="C307" t="s">
        <v>3</v>
      </c>
      <c r="D307" t="s">
        <v>37</v>
      </c>
      <c r="E307" t="s">
        <v>4</v>
      </c>
      <c r="F307" s="4">
        <v>938</v>
      </c>
      <c r="G307" s="5">
        <v>366</v>
      </c>
      <c r="H307">
        <f>VLOOKUP(Data[[#This Row],[Product]],products[#All],2,0)</f>
        <v>11.88</v>
      </c>
      <c r="I307">
        <f>Data[[#This Row],[COST PER UNIT]]*Data[[#This Row],[Units]]</f>
        <v>4348.08</v>
      </c>
      <c r="J307" s="35">
        <f>Data[[#This Row],[Amount]]-Data[[#This Row],[TOTAL COST]]</f>
        <v>-3410.08</v>
      </c>
    </row>
    <row r="308" spans="3:10" x14ac:dyDescent="0.35">
      <c r="C308" t="s">
        <v>3</v>
      </c>
      <c r="D308" t="s">
        <v>38</v>
      </c>
      <c r="E308" t="s">
        <v>26</v>
      </c>
      <c r="F308" s="4">
        <v>8841</v>
      </c>
      <c r="G308" s="5">
        <v>303</v>
      </c>
      <c r="H308">
        <f>VLOOKUP(Data[[#This Row],[Product]],products[#All],2,0)</f>
        <v>5.6</v>
      </c>
      <c r="I308">
        <f>Data[[#This Row],[COST PER UNIT]]*Data[[#This Row],[Units]]</f>
        <v>1696.8</v>
      </c>
      <c r="J308" s="35">
        <f>Data[[#This Row],[Amount]]-Data[[#This Row],[TOTAL COST]]</f>
        <v>7144.2</v>
      </c>
    </row>
    <row r="309" spans="3:10" x14ac:dyDescent="0.35">
      <c r="C309" t="s">
        <v>2</v>
      </c>
      <c r="D309" t="s">
        <v>39</v>
      </c>
      <c r="E309" t="s">
        <v>33</v>
      </c>
      <c r="F309" s="4">
        <v>4018</v>
      </c>
      <c r="G309" s="5">
        <v>126</v>
      </c>
      <c r="H309">
        <f>VLOOKUP(Data[[#This Row],[Product]],products[#All],2,0)</f>
        <v>12.37</v>
      </c>
      <c r="I309">
        <f>Data[[#This Row],[COST PER UNIT]]*Data[[#This Row],[Units]]</f>
        <v>1558.62</v>
      </c>
      <c r="J309" s="35">
        <f>Data[[#This Row],[Amount]]-Data[[#This Row],[TOTAL COST]]</f>
        <v>2459.38</v>
      </c>
    </row>
    <row r="310" spans="3:10" x14ac:dyDescent="0.35">
      <c r="C310" t="s">
        <v>41</v>
      </c>
      <c r="D310" t="s">
        <v>37</v>
      </c>
      <c r="E310" t="s">
        <v>15</v>
      </c>
      <c r="F310" s="4">
        <v>714</v>
      </c>
      <c r="G310" s="5">
        <v>231</v>
      </c>
      <c r="H310">
        <f>VLOOKUP(Data[[#This Row],[Product]],products[#All],2,0)</f>
        <v>11.73</v>
      </c>
      <c r="I310">
        <f>Data[[#This Row],[COST PER UNIT]]*Data[[#This Row],[Units]]</f>
        <v>2709.63</v>
      </c>
      <c r="J310" s="35">
        <f>Data[[#This Row],[Amount]]-Data[[#This Row],[TOTAL COST]]</f>
        <v>-1995.63</v>
      </c>
    </row>
    <row r="311" spans="3:10" x14ac:dyDescent="0.35">
      <c r="C311" t="s">
        <v>9</v>
      </c>
      <c r="D311" t="s">
        <v>38</v>
      </c>
      <c r="E311" t="s">
        <v>25</v>
      </c>
      <c r="F311" s="4">
        <v>3850</v>
      </c>
      <c r="G311" s="5">
        <v>102</v>
      </c>
      <c r="H311">
        <f>VLOOKUP(Data[[#This Row],[Product]],products[#All],2,0)</f>
        <v>13.15</v>
      </c>
      <c r="I311">
        <f>Data[[#This Row],[COST PER UNIT]]*Data[[#This Row],[Units]]</f>
        <v>1341.3</v>
      </c>
      <c r="J311" s="35">
        <f>Data[[#This Row],[Amount]]-Data[[#This Row],[TOTAL COST]]</f>
        <v>2508.6999999999998</v>
      </c>
    </row>
    <row r="312" spans="3:10" x14ac:dyDescent="0.35">
      <c r="F312" s="4"/>
      <c r="G312" s="5"/>
    </row>
    <row r="313" spans="3:10" x14ac:dyDescent="0.35">
      <c r="F313" s="4"/>
      <c r="G313" s="5"/>
    </row>
    <row r="314" spans="3:10" x14ac:dyDescent="0.35">
      <c r="F314" s="4"/>
      <c r="G314" s="5"/>
    </row>
    <row r="315" spans="3:10" x14ac:dyDescent="0.35">
      <c r="F315" s="4"/>
      <c r="G315" s="5"/>
    </row>
    <row r="316" spans="3:10" x14ac:dyDescent="0.35">
      <c r="F316" s="4"/>
      <c r="G316" s="5"/>
    </row>
    <row r="317" spans="3:10" x14ac:dyDescent="0.35">
      <c r="F317" s="4"/>
      <c r="G317" s="5"/>
    </row>
    <row r="318" spans="3:10" x14ac:dyDescent="0.35">
      <c r="F318" s="4"/>
      <c r="G318" s="5"/>
    </row>
    <row r="319" spans="3:10" x14ac:dyDescent="0.35">
      <c r="F319" s="4"/>
      <c r="G319" s="5"/>
    </row>
    <row r="320" spans="3:10" x14ac:dyDescent="0.35">
      <c r="F320" s="4"/>
      <c r="G320" s="5"/>
    </row>
    <row r="321" spans="6:7" x14ac:dyDescent="0.35">
      <c r="F321" s="4"/>
      <c r="G321" s="5"/>
    </row>
    <row r="322" spans="6:7" x14ac:dyDescent="0.35">
      <c r="F322" s="4"/>
      <c r="G322" s="5"/>
    </row>
    <row r="323" spans="6:7" x14ac:dyDescent="0.35">
      <c r="F323" s="4"/>
      <c r="G323" s="5"/>
    </row>
    <row r="324" spans="6:7" x14ac:dyDescent="0.35">
      <c r="F324" s="4"/>
      <c r="G324" s="5"/>
    </row>
    <row r="325" spans="6:7" x14ac:dyDescent="0.35">
      <c r="F325" s="4"/>
      <c r="G325" s="5"/>
    </row>
    <row r="326" spans="6:7" x14ac:dyDescent="0.35">
      <c r="F326" s="4"/>
      <c r="G326" s="5"/>
    </row>
    <row r="327" spans="6:7" x14ac:dyDescent="0.35">
      <c r="F327" s="4"/>
      <c r="G327" s="5"/>
    </row>
    <row r="328" spans="6:7" x14ac:dyDescent="0.35">
      <c r="F328" s="4"/>
      <c r="G328" s="5"/>
    </row>
    <row r="329" spans="6:7" x14ac:dyDescent="0.35">
      <c r="F329" s="4"/>
      <c r="G329" s="5"/>
    </row>
    <row r="330" spans="6:7" x14ac:dyDescent="0.35">
      <c r="F330" s="4"/>
      <c r="G330" s="5"/>
    </row>
    <row r="331" spans="6:7" x14ac:dyDescent="0.35">
      <c r="F331" s="4"/>
      <c r="G331" s="5"/>
    </row>
    <row r="332" spans="6:7" x14ac:dyDescent="0.35">
      <c r="F332" s="4"/>
      <c r="G332" s="5"/>
    </row>
    <row r="333" spans="6:7" x14ac:dyDescent="0.35">
      <c r="F333" s="4"/>
      <c r="G333" s="5"/>
    </row>
    <row r="334" spans="6:7" x14ac:dyDescent="0.35">
      <c r="F334" s="4"/>
      <c r="G334" s="5"/>
    </row>
    <row r="335" spans="6:7" x14ac:dyDescent="0.35">
      <c r="F335" s="4"/>
      <c r="G335" s="5"/>
    </row>
    <row r="336" spans="6:7" x14ac:dyDescent="0.35">
      <c r="F336" s="4"/>
      <c r="G336" s="5"/>
    </row>
    <row r="337" spans="6:7" x14ac:dyDescent="0.35">
      <c r="F337" s="4"/>
      <c r="G337" s="5"/>
    </row>
    <row r="338" spans="6:7" x14ac:dyDescent="0.35">
      <c r="F338" s="4"/>
      <c r="G338" s="5"/>
    </row>
    <row r="339" spans="6:7" x14ac:dyDescent="0.35">
      <c r="F339" s="4"/>
      <c r="G339" s="5"/>
    </row>
    <row r="340" spans="6:7" x14ac:dyDescent="0.35">
      <c r="F340" s="4"/>
      <c r="G340" s="5"/>
    </row>
    <row r="341" spans="6:7" x14ac:dyDescent="0.35">
      <c r="F341" s="4"/>
      <c r="G341" s="5"/>
    </row>
    <row r="342" spans="6:7" x14ac:dyDescent="0.35">
      <c r="F342" s="4"/>
      <c r="G342" s="5"/>
    </row>
    <row r="343" spans="6:7" x14ac:dyDescent="0.35">
      <c r="F343" s="4"/>
      <c r="G343" s="5"/>
    </row>
    <row r="344" spans="6:7" x14ac:dyDescent="0.35">
      <c r="F344" s="4"/>
      <c r="G344" s="5"/>
    </row>
    <row r="345" spans="6:7" x14ac:dyDescent="0.35">
      <c r="F345" s="4"/>
      <c r="G345" s="5"/>
    </row>
    <row r="346" spans="6:7" x14ac:dyDescent="0.35">
      <c r="F346" s="4"/>
      <c r="G346" s="5"/>
    </row>
    <row r="347" spans="6:7" x14ac:dyDescent="0.35">
      <c r="F347" s="4"/>
      <c r="G347" s="5"/>
    </row>
    <row r="348" spans="6:7" x14ac:dyDescent="0.35">
      <c r="F348" s="4"/>
      <c r="G348" s="5"/>
    </row>
    <row r="349" spans="6:7" x14ac:dyDescent="0.35">
      <c r="F349" s="4"/>
      <c r="G349" s="5"/>
    </row>
    <row r="350" spans="6:7" x14ac:dyDescent="0.35">
      <c r="F350" s="4"/>
      <c r="G350" s="5"/>
    </row>
    <row r="351" spans="6:7" x14ac:dyDescent="0.35">
      <c r="F351" s="4"/>
      <c r="G351" s="5"/>
    </row>
    <row r="352" spans="6:7" x14ac:dyDescent="0.35">
      <c r="F352" s="4"/>
      <c r="G352" s="5"/>
    </row>
    <row r="353" spans="6:7" x14ac:dyDescent="0.35">
      <c r="F353" s="4"/>
      <c r="G353" s="5"/>
    </row>
    <row r="354" spans="6:7" x14ac:dyDescent="0.35">
      <c r="F354" s="4"/>
      <c r="G354" s="5"/>
    </row>
    <row r="355" spans="6:7" x14ac:dyDescent="0.35">
      <c r="F355" s="4"/>
      <c r="G355" s="5"/>
    </row>
    <row r="356" spans="6:7" x14ac:dyDescent="0.35">
      <c r="F356" s="4"/>
      <c r="G356" s="5"/>
    </row>
    <row r="357" spans="6:7" x14ac:dyDescent="0.35">
      <c r="F357" s="4"/>
      <c r="G357" s="5"/>
    </row>
    <row r="358" spans="6:7" x14ac:dyDescent="0.35">
      <c r="F358" s="4"/>
      <c r="G358" s="5"/>
    </row>
    <row r="359" spans="6:7" x14ac:dyDescent="0.35">
      <c r="F359" s="4"/>
      <c r="G359" s="5"/>
    </row>
    <row r="360" spans="6:7" x14ac:dyDescent="0.35">
      <c r="F360" s="4"/>
      <c r="G360" s="5"/>
    </row>
    <row r="361" spans="6:7" x14ac:dyDescent="0.35">
      <c r="F361" s="4"/>
      <c r="G361" s="5"/>
    </row>
    <row r="362" spans="6:7" x14ac:dyDescent="0.35">
      <c r="F362" s="4"/>
      <c r="G362" s="5"/>
    </row>
    <row r="363" spans="6:7" x14ac:dyDescent="0.35">
      <c r="F363" s="4"/>
      <c r="G363" s="5"/>
    </row>
    <row r="364" spans="6:7" x14ac:dyDescent="0.35">
      <c r="F364" s="4"/>
      <c r="G364" s="5"/>
    </row>
    <row r="365" spans="6:7" x14ac:dyDescent="0.35">
      <c r="F365" s="4"/>
      <c r="G365" s="5"/>
    </row>
    <row r="366" spans="6:7" x14ac:dyDescent="0.35">
      <c r="F366" s="4"/>
      <c r="G366" s="5"/>
    </row>
    <row r="367" spans="6:7" x14ac:dyDescent="0.35">
      <c r="F367" s="4"/>
      <c r="G367" s="5"/>
    </row>
    <row r="368" spans="6:7" x14ac:dyDescent="0.35">
      <c r="F368" s="4"/>
      <c r="G368" s="5"/>
    </row>
    <row r="369" spans="6:7" x14ac:dyDescent="0.35">
      <c r="F369" s="4"/>
      <c r="G369" s="5"/>
    </row>
    <row r="370" spans="6:7" x14ac:dyDescent="0.35">
      <c r="F370" s="4"/>
      <c r="G370" s="5"/>
    </row>
    <row r="371" spans="6:7" x14ac:dyDescent="0.35">
      <c r="F371" s="4"/>
      <c r="G371" s="5"/>
    </row>
    <row r="372" spans="6:7" x14ac:dyDescent="0.35">
      <c r="F372" s="4"/>
      <c r="G372" s="5"/>
    </row>
    <row r="373" spans="6:7" x14ac:dyDescent="0.35">
      <c r="F373" s="4"/>
      <c r="G373" s="5"/>
    </row>
    <row r="374" spans="6:7" x14ac:dyDescent="0.35">
      <c r="F374" s="4"/>
      <c r="G374" s="5"/>
    </row>
    <row r="375" spans="6:7" x14ac:dyDescent="0.35">
      <c r="F375" s="4"/>
      <c r="G375" s="5"/>
    </row>
    <row r="376" spans="6:7" x14ac:dyDescent="0.35">
      <c r="F376" s="4"/>
      <c r="G376" s="5"/>
    </row>
    <row r="377" spans="6:7" x14ac:dyDescent="0.35">
      <c r="F377" s="4"/>
      <c r="G377" s="5"/>
    </row>
    <row r="378" spans="6:7" x14ac:dyDescent="0.35">
      <c r="F378" s="4"/>
      <c r="G378" s="5"/>
    </row>
    <row r="379" spans="6:7" x14ac:dyDescent="0.35">
      <c r="F379" s="4"/>
      <c r="G379" s="5"/>
    </row>
    <row r="380" spans="6:7" x14ac:dyDescent="0.35">
      <c r="F380" s="4"/>
      <c r="G380" s="5"/>
    </row>
    <row r="381" spans="6:7" x14ac:dyDescent="0.35">
      <c r="F381" s="4"/>
      <c r="G381" s="5"/>
    </row>
    <row r="382" spans="6:7" x14ac:dyDescent="0.35">
      <c r="F382" s="4"/>
      <c r="G382" s="5"/>
    </row>
    <row r="383" spans="6:7" x14ac:dyDescent="0.35">
      <c r="F383" s="4"/>
      <c r="G383" s="5"/>
    </row>
    <row r="384" spans="6:7" x14ac:dyDescent="0.35">
      <c r="F384" s="4"/>
      <c r="G384" s="5"/>
    </row>
    <row r="385" spans="6:7" x14ac:dyDescent="0.35">
      <c r="F385" s="4"/>
      <c r="G385" s="5"/>
    </row>
    <row r="386" spans="6:7" x14ac:dyDescent="0.35">
      <c r="F386" s="4"/>
      <c r="G386" s="5"/>
    </row>
    <row r="387" spans="6:7" x14ac:dyDescent="0.35">
      <c r="F387" s="4"/>
      <c r="G387" s="5"/>
    </row>
    <row r="388" spans="6:7" x14ac:dyDescent="0.35">
      <c r="F388" s="4"/>
      <c r="G388" s="5"/>
    </row>
    <row r="389" spans="6:7" x14ac:dyDescent="0.35">
      <c r="F389" s="4"/>
      <c r="G389" s="5"/>
    </row>
    <row r="390" spans="6:7" x14ac:dyDescent="0.35">
      <c r="F390" s="4"/>
      <c r="G390" s="5"/>
    </row>
    <row r="391" spans="6:7" x14ac:dyDescent="0.35">
      <c r="F391" s="4"/>
      <c r="G391" s="5"/>
    </row>
    <row r="392" spans="6:7" x14ac:dyDescent="0.35">
      <c r="F392" s="4"/>
      <c r="G392" s="5"/>
    </row>
    <row r="393" spans="6:7" x14ac:dyDescent="0.35">
      <c r="F393" s="4"/>
      <c r="G393" s="5"/>
    </row>
    <row r="394" spans="6:7" x14ac:dyDescent="0.35">
      <c r="F394" s="4"/>
      <c r="G394" s="5"/>
    </row>
    <row r="395" spans="6:7" x14ac:dyDescent="0.35">
      <c r="F395" s="4"/>
      <c r="G395" s="5"/>
    </row>
    <row r="396" spans="6:7" x14ac:dyDescent="0.35">
      <c r="F396" s="4"/>
      <c r="G396" s="5"/>
    </row>
    <row r="397" spans="6:7" x14ac:dyDescent="0.35">
      <c r="F397" s="4"/>
      <c r="G397" s="5"/>
    </row>
    <row r="398" spans="6:7" x14ac:dyDescent="0.35">
      <c r="F398" s="4"/>
      <c r="G398" s="5"/>
    </row>
    <row r="399" spans="6:7" x14ac:dyDescent="0.35">
      <c r="F399" s="4"/>
      <c r="G399" s="5"/>
    </row>
    <row r="400" spans="6:7" x14ac:dyDescent="0.35">
      <c r="F400" s="4"/>
      <c r="G400" s="5"/>
    </row>
    <row r="401" spans="6:7" x14ac:dyDescent="0.35">
      <c r="F401" s="4"/>
      <c r="G401" s="5"/>
    </row>
    <row r="402" spans="6:7" x14ac:dyDescent="0.35">
      <c r="F402" s="4"/>
      <c r="G402" s="5"/>
    </row>
    <row r="403" spans="6:7" x14ac:dyDescent="0.35">
      <c r="F403" s="4"/>
      <c r="G403" s="5"/>
    </row>
    <row r="404" spans="6:7" x14ac:dyDescent="0.35">
      <c r="F404" s="4"/>
      <c r="G404" s="5"/>
    </row>
    <row r="405" spans="6:7" x14ac:dyDescent="0.35">
      <c r="F405" s="4"/>
      <c r="G405" s="5"/>
    </row>
    <row r="406" spans="6:7" x14ac:dyDescent="0.35">
      <c r="F406" s="4"/>
      <c r="G406" s="5"/>
    </row>
    <row r="407" spans="6:7" x14ac:dyDescent="0.35">
      <c r="F407" s="4"/>
      <c r="G407" s="5"/>
    </row>
    <row r="408" spans="6:7" x14ac:dyDescent="0.35">
      <c r="F408" s="4"/>
      <c r="G408" s="5"/>
    </row>
    <row r="409" spans="6:7" x14ac:dyDescent="0.35">
      <c r="F409" s="4"/>
      <c r="G409" s="5"/>
    </row>
    <row r="410" spans="6:7" x14ac:dyDescent="0.35">
      <c r="F410" s="4"/>
      <c r="G410" s="5"/>
    </row>
    <row r="411" spans="6:7" x14ac:dyDescent="0.35">
      <c r="F411" s="4"/>
      <c r="G411" s="5"/>
    </row>
    <row r="412" spans="6:7" x14ac:dyDescent="0.35">
      <c r="F412" s="4"/>
      <c r="G412" s="5"/>
    </row>
    <row r="413" spans="6:7" x14ac:dyDescent="0.35">
      <c r="F413" s="4"/>
      <c r="G413" s="5"/>
    </row>
    <row r="414" spans="6:7" x14ac:dyDescent="0.35">
      <c r="F414" s="4"/>
      <c r="G414" s="5"/>
    </row>
    <row r="415" spans="6:7" x14ac:dyDescent="0.35">
      <c r="F415" s="4"/>
      <c r="G415" s="5"/>
    </row>
    <row r="416" spans="6:7" x14ac:dyDescent="0.35">
      <c r="F416" s="4"/>
      <c r="G416" s="5"/>
    </row>
    <row r="417" spans="6:7" x14ac:dyDescent="0.35">
      <c r="F417" s="4"/>
      <c r="G417" s="5"/>
    </row>
    <row r="418" spans="6:7" x14ac:dyDescent="0.35">
      <c r="F418" s="4"/>
      <c r="G418" s="5"/>
    </row>
    <row r="419" spans="6:7" x14ac:dyDescent="0.35">
      <c r="F419" s="4"/>
      <c r="G419" s="5"/>
    </row>
    <row r="420" spans="6:7" x14ac:dyDescent="0.35">
      <c r="F420" s="4"/>
      <c r="G420" s="5"/>
    </row>
    <row r="421" spans="6:7" x14ac:dyDescent="0.35">
      <c r="F421" s="4"/>
      <c r="G421" s="5"/>
    </row>
    <row r="422" spans="6:7" x14ac:dyDescent="0.35">
      <c r="F422" s="4"/>
      <c r="G422" s="5"/>
    </row>
    <row r="423" spans="6:7" x14ac:dyDescent="0.35">
      <c r="F423" s="4"/>
      <c r="G423" s="5"/>
    </row>
    <row r="424" spans="6:7" x14ac:dyDescent="0.35">
      <c r="F424" s="4"/>
      <c r="G424" s="5"/>
    </row>
    <row r="425" spans="6:7" x14ac:dyDescent="0.35">
      <c r="F425" s="4"/>
      <c r="G425" s="5"/>
    </row>
    <row r="426" spans="6:7" x14ac:dyDescent="0.35">
      <c r="F426" s="4"/>
      <c r="G426" s="5"/>
    </row>
    <row r="427" spans="6:7" x14ac:dyDescent="0.35">
      <c r="F427" s="4"/>
      <c r="G427" s="5"/>
    </row>
    <row r="428" spans="6:7" x14ac:dyDescent="0.35">
      <c r="F428" s="4"/>
      <c r="G428" s="5"/>
    </row>
    <row r="429" spans="6:7" x14ac:dyDescent="0.35">
      <c r="F429" s="4"/>
      <c r="G429" s="5"/>
    </row>
    <row r="430" spans="6:7" x14ac:dyDescent="0.35">
      <c r="F430" s="4"/>
      <c r="G430" s="5"/>
    </row>
    <row r="431" spans="6:7" x14ac:dyDescent="0.35">
      <c r="F431" s="4"/>
      <c r="G431" s="5"/>
    </row>
    <row r="432" spans="6:7" x14ac:dyDescent="0.35">
      <c r="F432" s="4"/>
      <c r="G432" s="5"/>
    </row>
    <row r="433" spans="6:7" x14ac:dyDescent="0.35">
      <c r="F433" s="4"/>
      <c r="G433" s="5"/>
    </row>
    <row r="434" spans="6:7" x14ac:dyDescent="0.35">
      <c r="F434" s="4"/>
      <c r="G434" s="5"/>
    </row>
    <row r="435" spans="6:7" x14ac:dyDescent="0.35">
      <c r="F435" s="4"/>
      <c r="G435" s="5"/>
    </row>
    <row r="436" spans="6:7" x14ac:dyDescent="0.35">
      <c r="F436" s="4"/>
      <c r="G436" s="5"/>
    </row>
    <row r="437" spans="6:7" x14ac:dyDescent="0.35">
      <c r="F437" s="4"/>
      <c r="G437" s="5"/>
    </row>
    <row r="438" spans="6:7" x14ac:dyDescent="0.35">
      <c r="F438" s="4"/>
      <c r="G438" s="5"/>
    </row>
    <row r="439" spans="6:7" x14ac:dyDescent="0.35">
      <c r="F439" s="4"/>
      <c r="G439" s="5"/>
    </row>
    <row r="440" spans="6:7" x14ac:dyDescent="0.35">
      <c r="F440" s="4"/>
      <c r="G440" s="5"/>
    </row>
    <row r="441" spans="6:7" x14ac:dyDescent="0.35">
      <c r="F441" s="4"/>
      <c r="G441" s="5"/>
    </row>
    <row r="442" spans="6:7" x14ac:dyDescent="0.35">
      <c r="F442" s="4"/>
      <c r="G442" s="5"/>
    </row>
    <row r="443" spans="6:7" x14ac:dyDescent="0.35">
      <c r="F443" s="4"/>
      <c r="G443" s="5"/>
    </row>
    <row r="444" spans="6:7" x14ac:dyDescent="0.35">
      <c r="F444" s="4"/>
      <c r="G444" s="5"/>
    </row>
    <row r="445" spans="6:7" x14ac:dyDescent="0.35">
      <c r="F445" s="4"/>
      <c r="G445" s="5"/>
    </row>
    <row r="446" spans="6:7" x14ac:dyDescent="0.35">
      <c r="F446" s="4"/>
      <c r="G446" s="5"/>
    </row>
    <row r="447" spans="6:7" x14ac:dyDescent="0.35">
      <c r="F447" s="4"/>
      <c r="G447" s="5"/>
    </row>
    <row r="448" spans="6:7" x14ac:dyDescent="0.35">
      <c r="F448" s="4"/>
      <c r="G448" s="5"/>
    </row>
    <row r="449" spans="6:7" x14ac:dyDescent="0.35">
      <c r="F449" s="4"/>
      <c r="G449" s="5"/>
    </row>
    <row r="450" spans="6:7" x14ac:dyDescent="0.35">
      <c r="F450" s="4"/>
      <c r="G450" s="5"/>
    </row>
    <row r="451" spans="6:7" x14ac:dyDescent="0.35">
      <c r="F451" s="4"/>
      <c r="G451" s="5"/>
    </row>
    <row r="452" spans="6:7" x14ac:dyDescent="0.35">
      <c r="F452" s="4"/>
      <c r="G452" s="5"/>
    </row>
    <row r="453" spans="6:7" x14ac:dyDescent="0.35">
      <c r="F453" s="4"/>
      <c r="G453" s="5"/>
    </row>
    <row r="454" spans="6:7" x14ac:dyDescent="0.35">
      <c r="F454" s="4"/>
      <c r="G454" s="5"/>
    </row>
    <row r="455" spans="6:7" x14ac:dyDescent="0.35">
      <c r="F455" s="4"/>
      <c r="G455" s="5"/>
    </row>
    <row r="456" spans="6:7" x14ac:dyDescent="0.35">
      <c r="F456" s="4"/>
      <c r="G456" s="5"/>
    </row>
    <row r="457" spans="6:7" x14ac:dyDescent="0.35">
      <c r="F457" s="4"/>
      <c r="G457" s="5"/>
    </row>
    <row r="458" spans="6:7" x14ac:dyDescent="0.35">
      <c r="F458" s="4"/>
      <c r="G458" s="5"/>
    </row>
    <row r="459" spans="6:7" x14ac:dyDescent="0.35">
      <c r="F459" s="4"/>
      <c r="G459" s="5"/>
    </row>
    <row r="460" spans="6:7" x14ac:dyDescent="0.35">
      <c r="F460" s="4"/>
      <c r="G460" s="5"/>
    </row>
    <row r="461" spans="6:7" x14ac:dyDescent="0.35">
      <c r="F461" s="4"/>
      <c r="G461" s="5"/>
    </row>
    <row r="462" spans="6:7" x14ac:dyDescent="0.35">
      <c r="F462" s="4"/>
      <c r="G462" s="5"/>
    </row>
    <row r="463" spans="6:7" x14ac:dyDescent="0.35">
      <c r="F463" s="4"/>
      <c r="G463" s="5"/>
    </row>
    <row r="464" spans="6:7" x14ac:dyDescent="0.35">
      <c r="F464" s="4"/>
      <c r="G464" s="5"/>
    </row>
    <row r="465" spans="6:7" x14ac:dyDescent="0.35">
      <c r="F465" s="4"/>
      <c r="G465" s="5"/>
    </row>
    <row r="466" spans="6:7" x14ac:dyDescent="0.35">
      <c r="F466" s="4"/>
      <c r="G466" s="5"/>
    </row>
    <row r="467" spans="6:7" x14ac:dyDescent="0.35">
      <c r="F467" s="4"/>
      <c r="G467" s="5"/>
    </row>
    <row r="468" spans="6:7" x14ac:dyDescent="0.35">
      <c r="F468" s="4"/>
      <c r="G468" s="5"/>
    </row>
    <row r="469" spans="6:7" x14ac:dyDescent="0.35">
      <c r="F469" s="4"/>
      <c r="G469" s="5"/>
    </row>
    <row r="470" spans="6:7" x14ac:dyDescent="0.35">
      <c r="F470" s="4"/>
      <c r="G470" s="5"/>
    </row>
    <row r="471" spans="6:7" x14ac:dyDescent="0.35">
      <c r="F471" s="4"/>
      <c r="G471" s="5"/>
    </row>
    <row r="472" spans="6:7" x14ac:dyDescent="0.35">
      <c r="F472" s="4"/>
      <c r="G472" s="5"/>
    </row>
    <row r="473" spans="6:7" x14ac:dyDescent="0.35">
      <c r="F473" s="4"/>
      <c r="G473" s="5"/>
    </row>
    <row r="474" spans="6:7" x14ac:dyDescent="0.35">
      <c r="F474" s="4"/>
      <c r="G474" s="5"/>
    </row>
    <row r="475" spans="6:7" x14ac:dyDescent="0.35">
      <c r="F475" s="4"/>
      <c r="G475" s="5"/>
    </row>
    <row r="476" spans="6:7" x14ac:dyDescent="0.35">
      <c r="F476" s="4"/>
      <c r="G476" s="5"/>
    </row>
    <row r="477" spans="6:7" x14ac:dyDescent="0.35">
      <c r="F477" s="4"/>
      <c r="G477" s="5"/>
    </row>
    <row r="478" spans="6:7" x14ac:dyDescent="0.35">
      <c r="F478" s="4"/>
      <c r="G478" s="5"/>
    </row>
    <row r="479" spans="6:7" x14ac:dyDescent="0.35">
      <c r="F479" s="4"/>
      <c r="G479" s="5"/>
    </row>
    <row r="480" spans="6:7" x14ac:dyDescent="0.35">
      <c r="F480" s="4"/>
      <c r="G480" s="5"/>
    </row>
    <row r="481" spans="6:7" x14ac:dyDescent="0.35">
      <c r="F481" s="4"/>
      <c r="G481" s="5"/>
    </row>
    <row r="482" spans="6:7" x14ac:dyDescent="0.35">
      <c r="F482" s="4"/>
      <c r="G482" s="5"/>
    </row>
    <row r="483" spans="6:7" x14ac:dyDescent="0.35">
      <c r="F483" s="4"/>
      <c r="G483" s="5"/>
    </row>
    <row r="484" spans="6:7" x14ac:dyDescent="0.35">
      <c r="F484" s="4"/>
      <c r="G484" s="5"/>
    </row>
    <row r="485" spans="6:7" x14ac:dyDescent="0.35">
      <c r="F485" s="4"/>
      <c r="G485" s="5"/>
    </row>
    <row r="486" spans="6:7" x14ac:dyDescent="0.35">
      <c r="F486" s="4"/>
      <c r="G486" s="5"/>
    </row>
    <row r="487" spans="6:7" x14ac:dyDescent="0.35">
      <c r="F487" s="4"/>
      <c r="G487" s="5"/>
    </row>
    <row r="488" spans="6:7" x14ac:dyDescent="0.35">
      <c r="F488" s="4"/>
      <c r="G488" s="5"/>
    </row>
    <row r="489" spans="6:7" x14ac:dyDescent="0.35">
      <c r="F489" s="4"/>
      <c r="G489" s="5"/>
    </row>
    <row r="490" spans="6:7" x14ac:dyDescent="0.35">
      <c r="F490" s="4"/>
      <c r="G490" s="5"/>
    </row>
    <row r="491" spans="6:7" x14ac:dyDescent="0.35">
      <c r="F491" s="4"/>
      <c r="G491" s="5"/>
    </row>
    <row r="492" spans="6:7" x14ac:dyDescent="0.35">
      <c r="F492" s="4"/>
      <c r="G492" s="5"/>
    </row>
    <row r="493" spans="6:7" x14ac:dyDescent="0.35">
      <c r="F493" s="4"/>
      <c r="G493" s="5"/>
    </row>
    <row r="494" spans="6:7" x14ac:dyDescent="0.35">
      <c r="F494" s="4"/>
      <c r="G494" s="5"/>
    </row>
    <row r="495" spans="6:7" x14ac:dyDescent="0.35">
      <c r="F495" s="4"/>
      <c r="G495" s="5"/>
    </row>
    <row r="496" spans="6:7" x14ac:dyDescent="0.35">
      <c r="F496" s="4"/>
      <c r="G496" s="5"/>
    </row>
    <row r="497" spans="6:7" x14ac:dyDescent="0.35">
      <c r="F497" s="4"/>
      <c r="G497" s="5"/>
    </row>
    <row r="498" spans="6:7" x14ac:dyDescent="0.35">
      <c r="F498" s="4"/>
      <c r="G498" s="5"/>
    </row>
    <row r="499" spans="6:7" x14ac:dyDescent="0.35">
      <c r="F499" s="4"/>
      <c r="G499" s="5"/>
    </row>
    <row r="500" spans="6:7" x14ac:dyDescent="0.35">
      <c r="F500" s="4"/>
      <c r="G500" s="5"/>
    </row>
    <row r="501" spans="6:7" x14ac:dyDescent="0.35">
      <c r="F501" s="4"/>
      <c r="G501" s="5"/>
    </row>
    <row r="502" spans="6:7" x14ac:dyDescent="0.35">
      <c r="F502" s="4"/>
      <c r="G502" s="5"/>
    </row>
    <row r="503" spans="6:7" x14ac:dyDescent="0.35">
      <c r="F503" s="4"/>
      <c r="G503" s="5"/>
    </row>
    <row r="504" spans="6:7" x14ac:dyDescent="0.35">
      <c r="F504" s="4"/>
      <c r="G504" s="5"/>
    </row>
    <row r="505" spans="6:7" x14ac:dyDescent="0.35">
      <c r="F505" s="4"/>
      <c r="G505" s="5"/>
    </row>
    <row r="506" spans="6:7" x14ac:dyDescent="0.35">
      <c r="F506" s="4"/>
      <c r="G506" s="5"/>
    </row>
    <row r="507" spans="6:7" x14ac:dyDescent="0.35">
      <c r="F507" s="4"/>
      <c r="G507" s="5"/>
    </row>
    <row r="508" spans="6:7" x14ac:dyDescent="0.35">
      <c r="F508" s="4"/>
      <c r="G508" s="5"/>
    </row>
    <row r="509" spans="6:7" x14ac:dyDescent="0.35">
      <c r="F509" s="4"/>
      <c r="G509" s="5"/>
    </row>
    <row r="510" spans="6:7" x14ac:dyDescent="0.35">
      <c r="F510" s="4"/>
      <c r="G510" s="5"/>
    </row>
    <row r="511" spans="6:7" x14ac:dyDescent="0.35">
      <c r="F511" s="4"/>
      <c r="G511" s="5"/>
    </row>
    <row r="512" spans="6:7" x14ac:dyDescent="0.35">
      <c r="F512" s="4"/>
      <c r="G512" s="5"/>
    </row>
    <row r="513" spans="6:7" x14ac:dyDescent="0.35">
      <c r="F513" s="4"/>
      <c r="G513" s="5"/>
    </row>
    <row r="514" spans="6:7" x14ac:dyDescent="0.35">
      <c r="F514" s="4"/>
      <c r="G514" s="5"/>
    </row>
    <row r="515" spans="6:7" x14ac:dyDescent="0.35">
      <c r="F515" s="4"/>
      <c r="G515" s="5"/>
    </row>
    <row r="516" spans="6:7" x14ac:dyDescent="0.35">
      <c r="F516" s="4"/>
      <c r="G516" s="5"/>
    </row>
    <row r="517" spans="6:7" x14ac:dyDescent="0.35">
      <c r="F517" s="4"/>
      <c r="G517" s="5"/>
    </row>
    <row r="518" spans="6:7" x14ac:dyDescent="0.35">
      <c r="F518" s="4"/>
      <c r="G518" s="5"/>
    </row>
    <row r="519" spans="6:7" x14ac:dyDescent="0.35">
      <c r="F519" s="4"/>
      <c r="G519" s="5"/>
    </row>
    <row r="520" spans="6:7" x14ac:dyDescent="0.35">
      <c r="F520" s="4"/>
      <c r="G520" s="5"/>
    </row>
    <row r="521" spans="6:7" x14ac:dyDescent="0.35">
      <c r="F521" s="4"/>
      <c r="G521" s="5"/>
    </row>
    <row r="522" spans="6:7" x14ac:dyDescent="0.35">
      <c r="F522" s="4"/>
      <c r="G522" s="5"/>
    </row>
    <row r="523" spans="6:7" x14ac:dyDescent="0.35">
      <c r="F523" s="4"/>
      <c r="G523" s="5"/>
    </row>
    <row r="524" spans="6:7" x14ac:dyDescent="0.35">
      <c r="F524" s="4"/>
      <c r="G524" s="5"/>
    </row>
    <row r="525" spans="6:7" x14ac:dyDescent="0.35">
      <c r="F525" s="4"/>
      <c r="G525" s="5"/>
    </row>
    <row r="526" spans="6:7" x14ac:dyDescent="0.35">
      <c r="F526" s="4"/>
      <c r="G526" s="5"/>
    </row>
    <row r="527" spans="6:7" x14ac:dyDescent="0.35">
      <c r="F527" s="4"/>
      <c r="G527" s="5"/>
    </row>
    <row r="528" spans="6:7" x14ac:dyDescent="0.35">
      <c r="F528" s="4"/>
      <c r="G528" s="5"/>
    </row>
    <row r="529" spans="6:7" x14ac:dyDescent="0.35">
      <c r="F529" s="4"/>
      <c r="G529" s="5"/>
    </row>
    <row r="530" spans="6:7" x14ac:dyDescent="0.35">
      <c r="F530" s="4"/>
      <c r="G530" s="5"/>
    </row>
    <row r="531" spans="6:7" x14ac:dyDescent="0.35">
      <c r="F531" s="4"/>
      <c r="G531" s="5"/>
    </row>
    <row r="532" spans="6:7" x14ac:dyDescent="0.35">
      <c r="F532" s="4"/>
      <c r="G532" s="5"/>
    </row>
    <row r="533" spans="6:7" x14ac:dyDescent="0.35">
      <c r="F533" s="4"/>
      <c r="G533" s="5"/>
    </row>
    <row r="534" spans="6:7" x14ac:dyDescent="0.35">
      <c r="F534" s="4"/>
      <c r="G534" s="5"/>
    </row>
    <row r="535" spans="6:7" x14ac:dyDescent="0.35">
      <c r="F535" s="4"/>
      <c r="G535" s="5"/>
    </row>
    <row r="536" spans="6:7" x14ac:dyDescent="0.35">
      <c r="F536" s="4"/>
      <c r="G536" s="5"/>
    </row>
    <row r="537" spans="6:7" x14ac:dyDescent="0.35">
      <c r="F537" s="4"/>
      <c r="G537" s="5"/>
    </row>
    <row r="538" spans="6:7" x14ac:dyDescent="0.35">
      <c r="F538" s="4"/>
      <c r="G538" s="5"/>
    </row>
    <row r="539" spans="6:7" x14ac:dyDescent="0.35">
      <c r="F539" s="4"/>
      <c r="G539" s="5"/>
    </row>
    <row r="540" spans="6:7" x14ac:dyDescent="0.35">
      <c r="F540" s="4"/>
      <c r="G540" s="5"/>
    </row>
    <row r="541" spans="6:7" x14ac:dyDescent="0.35">
      <c r="F541" s="4"/>
      <c r="G541" s="5"/>
    </row>
    <row r="542" spans="6:7" x14ac:dyDescent="0.35">
      <c r="F542" s="4"/>
      <c r="G542" s="5"/>
    </row>
    <row r="543" spans="6:7" x14ac:dyDescent="0.35">
      <c r="F543" s="4"/>
      <c r="G543" s="5"/>
    </row>
    <row r="544" spans="6:7" x14ac:dyDescent="0.35">
      <c r="F544" s="4"/>
      <c r="G544" s="5"/>
    </row>
    <row r="545" spans="6:7" x14ac:dyDescent="0.35">
      <c r="F545" s="4"/>
      <c r="G545" s="5"/>
    </row>
    <row r="546" spans="6:7" x14ac:dyDescent="0.35">
      <c r="F546" s="4"/>
      <c r="G546" s="5"/>
    </row>
    <row r="547" spans="6:7" x14ac:dyDescent="0.35">
      <c r="F547" s="4"/>
      <c r="G547" s="5"/>
    </row>
    <row r="548" spans="6:7" x14ac:dyDescent="0.35">
      <c r="F548" s="4"/>
      <c r="G548" s="5"/>
    </row>
    <row r="549" spans="6:7" x14ac:dyDescent="0.35">
      <c r="F549" s="4"/>
      <c r="G549" s="5"/>
    </row>
    <row r="550" spans="6:7" x14ac:dyDescent="0.35">
      <c r="F550" s="4"/>
      <c r="G550" s="5"/>
    </row>
    <row r="551" spans="6:7" x14ac:dyDescent="0.35">
      <c r="F551" s="4"/>
      <c r="G551" s="5"/>
    </row>
    <row r="552" spans="6:7" x14ac:dyDescent="0.35">
      <c r="F552" s="4"/>
      <c r="G552" s="5"/>
    </row>
    <row r="553" spans="6:7" x14ac:dyDescent="0.35">
      <c r="F553" s="4"/>
      <c r="G553" s="5"/>
    </row>
    <row r="554" spans="6:7" x14ac:dyDescent="0.35">
      <c r="F554" s="4"/>
      <c r="G554" s="5"/>
    </row>
    <row r="555" spans="6:7" x14ac:dyDescent="0.35">
      <c r="F555" s="4"/>
      <c r="G555" s="5"/>
    </row>
    <row r="556" spans="6:7" x14ac:dyDescent="0.35">
      <c r="F556" s="4"/>
      <c r="G556" s="5"/>
    </row>
    <row r="557" spans="6:7" x14ac:dyDescent="0.35">
      <c r="F557" s="4"/>
      <c r="G557" s="5"/>
    </row>
    <row r="558" spans="6:7" x14ac:dyDescent="0.35">
      <c r="F558" s="4"/>
      <c r="G558" s="5"/>
    </row>
    <row r="559" spans="6:7" x14ac:dyDescent="0.35">
      <c r="F559" s="4"/>
      <c r="G559" s="5"/>
    </row>
    <row r="560" spans="6:7" x14ac:dyDescent="0.35">
      <c r="F560" s="4"/>
      <c r="G560" s="5"/>
    </row>
    <row r="561" spans="6:7" x14ac:dyDescent="0.35">
      <c r="F561" s="4"/>
      <c r="G561" s="5"/>
    </row>
    <row r="562" spans="6:7" x14ac:dyDescent="0.35">
      <c r="F562" s="4"/>
      <c r="G562" s="5"/>
    </row>
    <row r="563" spans="6:7" x14ac:dyDescent="0.35">
      <c r="F563" s="4"/>
      <c r="G563" s="5"/>
    </row>
    <row r="564" spans="6:7" x14ac:dyDescent="0.35">
      <c r="F564" s="4"/>
      <c r="G564" s="5"/>
    </row>
    <row r="565" spans="6:7" x14ac:dyDescent="0.35">
      <c r="F565" s="4"/>
      <c r="G565" s="5"/>
    </row>
    <row r="566" spans="6:7" x14ac:dyDescent="0.35">
      <c r="F566" s="4"/>
      <c r="G566" s="5"/>
    </row>
    <row r="567" spans="6:7" x14ac:dyDescent="0.35">
      <c r="F567" s="4"/>
      <c r="G567" s="5"/>
    </row>
    <row r="568" spans="6:7" x14ac:dyDescent="0.35">
      <c r="F568" s="4"/>
      <c r="G568" s="5"/>
    </row>
    <row r="569" spans="6:7" x14ac:dyDescent="0.35">
      <c r="F569" s="4"/>
      <c r="G569" s="5"/>
    </row>
    <row r="570" spans="6:7" x14ac:dyDescent="0.35">
      <c r="F570" s="4"/>
      <c r="G570" s="5"/>
    </row>
    <row r="571" spans="6:7" x14ac:dyDescent="0.35">
      <c r="F571" s="4"/>
      <c r="G571" s="5"/>
    </row>
    <row r="572" spans="6:7" x14ac:dyDescent="0.35">
      <c r="F572" s="4"/>
      <c r="G572" s="5"/>
    </row>
    <row r="573" spans="6:7" x14ac:dyDescent="0.35">
      <c r="F573" s="4"/>
      <c r="G573" s="5"/>
    </row>
    <row r="574" spans="6:7" x14ac:dyDescent="0.35">
      <c r="F574" s="4"/>
      <c r="G574" s="5"/>
    </row>
    <row r="575" spans="6:7" x14ac:dyDescent="0.35">
      <c r="F575" s="4"/>
      <c r="G575" s="5"/>
    </row>
    <row r="576" spans="6:7" x14ac:dyDescent="0.35">
      <c r="F576" s="4"/>
      <c r="G576" s="5"/>
    </row>
    <row r="577" spans="6:7" x14ac:dyDescent="0.35">
      <c r="F577" s="4"/>
      <c r="G577" s="5"/>
    </row>
    <row r="578" spans="6:7" x14ac:dyDescent="0.35">
      <c r="F578" s="4"/>
      <c r="G578" s="5"/>
    </row>
    <row r="579" spans="6:7" x14ac:dyDescent="0.35">
      <c r="F579" s="4"/>
      <c r="G579" s="5"/>
    </row>
    <row r="580" spans="6:7" x14ac:dyDescent="0.35">
      <c r="F580" s="4"/>
      <c r="G580" s="5"/>
    </row>
    <row r="581" spans="6:7" x14ac:dyDescent="0.35">
      <c r="F581" s="4"/>
      <c r="G581" s="5"/>
    </row>
    <row r="582" spans="6:7" x14ac:dyDescent="0.35">
      <c r="F582" s="4"/>
      <c r="G582" s="5"/>
    </row>
    <row r="583" spans="6:7" x14ac:dyDescent="0.35">
      <c r="F583" s="4"/>
      <c r="G583" s="5"/>
    </row>
    <row r="584" spans="6:7" x14ac:dyDescent="0.35">
      <c r="F584" s="4"/>
      <c r="G584" s="5"/>
    </row>
    <row r="585" spans="6:7" x14ac:dyDescent="0.35">
      <c r="F585" s="4"/>
      <c r="G585" s="5"/>
    </row>
    <row r="586" spans="6:7" x14ac:dyDescent="0.35">
      <c r="F586" s="4"/>
      <c r="G586" s="5"/>
    </row>
    <row r="587" spans="6:7" x14ac:dyDescent="0.35">
      <c r="F587" s="4"/>
      <c r="G587" s="5"/>
    </row>
    <row r="588" spans="6:7" x14ac:dyDescent="0.35">
      <c r="F588" s="4"/>
      <c r="G588" s="5"/>
    </row>
    <row r="589" spans="6:7" x14ac:dyDescent="0.35">
      <c r="F589" s="4"/>
      <c r="G589" s="5"/>
    </row>
    <row r="590" spans="6:7" x14ac:dyDescent="0.35">
      <c r="F590" s="4"/>
      <c r="G590" s="5"/>
    </row>
    <row r="591" spans="6:7" x14ac:dyDescent="0.35">
      <c r="F591" s="4"/>
      <c r="G591" s="5"/>
    </row>
    <row r="592" spans="6:7" x14ac:dyDescent="0.35">
      <c r="F592" s="4"/>
      <c r="G592" s="5"/>
    </row>
    <row r="593" spans="6:7" x14ac:dyDescent="0.35">
      <c r="F593" s="4"/>
      <c r="G593" s="5"/>
    </row>
    <row r="594" spans="6:7" x14ac:dyDescent="0.35">
      <c r="F594" s="4"/>
      <c r="G594" s="5"/>
    </row>
    <row r="595" spans="6:7" x14ac:dyDescent="0.35">
      <c r="F595" s="4"/>
      <c r="G595" s="5"/>
    </row>
    <row r="596" spans="6:7" x14ac:dyDescent="0.35">
      <c r="F596" s="4"/>
      <c r="G596" s="5"/>
    </row>
    <row r="597" spans="6:7" x14ac:dyDescent="0.35">
      <c r="F597" s="4"/>
      <c r="G597" s="5"/>
    </row>
    <row r="598" spans="6:7" x14ac:dyDescent="0.35">
      <c r="F598" s="4"/>
      <c r="G598" s="5"/>
    </row>
    <row r="599" spans="6:7" x14ac:dyDescent="0.35">
      <c r="F599" s="4"/>
      <c r="G599" s="5"/>
    </row>
    <row r="600" spans="6:7" x14ac:dyDescent="0.35">
      <c r="F600" s="4"/>
      <c r="G600" s="5"/>
    </row>
    <row r="601" spans="6:7" x14ac:dyDescent="0.35">
      <c r="F601" s="4"/>
      <c r="G601" s="5"/>
    </row>
    <row r="602" spans="6:7" x14ac:dyDescent="0.35">
      <c r="F602" s="4"/>
      <c r="G602" s="5"/>
    </row>
    <row r="603" spans="6:7" x14ac:dyDescent="0.35">
      <c r="F603" s="4"/>
      <c r="G603" s="5"/>
    </row>
    <row r="604" spans="6:7" x14ac:dyDescent="0.35">
      <c r="F604" s="4"/>
      <c r="G604" s="5"/>
    </row>
    <row r="605" spans="6:7" x14ac:dyDescent="0.35">
      <c r="F605" s="4"/>
      <c r="G605" s="5"/>
    </row>
    <row r="606" spans="6:7" x14ac:dyDescent="0.35">
      <c r="F606" s="4"/>
      <c r="G606" s="5"/>
    </row>
    <row r="607" spans="6:7" x14ac:dyDescent="0.35">
      <c r="F607" s="4"/>
      <c r="G607" s="5"/>
    </row>
    <row r="608" spans="6:7" x14ac:dyDescent="0.35">
      <c r="F608" s="4"/>
      <c r="G608" s="5"/>
    </row>
    <row r="609" spans="6:7" x14ac:dyDescent="0.35">
      <c r="F609" s="4"/>
      <c r="G609" s="5"/>
    </row>
    <row r="610" spans="6:7" x14ac:dyDescent="0.35">
      <c r="F610" s="4"/>
      <c r="G610" s="5"/>
    </row>
    <row r="611" spans="6:7" x14ac:dyDescent="0.35">
      <c r="F611" s="4"/>
      <c r="G611" s="5"/>
    </row>
    <row r="612" spans="6:7" x14ac:dyDescent="0.35">
      <c r="F612" s="4"/>
      <c r="G612" s="5"/>
    </row>
    <row r="613" spans="6:7" x14ac:dyDescent="0.35">
      <c r="F613" s="4"/>
      <c r="G613" s="5"/>
    </row>
    <row r="614" spans="6:7" x14ac:dyDescent="0.35">
      <c r="F614" s="4"/>
      <c r="G614" s="5"/>
    </row>
    <row r="615" spans="6:7" x14ac:dyDescent="0.35">
      <c r="F615" s="4"/>
      <c r="G615" s="5"/>
    </row>
    <row r="616" spans="6:7" x14ac:dyDescent="0.35">
      <c r="F616" s="4"/>
      <c r="G616" s="5"/>
    </row>
    <row r="617" spans="6:7" x14ac:dyDescent="0.35">
      <c r="F617" s="4"/>
      <c r="G617" s="5"/>
    </row>
    <row r="618" spans="6:7" x14ac:dyDescent="0.35">
      <c r="F618" s="4"/>
      <c r="G618" s="5"/>
    </row>
    <row r="619" spans="6:7" x14ac:dyDescent="0.35">
      <c r="F619" s="4"/>
      <c r="G619" s="5"/>
    </row>
    <row r="620" spans="6:7" x14ac:dyDescent="0.35">
      <c r="F620" s="4"/>
      <c r="G620" s="5"/>
    </row>
    <row r="621" spans="6:7" x14ac:dyDescent="0.35">
      <c r="F621" s="4"/>
      <c r="G621" s="5"/>
    </row>
    <row r="622" spans="6:7" x14ac:dyDescent="0.35">
      <c r="F622" s="4"/>
      <c r="G622" s="5"/>
    </row>
    <row r="623" spans="6:7" x14ac:dyDescent="0.35">
      <c r="F623" s="4"/>
      <c r="G623" s="5"/>
    </row>
    <row r="624" spans="6:7" x14ac:dyDescent="0.35">
      <c r="F624" s="4"/>
      <c r="G624" s="5"/>
    </row>
    <row r="625" spans="6:7" x14ac:dyDescent="0.35">
      <c r="F625" s="4"/>
      <c r="G625" s="5"/>
    </row>
    <row r="626" spans="6:7" x14ac:dyDescent="0.35">
      <c r="F626" s="4"/>
      <c r="G626" s="5"/>
    </row>
    <row r="627" spans="6:7" x14ac:dyDescent="0.35">
      <c r="F627" s="4"/>
      <c r="G627" s="5"/>
    </row>
    <row r="628" spans="6:7" x14ac:dyDescent="0.35">
      <c r="F628" s="4"/>
      <c r="G628" s="5"/>
    </row>
    <row r="629" spans="6:7" x14ac:dyDescent="0.35">
      <c r="F629" s="4"/>
      <c r="G629" s="5"/>
    </row>
    <row r="630" spans="6:7" x14ac:dyDescent="0.35">
      <c r="F630" s="4"/>
      <c r="G630" s="5"/>
    </row>
    <row r="631" spans="6:7" x14ac:dyDescent="0.35">
      <c r="F631" s="4"/>
      <c r="G631" s="5"/>
    </row>
    <row r="632" spans="6:7" x14ac:dyDescent="0.35">
      <c r="F632" s="4"/>
      <c r="G632" s="5"/>
    </row>
    <row r="633" spans="6:7" x14ac:dyDescent="0.35">
      <c r="F633" s="4"/>
      <c r="G633" s="5"/>
    </row>
    <row r="634" spans="6:7" x14ac:dyDescent="0.35">
      <c r="F634" s="4"/>
      <c r="G634" s="5"/>
    </row>
    <row r="635" spans="6:7" x14ac:dyDescent="0.35">
      <c r="F635" s="4"/>
      <c r="G635" s="5"/>
    </row>
    <row r="636" spans="6:7" x14ac:dyDescent="0.35">
      <c r="F636" s="4"/>
      <c r="G636" s="5"/>
    </row>
    <row r="637" spans="6:7" x14ac:dyDescent="0.35">
      <c r="F637" s="4"/>
      <c r="G637" s="5"/>
    </row>
    <row r="638" spans="6:7" x14ac:dyDescent="0.35">
      <c r="F638" s="4"/>
      <c r="G638" s="5"/>
    </row>
    <row r="639" spans="6:7" x14ac:dyDescent="0.35">
      <c r="F639" s="4"/>
      <c r="G639" s="5"/>
    </row>
    <row r="640" spans="6:7" x14ac:dyDescent="0.35">
      <c r="F640" s="4"/>
      <c r="G640" s="5"/>
    </row>
    <row r="641" spans="6:7" x14ac:dyDescent="0.35">
      <c r="F641" s="4"/>
      <c r="G641" s="5"/>
    </row>
    <row r="642" spans="6:7" x14ac:dyDescent="0.35">
      <c r="F642" s="4"/>
      <c r="G642" s="5"/>
    </row>
    <row r="643" spans="6:7" x14ac:dyDescent="0.35">
      <c r="F643" s="4"/>
      <c r="G643" s="5"/>
    </row>
    <row r="644" spans="6:7" x14ac:dyDescent="0.35">
      <c r="F644" s="4"/>
      <c r="G644" s="5"/>
    </row>
    <row r="645" spans="6:7" x14ac:dyDescent="0.35">
      <c r="F645" s="4"/>
      <c r="G645" s="5"/>
    </row>
    <row r="646" spans="6:7" x14ac:dyDescent="0.35">
      <c r="F646" s="4"/>
      <c r="G646" s="5"/>
    </row>
    <row r="647" spans="6:7" x14ac:dyDescent="0.35">
      <c r="F647" s="4"/>
      <c r="G647" s="5"/>
    </row>
    <row r="648" spans="6:7" x14ac:dyDescent="0.35">
      <c r="F648" s="4"/>
      <c r="G648" s="5"/>
    </row>
    <row r="649" spans="6:7" x14ac:dyDescent="0.35">
      <c r="F649" s="4"/>
      <c r="G649" s="5"/>
    </row>
    <row r="650" spans="6:7" x14ac:dyDescent="0.35">
      <c r="F650" s="4"/>
      <c r="G650" s="5"/>
    </row>
    <row r="651" spans="6:7" x14ac:dyDescent="0.35">
      <c r="F651" s="4"/>
      <c r="G651" s="5"/>
    </row>
    <row r="652" spans="6:7" x14ac:dyDescent="0.35">
      <c r="F652" s="4"/>
      <c r="G652" s="5"/>
    </row>
    <row r="653" spans="6:7" x14ac:dyDescent="0.35">
      <c r="F653" s="4"/>
      <c r="G653" s="5"/>
    </row>
    <row r="654" spans="6:7" x14ac:dyDescent="0.35">
      <c r="F654" s="4"/>
      <c r="G654" s="5"/>
    </row>
    <row r="655" spans="6:7" x14ac:dyDescent="0.35">
      <c r="F655" s="4"/>
      <c r="G655" s="5"/>
    </row>
    <row r="656" spans="6:7" x14ac:dyDescent="0.35">
      <c r="F656" s="4"/>
      <c r="G656" s="5"/>
    </row>
    <row r="657" spans="6:7" x14ac:dyDescent="0.35">
      <c r="F657" s="4"/>
      <c r="G657" s="5"/>
    </row>
    <row r="658" spans="6:7" x14ac:dyDescent="0.35">
      <c r="F658" s="4"/>
      <c r="G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EFD04-BFD9-43AF-927F-B17D02D8D378}">
  <dimension ref="A1:J26"/>
  <sheetViews>
    <sheetView workbookViewId="0">
      <selection activeCell="J12" sqref="J12"/>
    </sheetView>
  </sheetViews>
  <sheetFormatPr defaultRowHeight="14.5" x14ac:dyDescent="0.35"/>
  <cols>
    <col min="2" max="2" width="20.36328125" bestFit="1" customWidth="1"/>
    <col min="3" max="5" width="11.453125" bestFit="1" customWidth="1"/>
    <col min="9" max="9" width="12.36328125" bestFit="1" customWidth="1"/>
    <col min="10" max="10" width="11.453125" bestFit="1" customWidth="1"/>
  </cols>
  <sheetData>
    <row r="1" spans="1:10" ht="21" x14ac:dyDescent="0.5">
      <c r="A1" s="36" t="s">
        <v>92</v>
      </c>
      <c r="B1" s="36"/>
      <c r="C1" s="36"/>
      <c r="D1" s="36"/>
    </row>
    <row r="3" spans="1:10" x14ac:dyDescent="0.35">
      <c r="B3" s="25" t="s">
        <v>80</v>
      </c>
      <c r="C3" t="s">
        <v>95</v>
      </c>
      <c r="I3" s="25" t="s">
        <v>80</v>
      </c>
      <c r="J3" t="s">
        <v>95</v>
      </c>
    </row>
    <row r="4" spans="1:10" x14ac:dyDescent="0.35">
      <c r="B4" s="14" t="s">
        <v>14</v>
      </c>
      <c r="C4" s="26">
        <v>19525.600000000002</v>
      </c>
      <c r="I4" s="14" t="s">
        <v>38</v>
      </c>
      <c r="J4" s="26">
        <v>107994.28000000001</v>
      </c>
    </row>
    <row r="5" spans="1:10" x14ac:dyDescent="0.35">
      <c r="B5" s="14" t="s">
        <v>30</v>
      </c>
      <c r="C5" s="26">
        <v>25899.020000000011</v>
      </c>
      <c r="I5" s="14" t="s">
        <v>36</v>
      </c>
      <c r="J5" s="26">
        <v>169684.16</v>
      </c>
    </row>
    <row r="6" spans="1:10" x14ac:dyDescent="0.35">
      <c r="B6" s="14" t="s">
        <v>24</v>
      </c>
      <c r="C6" s="26">
        <v>30189.32</v>
      </c>
      <c r="I6" s="14" t="s">
        <v>34</v>
      </c>
      <c r="J6" s="26">
        <v>171787.59999999998</v>
      </c>
    </row>
    <row r="7" spans="1:10" x14ac:dyDescent="0.35">
      <c r="B7" s="14" t="s">
        <v>19</v>
      </c>
      <c r="C7" s="26">
        <v>29800.160000000003</v>
      </c>
      <c r="I7" s="14" t="s">
        <v>37</v>
      </c>
      <c r="J7" s="26">
        <v>149890.03999999998</v>
      </c>
    </row>
    <row r="8" spans="1:10" x14ac:dyDescent="0.35">
      <c r="B8" s="14" t="s">
        <v>22</v>
      </c>
      <c r="C8" s="26">
        <v>46234.960000000006</v>
      </c>
      <c r="I8" s="14" t="s">
        <v>39</v>
      </c>
      <c r="J8" s="26">
        <v>119591.46999999997</v>
      </c>
    </row>
    <row r="9" spans="1:10" x14ac:dyDescent="0.35">
      <c r="B9" s="14" t="s">
        <v>4</v>
      </c>
      <c r="C9" s="26">
        <v>14946.919999999998</v>
      </c>
      <c r="I9" s="14" t="s">
        <v>35</v>
      </c>
      <c r="J9" s="26">
        <v>82217.72</v>
      </c>
    </row>
    <row r="10" spans="1:10" x14ac:dyDescent="0.35">
      <c r="B10" s="14" t="s">
        <v>26</v>
      </c>
      <c r="C10" s="26">
        <v>58277.8</v>
      </c>
      <c r="I10" s="14" t="s">
        <v>81</v>
      </c>
      <c r="J10" s="26">
        <v>801165.2699999999</v>
      </c>
    </row>
    <row r="11" spans="1:10" x14ac:dyDescent="0.35">
      <c r="B11" s="14" t="s">
        <v>28</v>
      </c>
      <c r="C11" s="26">
        <v>39084.340000000004</v>
      </c>
    </row>
    <row r="12" spans="1:10" x14ac:dyDescent="0.35">
      <c r="B12" s="14" t="s">
        <v>32</v>
      </c>
      <c r="C12" s="26">
        <v>52063.35</v>
      </c>
    </row>
    <row r="13" spans="1:10" x14ac:dyDescent="0.35">
      <c r="B13" s="14" t="s">
        <v>18</v>
      </c>
      <c r="C13" s="26">
        <v>40814.559999999998</v>
      </c>
    </row>
    <row r="14" spans="1:10" x14ac:dyDescent="0.35">
      <c r="B14" s="14" t="s">
        <v>17</v>
      </c>
      <c r="C14" s="26">
        <v>56471.590000000004</v>
      </c>
    </row>
    <row r="15" spans="1:10" x14ac:dyDescent="0.35">
      <c r="B15" s="14" t="s">
        <v>23</v>
      </c>
      <c r="C15" s="26">
        <v>44884.12</v>
      </c>
    </row>
    <row r="16" spans="1:10" x14ac:dyDescent="0.35">
      <c r="B16" s="14" t="s">
        <v>29</v>
      </c>
      <c r="C16" s="26">
        <v>36700.840000000004</v>
      </c>
    </row>
    <row r="17" spans="2:3" x14ac:dyDescent="0.35">
      <c r="B17" s="14" t="s">
        <v>13</v>
      </c>
      <c r="C17" s="26">
        <v>29721.27</v>
      </c>
    </row>
    <row r="18" spans="2:3" x14ac:dyDescent="0.35">
      <c r="B18" s="14" t="s">
        <v>16</v>
      </c>
      <c r="C18" s="26">
        <v>43177.340000000004</v>
      </c>
    </row>
    <row r="19" spans="2:3" x14ac:dyDescent="0.35">
      <c r="B19" s="14" t="s">
        <v>20</v>
      </c>
      <c r="C19" s="26">
        <v>31390.480000000003</v>
      </c>
    </row>
    <row r="20" spans="2:3" x14ac:dyDescent="0.35">
      <c r="B20" s="14" t="s">
        <v>27</v>
      </c>
      <c r="C20" s="26">
        <v>19572.14</v>
      </c>
    </row>
    <row r="21" spans="2:3" x14ac:dyDescent="0.35">
      <c r="B21" s="14" t="s">
        <v>33</v>
      </c>
      <c r="C21" s="26">
        <v>46226.020000000004</v>
      </c>
    </row>
    <row r="22" spans="2:3" x14ac:dyDescent="0.35">
      <c r="B22" s="14" t="s">
        <v>15</v>
      </c>
      <c r="C22" s="26">
        <v>50988.91</v>
      </c>
    </row>
    <row r="23" spans="2:3" x14ac:dyDescent="0.35">
      <c r="B23" s="14" t="s">
        <v>31</v>
      </c>
      <c r="C23" s="26">
        <v>29518.43</v>
      </c>
    </row>
    <row r="24" spans="2:3" x14ac:dyDescent="0.35">
      <c r="B24" s="14" t="s">
        <v>21</v>
      </c>
      <c r="C24" s="26">
        <v>26000</v>
      </c>
    </row>
    <row r="25" spans="2:3" x14ac:dyDescent="0.35">
      <c r="B25" s="14" t="s">
        <v>25</v>
      </c>
      <c r="C25" s="26">
        <v>29678.099999999995</v>
      </c>
    </row>
    <row r="26" spans="2:3" x14ac:dyDescent="0.35">
      <c r="B26" s="14" t="s">
        <v>81</v>
      </c>
      <c r="C26" s="26">
        <v>801165.2699999999</v>
      </c>
    </row>
  </sheetData>
  <mergeCells count="1">
    <mergeCell ref="A1:D1"/>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AC6D6-D341-45F5-876D-55ABBB42C37C}">
  <dimension ref="A1:P17"/>
  <sheetViews>
    <sheetView tabSelected="1" workbookViewId="0">
      <selection activeCell="J9" sqref="J9"/>
    </sheetView>
  </sheetViews>
  <sheetFormatPr defaultRowHeight="14.5" x14ac:dyDescent="0.35"/>
  <cols>
    <col min="1" max="1" width="10.36328125" customWidth="1"/>
    <col min="2" max="2" width="14.81640625" customWidth="1"/>
    <col min="8" max="8" width="9.81640625" bestFit="1" customWidth="1"/>
  </cols>
  <sheetData>
    <row r="1" spans="1:16" ht="21" x14ac:dyDescent="0.5">
      <c r="A1" s="36" t="s">
        <v>47</v>
      </c>
      <c r="B1" s="36"/>
      <c r="C1" s="36"/>
      <c r="D1" s="36"/>
      <c r="E1" s="36"/>
      <c r="F1" s="36"/>
      <c r="G1" s="36"/>
      <c r="O1" t="s">
        <v>73</v>
      </c>
      <c r="P1" t="s">
        <v>105</v>
      </c>
    </row>
    <row r="2" spans="1:16" x14ac:dyDescent="0.35">
      <c r="O2" s="21" t="s">
        <v>34</v>
      </c>
      <c r="P2" s="11" t="s">
        <v>40</v>
      </c>
    </row>
    <row r="3" spans="1:16" ht="15" thickBot="1" x14ac:dyDescent="0.4">
      <c r="A3" s="41" t="s">
        <v>96</v>
      </c>
      <c r="B3" s="41"/>
      <c r="C3" s="33" t="s">
        <v>37</v>
      </c>
      <c r="O3" s="21" t="s">
        <v>36</v>
      </c>
      <c r="P3" s="12" t="s">
        <v>8</v>
      </c>
    </row>
    <row r="4" spans="1:16" x14ac:dyDescent="0.35">
      <c r="O4" s="24" t="s">
        <v>37</v>
      </c>
      <c r="P4" s="11" t="s">
        <v>9</v>
      </c>
    </row>
    <row r="5" spans="1:16" x14ac:dyDescent="0.35">
      <c r="A5" s="40" t="s">
        <v>97</v>
      </c>
      <c r="B5" s="40"/>
      <c r="C5" s="40"/>
      <c r="D5" s="40"/>
      <c r="F5" s="40" t="s">
        <v>104</v>
      </c>
      <c r="G5" s="40"/>
      <c r="H5" s="40"/>
      <c r="I5" s="40"/>
      <c r="J5" s="40"/>
      <c r="O5" s="21" t="s">
        <v>35</v>
      </c>
      <c r="P5" s="12" t="s">
        <v>41</v>
      </c>
    </row>
    <row r="6" spans="1:16" x14ac:dyDescent="0.35">
      <c r="O6" s="24" t="s">
        <v>39</v>
      </c>
      <c r="P6" s="11" t="s">
        <v>6</v>
      </c>
    </row>
    <row r="7" spans="1:16" x14ac:dyDescent="0.35">
      <c r="A7" s="38" t="s">
        <v>98</v>
      </c>
      <c r="B7" s="38"/>
      <c r="C7" s="28"/>
      <c r="D7" s="28">
        <f>COUNTIFS(Data[[#All],[Geography]],'DYNAMIC REPORT'!C3)</f>
        <v>53</v>
      </c>
      <c r="F7" s="28"/>
      <c r="G7" s="28"/>
      <c r="H7" s="32" t="s">
        <v>74</v>
      </c>
      <c r="I7" s="32" t="s">
        <v>75</v>
      </c>
      <c r="J7" s="28"/>
      <c r="O7" s="24" t="s">
        <v>38</v>
      </c>
      <c r="P7" s="11" t="s">
        <v>7</v>
      </c>
    </row>
    <row r="8" spans="1:16" x14ac:dyDescent="0.35">
      <c r="F8" s="29" t="s">
        <v>40</v>
      </c>
      <c r="G8" s="28"/>
      <c r="H8" s="30">
        <f>SUMIFS(Data[Amount],Data[Sales Person],'DYNAMIC REPORT'!F9,Data[Geography],'DYNAMIC REPORT'!$C$3)</f>
        <v>20125</v>
      </c>
      <c r="I8" s="30">
        <f>SUMIFS(Data[Units],Data[Sales Person],'DYNAMIC REPORT'!F9,Data[Geography],'DYNAMIC REPORT'!$C$3)</f>
        <v>711</v>
      </c>
      <c r="J8" s="28">
        <f t="shared" ref="J8:J17" si="0">IF(H8&gt;10000, 1,-1)</f>
        <v>1</v>
      </c>
      <c r="P8" s="12" t="s">
        <v>5</v>
      </c>
    </row>
    <row r="9" spans="1:16" x14ac:dyDescent="0.35">
      <c r="A9" s="28"/>
      <c r="B9" s="28"/>
      <c r="C9" s="32" t="s">
        <v>99</v>
      </c>
      <c r="D9" s="32" t="s">
        <v>100</v>
      </c>
      <c r="F9" s="31" t="s">
        <v>8</v>
      </c>
      <c r="G9" s="28"/>
      <c r="H9" s="30">
        <f>SUMIFS(Data[Amount],Data[Sales Person],'DYNAMIC REPORT'!F15,Data[Geography],'DYNAMIC REPORT'!$C$3)</f>
        <v>25655</v>
      </c>
      <c r="I9" s="30">
        <f>SUMIFS(Data[Units],Data[Sales Person],'DYNAMIC REPORT'!F15,Data[Geography],'DYNAMIC REPORT'!$C$3)</f>
        <v>453</v>
      </c>
      <c r="J9" s="28">
        <f t="shared" si="0"/>
        <v>1</v>
      </c>
      <c r="P9" s="11" t="s">
        <v>2</v>
      </c>
    </row>
    <row r="10" spans="1:16" x14ac:dyDescent="0.35">
      <c r="A10" s="39" t="s">
        <v>101</v>
      </c>
      <c r="B10" s="39"/>
      <c r="C10" s="28">
        <f>SUMIFS(Data[[#All],[Amount]],Data[[#All],[Geography]],'DYNAMIC REPORT'!C3)</f>
        <v>218813</v>
      </c>
      <c r="D10" s="28">
        <f>AVERAGEIFS(Data[Amount],Data[Geography],'DYNAMIC REPORT'!C3)</f>
        <v>4128.5471698113206</v>
      </c>
      <c r="F10" s="29" t="s">
        <v>9</v>
      </c>
      <c r="G10" s="28"/>
      <c r="H10" s="30">
        <f>SUMIFS(Data[Amount],Data[Sales Person],'DYNAMIC REPORT'!F11,Data[Geography],'DYNAMIC REPORT'!$C$3)</f>
        <v>17283</v>
      </c>
      <c r="I10" s="30">
        <f>SUMIFS(Data[Units],Data[Sales Person],'DYNAMIC REPORT'!F11,Data[Geography],'DYNAMIC REPORT'!$C$3)</f>
        <v>882</v>
      </c>
      <c r="J10" s="28">
        <f t="shared" si="0"/>
        <v>1</v>
      </c>
      <c r="P10" s="12" t="s">
        <v>3</v>
      </c>
    </row>
    <row r="11" spans="1:16" x14ac:dyDescent="0.35">
      <c r="A11" s="39" t="s">
        <v>102</v>
      </c>
      <c r="B11" s="39"/>
      <c r="C11" s="28">
        <f>SUMIFS(Data[TOTAL COST],Data[Geography],'DYNAMIC REPORT'!C3)</f>
        <v>68922.960000000006</v>
      </c>
      <c r="D11" s="28">
        <f>AVERAGEIFS(Data[TOTAL COST],Data[Geography],'DYNAMIC REPORT'!C3)</f>
        <v>1300.43320754717</v>
      </c>
      <c r="F11" s="31" t="s">
        <v>41</v>
      </c>
      <c r="G11" s="28"/>
      <c r="H11" s="30">
        <f>SUMIFS(Data[Amount],Data[Sales Person],'DYNAMIC REPORT'!F17,Data[Geography],'DYNAMIC REPORT'!$C$3)</f>
        <v>7987</v>
      </c>
      <c r="I11" s="30">
        <f>SUMIFS(Data[Units],Data[Sales Person],'DYNAMIC REPORT'!F17,Data[Geography],'DYNAMIC REPORT'!$C$3)</f>
        <v>345</v>
      </c>
      <c r="J11" s="28">
        <f t="shared" si="0"/>
        <v>-1</v>
      </c>
      <c r="P11" s="11" t="s">
        <v>10</v>
      </c>
    </row>
    <row r="12" spans="1:16" x14ac:dyDescent="0.35">
      <c r="A12" s="39" t="s">
        <v>95</v>
      </c>
      <c r="B12" s="39"/>
      <c r="C12" s="28">
        <f>SUMIFS(PROFIT!J4:J9,PROFIT!I4:I9,'DYNAMIC REPORT'!C3)</f>
        <v>149890.03999999998</v>
      </c>
      <c r="D12" s="28">
        <f>AVERAGEIFS(Data[TOTAL PROFIT],Data[Geography],'DYNAMIC REPORT'!C3)</f>
        <v>2828.1139622641513</v>
      </c>
      <c r="F12" s="29" t="s">
        <v>6</v>
      </c>
      <c r="G12" s="28"/>
      <c r="H12" s="30">
        <f>SUMIFS(Data[Amount],Data[Sales Person],'DYNAMIC REPORT'!F8,Data[Geography],'DYNAMIC REPORT'!$C$3)</f>
        <v>24451</v>
      </c>
      <c r="I12" s="30">
        <f>SUMIFS(Data[Units],Data[Sales Person],'DYNAMIC REPORT'!F8,Data[Geography],'DYNAMIC REPORT'!$C$3)</f>
        <v>300</v>
      </c>
      <c r="J12" s="28">
        <f t="shared" si="0"/>
        <v>1</v>
      </c>
    </row>
    <row r="13" spans="1:16" x14ac:dyDescent="0.35">
      <c r="A13" s="39" t="s">
        <v>103</v>
      </c>
      <c r="B13" s="39"/>
      <c r="C13" s="28">
        <f>SUMIFS(Data[Units],Data[Geography],'DYNAMIC REPORT'!C3)</f>
        <v>7431</v>
      </c>
      <c r="D13" s="28">
        <f>AVERAGEIFS(Data[Units],Data[Geography],'DYNAMIC REPORT'!C3)</f>
        <v>140.20754716981133</v>
      </c>
      <c r="F13" s="29" t="s">
        <v>7</v>
      </c>
      <c r="G13" s="28"/>
      <c r="H13" s="30">
        <f>SUMIFS(Data[Amount],Data[Sales Person],'DYNAMIC REPORT'!F13,Data[Geography],'DYNAMIC REPORT'!$C$3)</f>
        <v>43568</v>
      </c>
      <c r="I13" s="30">
        <f>SUMIFS(Data[Units],Data[Sales Person],'DYNAMIC REPORT'!F13,Data[Geography],'DYNAMIC REPORT'!$C$3)</f>
        <v>978</v>
      </c>
      <c r="J13" s="28">
        <f t="shared" si="0"/>
        <v>1</v>
      </c>
    </row>
    <row r="14" spans="1:16" x14ac:dyDescent="0.35">
      <c r="F14" s="31" t="s">
        <v>5</v>
      </c>
      <c r="G14" s="28"/>
      <c r="H14" s="30">
        <f>SUMIFS(Data[Amount],Data[Sales Person],'DYNAMIC REPORT'!F12,Data[Geography],'DYNAMIC REPORT'!$C$3)</f>
        <v>26985</v>
      </c>
      <c r="I14" s="30">
        <f>SUMIFS(Data[Units],Data[Sales Person],'DYNAMIC REPORT'!F12,Data[Geography],'DYNAMIC REPORT'!$C$3)</f>
        <v>1329</v>
      </c>
      <c r="J14" s="28">
        <f t="shared" si="0"/>
        <v>1</v>
      </c>
    </row>
    <row r="15" spans="1:16" x14ac:dyDescent="0.35">
      <c r="F15" s="29" t="s">
        <v>2</v>
      </c>
      <c r="G15" s="28"/>
      <c r="H15" s="30">
        <f>SUMIFS(Data[Amount],Data[Sales Person],'DYNAMIC REPORT'!F16,Data[Geography],'DYNAMIC REPORT'!$C$3)</f>
        <v>16821</v>
      </c>
      <c r="I15" s="30">
        <f>SUMIFS(Data[Units],Data[Sales Person],'DYNAMIC REPORT'!F16,Data[Geography],'DYNAMIC REPORT'!$C$3)</f>
        <v>1161</v>
      </c>
      <c r="J15" s="28">
        <f t="shared" si="0"/>
        <v>1</v>
      </c>
    </row>
    <row r="16" spans="1:16" x14ac:dyDescent="0.35">
      <c r="F16" s="31" t="s">
        <v>3</v>
      </c>
      <c r="G16" s="28"/>
      <c r="H16" s="30">
        <f>SUMIFS(Data[Amount],Data[Sales Person],'DYNAMIC REPORT'!F10,Data[Geography],'DYNAMIC REPORT'!$C$3)</f>
        <v>21434</v>
      </c>
      <c r="I16" s="30">
        <f>SUMIFS(Data[Units],Data[Sales Person],'DYNAMIC REPORT'!F10,Data[Geography],'DYNAMIC REPORT'!$C$3)</f>
        <v>1116</v>
      </c>
      <c r="J16" s="28">
        <f t="shared" si="0"/>
        <v>1</v>
      </c>
    </row>
    <row r="17" spans="6:10" x14ac:dyDescent="0.35">
      <c r="F17" s="29" t="s">
        <v>10</v>
      </c>
      <c r="G17" s="28"/>
      <c r="H17" s="30">
        <f>SUMIFS(Data[Amount],Data[Sales Person],'DYNAMIC REPORT'!F14,Data[Geography],'DYNAMIC REPORT'!$C$3)</f>
        <v>14504</v>
      </c>
      <c r="I17" s="30">
        <f>SUMIFS(Data[Units],Data[Sales Person],'DYNAMIC REPORT'!F14,Data[Geography],'DYNAMIC REPORT'!$C$3)</f>
        <v>156</v>
      </c>
      <c r="J17" s="28">
        <f t="shared" si="0"/>
        <v>1</v>
      </c>
    </row>
  </sheetData>
  <sortState xmlns:xlrd2="http://schemas.microsoft.com/office/spreadsheetml/2017/richdata2" ref="H8:J17">
    <sortCondition ref="H8:H17"/>
  </sortState>
  <mergeCells count="9">
    <mergeCell ref="A1:G1"/>
    <mergeCell ref="F5:J5"/>
    <mergeCell ref="A5:D5"/>
    <mergeCell ref="A3:B3"/>
    <mergeCell ref="A7:B7"/>
    <mergeCell ref="A10:B10"/>
    <mergeCell ref="A11:B11"/>
    <mergeCell ref="A12:B12"/>
    <mergeCell ref="A13:B13"/>
  </mergeCells>
  <conditionalFormatting sqref="H8:H17">
    <cfRule type="dataBar" priority="1">
      <dataBar showValue="0">
        <cfvo type="min"/>
        <cfvo type="max"/>
        <color theme="1"/>
      </dataBar>
      <extLst>
        <ext xmlns:x14="http://schemas.microsoft.com/office/spreadsheetml/2009/9/main" uri="{B025F937-C7B1-47D3-B67F-A62EFF666E3E}">
          <x14:id>{FEE568C6-D6CC-4446-871E-8EDFC18B3689}</x14:id>
        </ext>
      </extLst>
    </cfRule>
  </conditionalFormatting>
  <dataValidations count="1">
    <dataValidation type="list" allowBlank="1" showInputMessage="1" showErrorMessage="1" sqref="C3 J3" xr:uid="{5AD85AF4-99CC-4C25-BAFC-A90B60C8B66C}">
      <formula1>$O$2:$O$7</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EE568C6-D6CC-4446-871E-8EDFC18B3689}">
            <x14:dataBar minLength="0" maxLength="100" gradient="0">
              <x14:cfvo type="autoMin"/>
              <x14:cfvo type="autoMax"/>
              <x14:negativeFillColor rgb="FFFF0000"/>
              <x14:axisColor rgb="FF000000"/>
            </x14:dataBar>
          </x14:cfRule>
          <xm:sqref>H8:H17</xm:sqref>
        </x14:conditionalFormatting>
        <x14:conditionalFormatting xmlns:xm="http://schemas.microsoft.com/office/excel/2006/main">
          <x14:cfRule type="iconSet" priority="2" id="{718CCF85-D4C1-4525-883F-35E866740FB7}">
            <x14:iconSet iconSet="3Symbols" showValue="0" custom="1">
              <x14:cfvo type="percent">
                <xm:f>0</xm:f>
              </x14:cfvo>
              <x14:cfvo type="num">
                <xm:f>0</xm:f>
              </x14:cfvo>
              <x14:cfvo type="num">
                <xm:f>1</xm:f>
              </x14:cfvo>
              <x14:cfIcon iconSet="3Symbols" iconId="0"/>
              <x14:cfIcon iconSet="NoIcons" iconId="0"/>
              <x14:cfIcon iconSet="3Symbols" iconId="2"/>
            </x14:iconSet>
          </x14:cfRule>
          <xm:sqref>J8:J17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3ED0E-3F80-4703-9DD0-7BA78BCFB43E}">
  <dimension ref="A1:P24"/>
  <sheetViews>
    <sheetView workbookViewId="0">
      <selection activeCell="I2" sqref="I2:O2"/>
    </sheetView>
  </sheetViews>
  <sheetFormatPr defaultRowHeight="14.5" x14ac:dyDescent="0.35"/>
  <cols>
    <col min="1" max="1" width="20.36328125" bestFit="1" customWidth="1"/>
    <col min="2" max="2" width="14" bestFit="1" customWidth="1"/>
    <col min="3" max="3" width="11.453125" bestFit="1" customWidth="1"/>
    <col min="4" max="4" width="19.08984375" bestFit="1" customWidth="1"/>
    <col min="5" max="5" width="8.7265625" bestFit="1" customWidth="1"/>
  </cols>
  <sheetData>
    <row r="1" spans="1:16" x14ac:dyDescent="0.35">
      <c r="A1" s="25" t="s">
        <v>80</v>
      </c>
      <c r="B1" t="s">
        <v>82</v>
      </c>
      <c r="C1" t="s">
        <v>83</v>
      </c>
      <c r="D1" t="s">
        <v>108</v>
      </c>
      <c r="E1" t="s">
        <v>106</v>
      </c>
    </row>
    <row r="2" spans="1:16" ht="21" x14ac:dyDescent="0.5">
      <c r="A2" s="14" t="s">
        <v>27</v>
      </c>
      <c r="B2">
        <v>69461</v>
      </c>
      <c r="C2">
        <v>2982</v>
      </c>
      <c r="D2">
        <v>19572.14</v>
      </c>
      <c r="E2" s="34">
        <v>0.28177164164063284</v>
      </c>
      <c r="I2" s="36" t="s">
        <v>48</v>
      </c>
      <c r="J2" s="36"/>
      <c r="K2" s="36"/>
      <c r="L2" s="36"/>
      <c r="M2" s="36"/>
      <c r="N2" s="36"/>
      <c r="O2" s="36"/>
      <c r="P2" s="13"/>
    </row>
    <row r="3" spans="1:16" x14ac:dyDescent="0.35">
      <c r="A3" s="14" t="s">
        <v>30</v>
      </c>
      <c r="B3">
        <v>66500</v>
      </c>
      <c r="C3">
        <v>2802</v>
      </c>
      <c r="D3">
        <v>25899.02</v>
      </c>
      <c r="E3" s="34">
        <v>0.38945894736842107</v>
      </c>
    </row>
    <row r="4" spans="1:16" x14ac:dyDescent="0.35">
      <c r="A4" s="14" t="s">
        <v>4</v>
      </c>
      <c r="B4">
        <v>33551</v>
      </c>
      <c r="C4">
        <v>1566</v>
      </c>
      <c r="D4">
        <v>14946.92</v>
      </c>
      <c r="E4" s="34">
        <v>0.44549849482876813</v>
      </c>
    </row>
    <row r="5" spans="1:16" x14ac:dyDescent="0.35">
      <c r="A5" s="14" t="s">
        <v>14</v>
      </c>
      <c r="B5">
        <v>43183</v>
      </c>
      <c r="C5">
        <v>2022</v>
      </c>
      <c r="D5">
        <v>19525.600000000002</v>
      </c>
      <c r="E5" s="34">
        <v>0.45215941458444298</v>
      </c>
    </row>
    <row r="6" spans="1:16" x14ac:dyDescent="0.35">
      <c r="A6" s="14" t="s">
        <v>25</v>
      </c>
      <c r="B6">
        <v>57372</v>
      </c>
      <c r="C6">
        <v>2106</v>
      </c>
      <c r="D6">
        <v>29678.100000000002</v>
      </c>
      <c r="E6" s="34">
        <v>0.51729240744614102</v>
      </c>
    </row>
    <row r="7" spans="1:16" x14ac:dyDescent="0.35">
      <c r="A7" s="14" t="s">
        <v>28</v>
      </c>
      <c r="B7">
        <v>72373</v>
      </c>
      <c r="C7">
        <v>3207</v>
      </c>
      <c r="D7">
        <v>39084.339999999989</v>
      </c>
      <c r="E7" s="34">
        <v>0.54004034653807342</v>
      </c>
    </row>
    <row r="8" spans="1:16" x14ac:dyDescent="0.35">
      <c r="A8" s="14" t="s">
        <v>20</v>
      </c>
      <c r="B8">
        <v>54712</v>
      </c>
      <c r="C8">
        <v>2196</v>
      </c>
      <c r="D8">
        <v>31390.480000000003</v>
      </c>
      <c r="E8" s="34">
        <v>0.57374031291124439</v>
      </c>
    </row>
    <row r="9" spans="1:16" x14ac:dyDescent="0.35">
      <c r="A9" s="14" t="s">
        <v>13</v>
      </c>
      <c r="B9">
        <v>47271</v>
      </c>
      <c r="C9">
        <v>1881</v>
      </c>
      <c r="D9">
        <v>29721.270000000004</v>
      </c>
      <c r="E9" s="34">
        <v>0.62874214634765513</v>
      </c>
    </row>
    <row r="10" spans="1:16" x14ac:dyDescent="0.35">
      <c r="A10" s="14" t="s">
        <v>29</v>
      </c>
      <c r="B10">
        <v>58009</v>
      </c>
      <c r="C10">
        <v>2976</v>
      </c>
      <c r="D10">
        <v>36700.840000000011</v>
      </c>
      <c r="E10" s="34">
        <v>0.63267492975228001</v>
      </c>
    </row>
    <row r="11" spans="1:16" x14ac:dyDescent="0.35">
      <c r="A11" s="14" t="s">
        <v>19</v>
      </c>
      <c r="B11">
        <v>44744</v>
      </c>
      <c r="C11">
        <v>1956</v>
      </c>
      <c r="D11">
        <v>29800.16</v>
      </c>
      <c r="E11" s="34">
        <v>0.6660146611836224</v>
      </c>
    </row>
    <row r="12" spans="1:16" x14ac:dyDescent="0.35">
      <c r="A12" s="14" t="s">
        <v>33</v>
      </c>
      <c r="B12">
        <v>69160</v>
      </c>
      <c r="C12">
        <v>1854</v>
      </c>
      <c r="D12">
        <v>46226.02</v>
      </c>
      <c r="E12" s="34">
        <v>0.66839242336610749</v>
      </c>
    </row>
    <row r="13" spans="1:16" x14ac:dyDescent="0.35">
      <c r="A13" s="14" t="s">
        <v>21</v>
      </c>
      <c r="B13">
        <v>37772</v>
      </c>
      <c r="C13">
        <v>1308</v>
      </c>
      <c r="D13">
        <v>26000</v>
      </c>
      <c r="E13" s="34">
        <v>0.68834056973419466</v>
      </c>
    </row>
    <row r="14" spans="1:16" x14ac:dyDescent="0.35">
      <c r="A14" s="14" t="s">
        <v>16</v>
      </c>
      <c r="B14">
        <v>62111</v>
      </c>
      <c r="C14">
        <v>2154</v>
      </c>
      <c r="D14">
        <v>43177.34</v>
      </c>
      <c r="E14" s="34">
        <v>0.69516414161742679</v>
      </c>
    </row>
    <row r="15" spans="1:16" x14ac:dyDescent="0.35">
      <c r="A15" s="14" t="s">
        <v>22</v>
      </c>
      <c r="B15">
        <v>66283</v>
      </c>
      <c r="C15">
        <v>2052</v>
      </c>
      <c r="D15">
        <v>46234.96</v>
      </c>
      <c r="E15" s="34">
        <v>0.69753873542235567</v>
      </c>
    </row>
    <row r="16" spans="1:16" x14ac:dyDescent="0.35">
      <c r="A16" s="14" t="s">
        <v>32</v>
      </c>
      <c r="B16">
        <v>71967</v>
      </c>
      <c r="C16">
        <v>2301</v>
      </c>
      <c r="D16">
        <v>52063.350000000006</v>
      </c>
      <c r="E16" s="34">
        <v>0.72343365709283425</v>
      </c>
    </row>
    <row r="17" spans="1:5" x14ac:dyDescent="0.35">
      <c r="A17" s="14" t="s">
        <v>15</v>
      </c>
      <c r="B17">
        <v>68971</v>
      </c>
      <c r="C17">
        <v>1533</v>
      </c>
      <c r="D17">
        <v>50988.91</v>
      </c>
      <c r="E17" s="34">
        <v>0.73928042220643464</v>
      </c>
    </row>
    <row r="18" spans="1:5" x14ac:dyDescent="0.35">
      <c r="A18" s="14" t="s">
        <v>31</v>
      </c>
      <c r="B18">
        <v>39263</v>
      </c>
      <c r="C18">
        <v>1683</v>
      </c>
      <c r="D18">
        <v>29518.43</v>
      </c>
      <c r="E18" s="34">
        <v>0.75181290273285284</v>
      </c>
    </row>
    <row r="19" spans="1:5" x14ac:dyDescent="0.35">
      <c r="A19" s="14" t="s">
        <v>18</v>
      </c>
      <c r="B19">
        <v>52150</v>
      </c>
      <c r="C19">
        <v>1752</v>
      </c>
      <c r="D19">
        <v>40814.559999999998</v>
      </c>
      <c r="E19" s="34">
        <v>0.78263777564717163</v>
      </c>
    </row>
    <row r="20" spans="1:5" x14ac:dyDescent="0.35">
      <c r="A20" s="14" t="s">
        <v>23</v>
      </c>
      <c r="B20">
        <v>56644</v>
      </c>
      <c r="C20">
        <v>1812</v>
      </c>
      <c r="D20">
        <v>44884.119999999995</v>
      </c>
      <c r="E20" s="34">
        <v>0.79238966174705172</v>
      </c>
    </row>
    <row r="21" spans="1:5" x14ac:dyDescent="0.35">
      <c r="A21" s="14" t="s">
        <v>26</v>
      </c>
      <c r="B21">
        <v>70273</v>
      </c>
      <c r="C21">
        <v>2142</v>
      </c>
      <c r="D21">
        <v>58277.799999999996</v>
      </c>
      <c r="E21" s="34">
        <v>0.82930570773981471</v>
      </c>
    </row>
    <row r="22" spans="1:5" x14ac:dyDescent="0.35">
      <c r="A22" s="14" t="s">
        <v>24</v>
      </c>
      <c r="B22">
        <v>35378</v>
      </c>
      <c r="C22">
        <v>1044</v>
      </c>
      <c r="D22">
        <v>30189.32</v>
      </c>
      <c r="E22" s="34">
        <v>0.85333597150771667</v>
      </c>
    </row>
    <row r="23" spans="1:5" x14ac:dyDescent="0.35">
      <c r="A23" s="14" t="s">
        <v>17</v>
      </c>
      <c r="B23">
        <v>63721</v>
      </c>
      <c r="C23">
        <v>2331</v>
      </c>
      <c r="D23">
        <v>56471.589999999989</v>
      </c>
      <c r="E23" s="34">
        <v>0.88623201142480479</v>
      </c>
    </row>
    <row r="24" spans="1:5" x14ac:dyDescent="0.35">
      <c r="A24" s="14" t="s">
        <v>81</v>
      </c>
      <c r="B24">
        <v>1240869</v>
      </c>
      <c r="C24">
        <v>45660</v>
      </c>
      <c r="D24">
        <v>801165.2699999999</v>
      </c>
      <c r="E24" s="34">
        <v>0.64564854952456696</v>
      </c>
    </row>
  </sheetData>
  <mergeCells count="1">
    <mergeCell ref="I2:O2"/>
  </mergeCells>
  <conditionalFormatting pivot="1" sqref="D2:D23">
    <cfRule type="dataBar" priority="1">
      <dataBar showValue="0">
        <cfvo type="min"/>
        <cfvo type="max"/>
        <color rgb="FF638EC6"/>
      </dataBar>
      <extLst>
        <ext xmlns:x14="http://schemas.microsoft.com/office/spreadsheetml/2009/9/main" uri="{B025F937-C7B1-47D3-B67F-A62EFF666E3E}">
          <x14:id>{9ABEBC59-39DA-43D7-BA1B-743ACF384986}</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9ABEBC59-39DA-43D7-BA1B-743ACF384986}">
            <x14:dataBar minLength="0" maxLength="100" gradient="0">
              <x14:cfvo type="autoMin"/>
              <x14:cfvo type="autoMax"/>
              <x14:negativeFillColor rgb="FFFF0000"/>
              <x14:axisColor rgb="FF000000"/>
            </x14:dataBar>
          </x14:cfRule>
          <xm:sqref>D2:D23</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BC921-EB6C-45F8-8868-46388BBC2F31}">
  <dimension ref="A1:C14"/>
  <sheetViews>
    <sheetView workbookViewId="0">
      <selection activeCell="B18" sqref="B18"/>
    </sheetView>
  </sheetViews>
  <sheetFormatPr defaultRowHeight="14.5" x14ac:dyDescent="0.35"/>
  <cols>
    <col min="1" max="1" width="23.08984375" customWidth="1"/>
  </cols>
  <sheetData>
    <row r="1" spans="1:3" ht="23.5" x14ac:dyDescent="0.55000000000000004">
      <c r="A1" s="15" t="s">
        <v>44</v>
      </c>
    </row>
    <row r="3" spans="1:3" x14ac:dyDescent="0.35">
      <c r="B3" s="16" t="s">
        <v>57</v>
      </c>
      <c r="C3" s="16" t="s">
        <v>58</v>
      </c>
    </row>
    <row r="4" spans="1:3" x14ac:dyDescent="0.35">
      <c r="A4" s="14" t="s">
        <v>56</v>
      </c>
      <c r="B4" s="13">
        <f>AVERAGE(Data[Amount])</f>
        <v>4136.2299999999996</v>
      </c>
      <c r="C4" s="13">
        <f>AVERAGE(Data[Units])</f>
        <v>152.19999999999999</v>
      </c>
    </row>
    <row r="5" spans="1:3" x14ac:dyDescent="0.35">
      <c r="A5" t="s">
        <v>59</v>
      </c>
      <c r="B5" s="13">
        <f>MEDIAN(Data[Amount])</f>
        <v>3437</v>
      </c>
      <c r="C5" s="13">
        <f>MEDIAN(Data[Units])</f>
        <v>124.5</v>
      </c>
    </row>
    <row r="6" spans="1:3" x14ac:dyDescent="0.35">
      <c r="A6" t="s">
        <v>60</v>
      </c>
      <c r="B6" s="13">
        <f>MIN(Data[Amount])</f>
        <v>0</v>
      </c>
      <c r="C6" s="13">
        <f>MIN(Data[Units])</f>
        <v>0</v>
      </c>
    </row>
    <row r="7" spans="1:3" x14ac:dyDescent="0.35">
      <c r="A7" t="s">
        <v>61</v>
      </c>
      <c r="B7" s="13">
        <f>MAX(Data[Amount])</f>
        <v>16184</v>
      </c>
      <c r="C7" s="13">
        <f>MAX(Data[Units])</f>
        <v>525</v>
      </c>
    </row>
    <row r="8" spans="1:3" x14ac:dyDescent="0.35">
      <c r="A8" t="s">
        <v>62</v>
      </c>
      <c r="B8" s="13">
        <f>B7-B6</f>
        <v>16184</v>
      </c>
      <c r="C8" s="13">
        <f>C7-C6</f>
        <v>525</v>
      </c>
    </row>
    <row r="9" spans="1:3" x14ac:dyDescent="0.35">
      <c r="B9" s="13"/>
      <c r="C9" s="13"/>
    </row>
    <row r="10" spans="1:3" x14ac:dyDescent="0.35">
      <c r="A10" t="s">
        <v>63</v>
      </c>
      <c r="B10" s="13">
        <f>_xlfn.PERCENTILE.EXC(Data[Amount], 0.25)</f>
        <v>1652</v>
      </c>
      <c r="C10" s="13">
        <f>_xlfn.PERCENTILE.EXC(Data[Units], 0.25)</f>
        <v>54</v>
      </c>
    </row>
    <row r="11" spans="1:3" x14ac:dyDescent="0.35">
      <c r="A11" t="s">
        <v>64</v>
      </c>
      <c r="B11" s="13">
        <f>_xlfn.PERCENTILE.EXC(Data[Amount], 0.75)</f>
        <v>6245.75</v>
      </c>
      <c r="C11" s="13">
        <f>_xlfn.PERCENTILE.EXC(Data[Units], 0.75)</f>
        <v>223.5</v>
      </c>
    </row>
    <row r="13" spans="1:3" x14ac:dyDescent="0.35">
      <c r="B13" s="6" t="s">
        <v>66</v>
      </c>
    </row>
    <row r="14" spans="1:3" x14ac:dyDescent="0.35">
      <c r="A14" t="s">
        <v>65</v>
      </c>
      <c r="B14">
        <f>COUNTA(Data[Product])</f>
        <v>300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31B7-FB81-4CBB-A09B-AD5F687A811C}">
  <dimension ref="A2:O302"/>
  <sheetViews>
    <sheetView workbookViewId="0">
      <selection activeCell="G1" sqref="G1"/>
    </sheetView>
  </sheetViews>
  <sheetFormatPr defaultRowHeight="14.5" x14ac:dyDescent="0.35"/>
  <cols>
    <col min="1" max="1" width="19.54296875" customWidth="1"/>
    <col min="2" max="2" width="14.7265625" customWidth="1"/>
    <col min="3" max="3" width="21.81640625" bestFit="1" customWidth="1"/>
    <col min="4" max="4" width="13.54296875" customWidth="1"/>
    <col min="5" max="5" width="11.7265625" customWidth="1"/>
  </cols>
  <sheetData>
    <row r="2" spans="1:15" x14ac:dyDescent="0.35">
      <c r="A2" s="6" t="s">
        <v>11</v>
      </c>
      <c r="B2" s="6" t="s">
        <v>12</v>
      </c>
      <c r="C2" s="6" t="s">
        <v>0</v>
      </c>
      <c r="D2" s="9" t="s">
        <v>1</v>
      </c>
      <c r="E2" s="9" t="s">
        <v>50</v>
      </c>
      <c r="F2" t="s">
        <v>67</v>
      </c>
      <c r="G2" t="s">
        <v>68</v>
      </c>
    </row>
    <row r="3" spans="1:15" x14ac:dyDescent="0.35">
      <c r="A3" t="s">
        <v>5</v>
      </c>
      <c r="B3" t="s">
        <v>34</v>
      </c>
      <c r="C3" t="s">
        <v>20</v>
      </c>
      <c r="D3" s="4">
        <v>15610</v>
      </c>
      <c r="E3" s="5">
        <v>339</v>
      </c>
      <c r="G3" t="s">
        <v>69</v>
      </c>
    </row>
    <row r="4" spans="1:15" x14ac:dyDescent="0.35">
      <c r="A4" t="s">
        <v>40</v>
      </c>
      <c r="B4" t="s">
        <v>35</v>
      </c>
      <c r="C4" t="s">
        <v>32</v>
      </c>
      <c r="D4" s="4">
        <v>12348</v>
      </c>
      <c r="E4" s="5">
        <v>234</v>
      </c>
      <c r="G4" s="37" t="s">
        <v>70</v>
      </c>
      <c r="H4" s="37"/>
      <c r="I4" s="37"/>
      <c r="J4" s="37"/>
      <c r="K4" s="37"/>
      <c r="L4" s="37"/>
      <c r="M4" s="37"/>
      <c r="N4" s="37"/>
      <c r="O4" s="37"/>
    </row>
    <row r="5" spans="1:15" x14ac:dyDescent="0.35">
      <c r="A5" t="s">
        <v>41</v>
      </c>
      <c r="B5" t="s">
        <v>36</v>
      </c>
      <c r="C5" t="s">
        <v>13</v>
      </c>
      <c r="D5" s="4">
        <v>10311</v>
      </c>
      <c r="E5" s="5">
        <v>231</v>
      </c>
      <c r="G5" s="37" t="s">
        <v>71</v>
      </c>
      <c r="H5" s="37"/>
      <c r="I5" s="37"/>
      <c r="J5" s="37"/>
      <c r="K5" s="37"/>
      <c r="L5" s="37"/>
      <c r="M5" s="37"/>
      <c r="N5" s="37"/>
      <c r="O5" s="37"/>
    </row>
    <row r="6" spans="1:15" x14ac:dyDescent="0.35">
      <c r="A6" t="s">
        <v>9</v>
      </c>
      <c r="B6" t="s">
        <v>36</v>
      </c>
      <c r="C6" t="s">
        <v>27</v>
      </c>
      <c r="D6" s="4">
        <v>11522</v>
      </c>
      <c r="E6" s="5">
        <v>204</v>
      </c>
    </row>
    <row r="7" spans="1:15" x14ac:dyDescent="0.35">
      <c r="A7" t="s">
        <v>5</v>
      </c>
      <c r="B7" t="s">
        <v>35</v>
      </c>
      <c r="C7" t="s">
        <v>15</v>
      </c>
      <c r="D7" s="4">
        <v>13391</v>
      </c>
      <c r="E7" s="5">
        <v>201</v>
      </c>
    </row>
    <row r="8" spans="1:15" x14ac:dyDescent="0.35">
      <c r="A8" t="s">
        <v>9</v>
      </c>
      <c r="B8" t="s">
        <v>34</v>
      </c>
      <c r="C8" t="s">
        <v>28</v>
      </c>
      <c r="D8" s="4">
        <v>14329</v>
      </c>
      <c r="E8" s="5">
        <v>150</v>
      </c>
    </row>
    <row r="9" spans="1:15" x14ac:dyDescent="0.35">
      <c r="A9" t="s">
        <v>2</v>
      </c>
      <c r="B9" t="s">
        <v>37</v>
      </c>
      <c r="C9" t="s">
        <v>18</v>
      </c>
      <c r="D9" s="4">
        <v>11571</v>
      </c>
      <c r="E9" s="5">
        <v>138</v>
      </c>
    </row>
    <row r="10" spans="1:15" x14ac:dyDescent="0.35">
      <c r="A10" t="s">
        <v>5</v>
      </c>
      <c r="B10" t="s">
        <v>36</v>
      </c>
      <c r="C10" t="s">
        <v>16</v>
      </c>
      <c r="D10" s="4">
        <v>16184</v>
      </c>
      <c r="E10" s="5">
        <v>39</v>
      </c>
    </row>
    <row r="11" spans="1:15" x14ac:dyDescent="0.35">
      <c r="A11" t="s">
        <v>10</v>
      </c>
      <c r="B11" t="s">
        <v>39</v>
      </c>
      <c r="C11" t="s">
        <v>33</v>
      </c>
      <c r="D11" s="4">
        <v>12950</v>
      </c>
      <c r="E11" s="5">
        <v>30</v>
      </c>
    </row>
    <row r="12" spans="1:15" x14ac:dyDescent="0.35">
      <c r="A12" t="s">
        <v>2</v>
      </c>
      <c r="B12" t="s">
        <v>36</v>
      </c>
      <c r="C12" t="s">
        <v>16</v>
      </c>
      <c r="D12" s="4">
        <v>11417</v>
      </c>
      <c r="E12" s="5">
        <v>21</v>
      </c>
    </row>
    <row r="13" spans="1:15" x14ac:dyDescent="0.35">
      <c r="A13" t="s">
        <v>10</v>
      </c>
      <c r="B13" t="s">
        <v>38</v>
      </c>
      <c r="C13" t="s">
        <v>14</v>
      </c>
      <c r="D13" s="4">
        <v>5586</v>
      </c>
      <c r="E13" s="5">
        <v>525</v>
      </c>
    </row>
    <row r="14" spans="1:15" x14ac:dyDescent="0.35">
      <c r="A14" t="s">
        <v>2</v>
      </c>
      <c r="B14" t="s">
        <v>36</v>
      </c>
      <c r="C14" t="s">
        <v>27</v>
      </c>
      <c r="D14" s="4">
        <v>798</v>
      </c>
      <c r="E14" s="5">
        <v>519</v>
      </c>
    </row>
    <row r="15" spans="1:15" x14ac:dyDescent="0.35">
      <c r="A15" t="s">
        <v>8</v>
      </c>
      <c r="B15" t="s">
        <v>38</v>
      </c>
      <c r="C15" t="s">
        <v>13</v>
      </c>
      <c r="D15" s="4">
        <v>819</v>
      </c>
      <c r="E15" s="5">
        <v>510</v>
      </c>
    </row>
    <row r="16" spans="1:15" x14ac:dyDescent="0.35">
      <c r="A16" t="s">
        <v>3</v>
      </c>
      <c r="B16" t="s">
        <v>34</v>
      </c>
      <c r="C16" t="s">
        <v>32</v>
      </c>
      <c r="D16" s="4">
        <v>7777</v>
      </c>
      <c r="E16" s="5">
        <v>504</v>
      </c>
    </row>
    <row r="17" spans="1:5" x14ac:dyDescent="0.35">
      <c r="A17" t="s">
        <v>9</v>
      </c>
      <c r="B17" t="s">
        <v>34</v>
      </c>
      <c r="C17" t="s">
        <v>20</v>
      </c>
      <c r="D17" s="4">
        <v>8463</v>
      </c>
      <c r="E17" s="5">
        <v>492</v>
      </c>
    </row>
    <row r="18" spans="1:5" x14ac:dyDescent="0.35">
      <c r="A18" t="s">
        <v>2</v>
      </c>
      <c r="B18" t="s">
        <v>39</v>
      </c>
      <c r="C18" t="s">
        <v>25</v>
      </c>
      <c r="D18" s="4">
        <v>1785</v>
      </c>
      <c r="E18" s="5">
        <v>462</v>
      </c>
    </row>
    <row r="19" spans="1:5" x14ac:dyDescent="0.35">
      <c r="A19" t="s">
        <v>8</v>
      </c>
      <c r="B19" t="s">
        <v>35</v>
      </c>
      <c r="C19" t="s">
        <v>32</v>
      </c>
      <c r="D19" s="4">
        <v>6706</v>
      </c>
      <c r="E19" s="5">
        <v>459</v>
      </c>
    </row>
    <row r="20" spans="1:5" x14ac:dyDescent="0.35">
      <c r="A20" t="s">
        <v>6</v>
      </c>
      <c r="B20" t="s">
        <v>37</v>
      </c>
      <c r="C20" t="s">
        <v>28</v>
      </c>
      <c r="D20" s="4">
        <v>3556</v>
      </c>
      <c r="E20" s="5">
        <v>459</v>
      </c>
    </row>
    <row r="21" spans="1:5" x14ac:dyDescent="0.35">
      <c r="A21" t="s">
        <v>6</v>
      </c>
      <c r="B21" t="s">
        <v>34</v>
      </c>
      <c r="C21" t="s">
        <v>26</v>
      </c>
      <c r="D21" s="4">
        <v>8008</v>
      </c>
      <c r="E21" s="5">
        <v>456</v>
      </c>
    </row>
    <row r="22" spans="1:5" x14ac:dyDescent="0.35">
      <c r="A22" t="s">
        <v>40</v>
      </c>
      <c r="B22" t="s">
        <v>35</v>
      </c>
      <c r="C22" t="s">
        <v>30</v>
      </c>
      <c r="D22" s="4">
        <v>2275</v>
      </c>
      <c r="E22" s="5">
        <v>447</v>
      </c>
    </row>
    <row r="23" spans="1:5" x14ac:dyDescent="0.35">
      <c r="A23" t="s">
        <v>40</v>
      </c>
      <c r="B23" t="s">
        <v>35</v>
      </c>
      <c r="C23" t="s">
        <v>33</v>
      </c>
      <c r="D23" s="4">
        <v>8869</v>
      </c>
      <c r="E23" s="5">
        <v>432</v>
      </c>
    </row>
    <row r="24" spans="1:5" x14ac:dyDescent="0.35">
      <c r="A24" t="s">
        <v>6</v>
      </c>
      <c r="B24" t="s">
        <v>39</v>
      </c>
      <c r="C24" t="s">
        <v>25</v>
      </c>
      <c r="D24" s="4">
        <v>2100</v>
      </c>
      <c r="E24" s="5">
        <v>414</v>
      </c>
    </row>
    <row r="25" spans="1:5" x14ac:dyDescent="0.35">
      <c r="A25" t="s">
        <v>6</v>
      </c>
      <c r="B25" t="s">
        <v>37</v>
      </c>
      <c r="C25" t="s">
        <v>16</v>
      </c>
      <c r="D25" s="4">
        <v>1904</v>
      </c>
      <c r="E25" s="5">
        <v>405</v>
      </c>
    </row>
    <row r="26" spans="1:5" x14ac:dyDescent="0.35">
      <c r="A26" t="s">
        <v>6</v>
      </c>
      <c r="B26" t="s">
        <v>35</v>
      </c>
      <c r="C26" t="s">
        <v>4</v>
      </c>
      <c r="D26" s="4">
        <v>1302</v>
      </c>
      <c r="E26" s="5">
        <v>402</v>
      </c>
    </row>
    <row r="27" spans="1:5" x14ac:dyDescent="0.35">
      <c r="A27" t="s">
        <v>6</v>
      </c>
      <c r="B27" t="s">
        <v>39</v>
      </c>
      <c r="C27" t="s">
        <v>29</v>
      </c>
      <c r="D27" s="4">
        <v>3052</v>
      </c>
      <c r="E27" s="5">
        <v>378</v>
      </c>
    </row>
    <row r="28" spans="1:5" x14ac:dyDescent="0.35">
      <c r="A28" t="s">
        <v>40</v>
      </c>
      <c r="B28" t="s">
        <v>35</v>
      </c>
      <c r="C28" t="s">
        <v>22</v>
      </c>
      <c r="D28" s="4">
        <v>6853</v>
      </c>
      <c r="E28" s="5">
        <v>372</v>
      </c>
    </row>
    <row r="29" spans="1:5" x14ac:dyDescent="0.35">
      <c r="A29" t="s">
        <v>7</v>
      </c>
      <c r="B29" t="s">
        <v>34</v>
      </c>
      <c r="C29" t="s">
        <v>14</v>
      </c>
      <c r="D29" s="4">
        <v>1932</v>
      </c>
      <c r="E29" s="5">
        <v>369</v>
      </c>
    </row>
    <row r="30" spans="1:5" x14ac:dyDescent="0.35">
      <c r="A30" t="s">
        <v>6</v>
      </c>
      <c r="B30" t="s">
        <v>34</v>
      </c>
      <c r="C30" t="s">
        <v>30</v>
      </c>
      <c r="D30" s="4">
        <v>3402</v>
      </c>
      <c r="E30" s="5">
        <v>366</v>
      </c>
    </row>
    <row r="31" spans="1:5" x14ac:dyDescent="0.35">
      <c r="A31" t="s">
        <v>3</v>
      </c>
      <c r="B31" t="s">
        <v>37</v>
      </c>
      <c r="C31" t="s">
        <v>4</v>
      </c>
      <c r="D31" s="4">
        <v>938</v>
      </c>
      <c r="E31" s="5">
        <v>366</v>
      </c>
    </row>
    <row r="32" spans="1:5" x14ac:dyDescent="0.35">
      <c r="A32" t="s">
        <v>8</v>
      </c>
      <c r="B32" t="s">
        <v>35</v>
      </c>
      <c r="C32" t="s">
        <v>20</v>
      </c>
      <c r="D32" s="4">
        <v>2702</v>
      </c>
      <c r="E32" s="5">
        <v>363</v>
      </c>
    </row>
    <row r="33" spans="1:5" x14ac:dyDescent="0.35">
      <c r="A33" t="s">
        <v>5</v>
      </c>
      <c r="B33" t="s">
        <v>35</v>
      </c>
      <c r="C33" t="s">
        <v>29</v>
      </c>
      <c r="D33" s="4">
        <v>4480</v>
      </c>
      <c r="E33" s="5">
        <v>357</v>
      </c>
    </row>
    <row r="34" spans="1:5" x14ac:dyDescent="0.35">
      <c r="A34" t="s">
        <v>2</v>
      </c>
      <c r="B34" t="s">
        <v>38</v>
      </c>
      <c r="C34" t="s">
        <v>31</v>
      </c>
      <c r="D34" s="4">
        <v>4326</v>
      </c>
      <c r="E34" s="5">
        <v>348</v>
      </c>
    </row>
    <row r="35" spans="1:5" x14ac:dyDescent="0.35">
      <c r="A35" t="s">
        <v>5</v>
      </c>
      <c r="B35" t="s">
        <v>36</v>
      </c>
      <c r="C35" t="s">
        <v>17</v>
      </c>
      <c r="D35" s="4">
        <v>3339</v>
      </c>
      <c r="E35" s="5">
        <v>348</v>
      </c>
    </row>
    <row r="36" spans="1:5" x14ac:dyDescent="0.35">
      <c r="A36" t="s">
        <v>10</v>
      </c>
      <c r="B36" t="s">
        <v>36</v>
      </c>
      <c r="C36" t="s">
        <v>29</v>
      </c>
      <c r="D36" s="4">
        <v>2471</v>
      </c>
      <c r="E36" s="5">
        <v>342</v>
      </c>
    </row>
    <row r="37" spans="1:5" x14ac:dyDescent="0.35">
      <c r="A37" t="s">
        <v>7</v>
      </c>
      <c r="B37" t="s">
        <v>37</v>
      </c>
      <c r="C37" t="s">
        <v>16</v>
      </c>
      <c r="D37" s="4">
        <v>4487</v>
      </c>
      <c r="E37" s="5">
        <v>333</v>
      </c>
    </row>
    <row r="38" spans="1:5" x14ac:dyDescent="0.35">
      <c r="A38" t="s">
        <v>3</v>
      </c>
      <c r="B38" t="s">
        <v>37</v>
      </c>
      <c r="C38" t="s">
        <v>28</v>
      </c>
      <c r="D38" s="4">
        <v>7308</v>
      </c>
      <c r="E38" s="5">
        <v>327</v>
      </c>
    </row>
    <row r="39" spans="1:5" x14ac:dyDescent="0.35">
      <c r="A39" t="s">
        <v>3</v>
      </c>
      <c r="B39" t="s">
        <v>37</v>
      </c>
      <c r="C39" t="s">
        <v>29</v>
      </c>
      <c r="D39" s="4">
        <v>4592</v>
      </c>
      <c r="E39" s="5">
        <v>324</v>
      </c>
    </row>
    <row r="40" spans="1:5" x14ac:dyDescent="0.35">
      <c r="A40" t="s">
        <v>7</v>
      </c>
      <c r="B40" t="s">
        <v>38</v>
      </c>
      <c r="C40" t="s">
        <v>30</v>
      </c>
      <c r="D40" s="4">
        <v>10129</v>
      </c>
      <c r="E40" s="5">
        <v>312</v>
      </c>
    </row>
    <row r="41" spans="1:5" x14ac:dyDescent="0.35">
      <c r="A41" t="s">
        <v>3</v>
      </c>
      <c r="B41" t="s">
        <v>34</v>
      </c>
      <c r="C41" t="s">
        <v>28</v>
      </c>
      <c r="D41" s="4">
        <v>3689</v>
      </c>
      <c r="E41" s="5">
        <v>312</v>
      </c>
    </row>
    <row r="42" spans="1:5" x14ac:dyDescent="0.35">
      <c r="A42" t="s">
        <v>41</v>
      </c>
      <c r="B42" t="s">
        <v>36</v>
      </c>
      <c r="C42" t="s">
        <v>28</v>
      </c>
      <c r="D42" s="4">
        <v>854</v>
      </c>
      <c r="E42" s="5">
        <v>309</v>
      </c>
    </row>
    <row r="43" spans="1:5" x14ac:dyDescent="0.35">
      <c r="A43" t="s">
        <v>9</v>
      </c>
      <c r="B43" t="s">
        <v>39</v>
      </c>
      <c r="C43" t="s">
        <v>24</v>
      </c>
      <c r="D43" s="4">
        <v>3920</v>
      </c>
      <c r="E43" s="5">
        <v>306</v>
      </c>
    </row>
    <row r="44" spans="1:5" x14ac:dyDescent="0.35">
      <c r="A44" t="s">
        <v>40</v>
      </c>
      <c r="B44" t="s">
        <v>36</v>
      </c>
      <c r="C44" t="s">
        <v>27</v>
      </c>
      <c r="D44" s="4">
        <v>3164</v>
      </c>
      <c r="E44" s="5">
        <v>306</v>
      </c>
    </row>
    <row r="45" spans="1:5" x14ac:dyDescent="0.35">
      <c r="A45" t="s">
        <v>3</v>
      </c>
      <c r="B45" t="s">
        <v>35</v>
      </c>
      <c r="C45" t="s">
        <v>33</v>
      </c>
      <c r="D45" s="4">
        <v>819</v>
      </c>
      <c r="E45" s="5">
        <v>306</v>
      </c>
    </row>
    <row r="46" spans="1:5" x14ac:dyDescent="0.35">
      <c r="A46" t="s">
        <v>3</v>
      </c>
      <c r="B46" t="s">
        <v>38</v>
      </c>
      <c r="C46" t="s">
        <v>26</v>
      </c>
      <c r="D46" s="4">
        <v>8841</v>
      </c>
      <c r="E46" s="5">
        <v>303</v>
      </c>
    </row>
    <row r="47" spans="1:5" x14ac:dyDescent="0.35">
      <c r="A47" t="s">
        <v>10</v>
      </c>
      <c r="B47" t="s">
        <v>36</v>
      </c>
      <c r="C47" t="s">
        <v>32</v>
      </c>
      <c r="D47" s="4">
        <v>6657</v>
      </c>
      <c r="E47" s="5">
        <v>303</v>
      </c>
    </row>
    <row r="48" spans="1:5" x14ac:dyDescent="0.35">
      <c r="A48" t="s">
        <v>2</v>
      </c>
      <c r="B48" t="s">
        <v>35</v>
      </c>
      <c r="C48" t="s">
        <v>17</v>
      </c>
      <c r="D48" s="4">
        <v>1589</v>
      </c>
      <c r="E48" s="5">
        <v>303</v>
      </c>
    </row>
    <row r="49" spans="1:5" x14ac:dyDescent="0.35">
      <c r="A49" t="s">
        <v>8</v>
      </c>
      <c r="B49" t="s">
        <v>35</v>
      </c>
      <c r="C49" t="s">
        <v>27</v>
      </c>
      <c r="D49" s="4">
        <v>4753</v>
      </c>
      <c r="E49" s="5">
        <v>300</v>
      </c>
    </row>
    <row r="50" spans="1:5" x14ac:dyDescent="0.35">
      <c r="A50" t="s">
        <v>7</v>
      </c>
      <c r="B50" t="s">
        <v>36</v>
      </c>
      <c r="C50" t="s">
        <v>19</v>
      </c>
      <c r="D50" s="4">
        <v>2870</v>
      </c>
      <c r="E50" s="5">
        <v>300</v>
      </c>
    </row>
    <row r="51" spans="1:5" x14ac:dyDescent="0.35">
      <c r="A51" t="s">
        <v>40</v>
      </c>
      <c r="B51" t="s">
        <v>38</v>
      </c>
      <c r="C51" t="s">
        <v>13</v>
      </c>
      <c r="D51" s="4">
        <v>5670</v>
      </c>
      <c r="E51" s="5">
        <v>297</v>
      </c>
    </row>
    <row r="52" spans="1:5" x14ac:dyDescent="0.35">
      <c r="A52" t="s">
        <v>41</v>
      </c>
      <c r="B52" t="s">
        <v>36</v>
      </c>
      <c r="C52" t="s">
        <v>18</v>
      </c>
      <c r="D52" s="4">
        <v>9632</v>
      </c>
      <c r="E52" s="5">
        <v>288</v>
      </c>
    </row>
    <row r="53" spans="1:5" x14ac:dyDescent="0.35">
      <c r="A53" t="s">
        <v>7</v>
      </c>
      <c r="B53" t="s">
        <v>35</v>
      </c>
      <c r="C53" t="s">
        <v>28</v>
      </c>
      <c r="D53" s="4">
        <v>5194</v>
      </c>
      <c r="E53" s="5">
        <v>288</v>
      </c>
    </row>
    <row r="54" spans="1:5" x14ac:dyDescent="0.35">
      <c r="A54" t="s">
        <v>8</v>
      </c>
      <c r="B54" t="s">
        <v>34</v>
      </c>
      <c r="C54" t="s">
        <v>31</v>
      </c>
      <c r="D54" s="4">
        <v>3507</v>
      </c>
      <c r="E54" s="5">
        <v>288</v>
      </c>
    </row>
    <row r="55" spans="1:5" x14ac:dyDescent="0.35">
      <c r="A55" t="s">
        <v>10</v>
      </c>
      <c r="B55" t="s">
        <v>37</v>
      </c>
      <c r="C55" t="s">
        <v>21</v>
      </c>
      <c r="D55" s="4">
        <v>245</v>
      </c>
      <c r="E55" s="5">
        <v>288</v>
      </c>
    </row>
    <row r="56" spans="1:5" x14ac:dyDescent="0.35">
      <c r="A56" t="s">
        <v>6</v>
      </c>
      <c r="B56" t="s">
        <v>38</v>
      </c>
      <c r="C56" t="s">
        <v>27</v>
      </c>
      <c r="D56" s="4">
        <v>1134</v>
      </c>
      <c r="E56" s="5">
        <v>282</v>
      </c>
    </row>
    <row r="57" spans="1:5" x14ac:dyDescent="0.35">
      <c r="A57" t="s">
        <v>10</v>
      </c>
      <c r="B57" t="s">
        <v>39</v>
      </c>
      <c r="C57" t="s">
        <v>21</v>
      </c>
      <c r="D57" s="4">
        <v>4858</v>
      </c>
      <c r="E57" s="5">
        <v>279</v>
      </c>
    </row>
    <row r="58" spans="1:5" x14ac:dyDescent="0.35">
      <c r="A58" t="s">
        <v>10</v>
      </c>
      <c r="B58" t="s">
        <v>35</v>
      </c>
      <c r="C58" t="s">
        <v>18</v>
      </c>
      <c r="D58" s="4">
        <v>3808</v>
      </c>
      <c r="E58" s="5">
        <v>279</v>
      </c>
    </row>
    <row r="59" spans="1:5" x14ac:dyDescent="0.35">
      <c r="A59" t="s">
        <v>3</v>
      </c>
      <c r="B59" t="s">
        <v>34</v>
      </c>
      <c r="C59" t="s">
        <v>14</v>
      </c>
      <c r="D59" s="4">
        <v>7259</v>
      </c>
      <c r="E59" s="5">
        <v>276</v>
      </c>
    </row>
    <row r="60" spans="1:5" x14ac:dyDescent="0.35">
      <c r="A60" t="s">
        <v>3</v>
      </c>
      <c r="B60" t="s">
        <v>35</v>
      </c>
      <c r="C60" t="s">
        <v>15</v>
      </c>
      <c r="D60" s="4">
        <v>6657</v>
      </c>
      <c r="E60" s="5">
        <v>276</v>
      </c>
    </row>
    <row r="61" spans="1:5" x14ac:dyDescent="0.35">
      <c r="A61" t="s">
        <v>9</v>
      </c>
      <c r="B61" t="s">
        <v>37</v>
      </c>
      <c r="C61" t="s">
        <v>29</v>
      </c>
      <c r="D61" s="4">
        <v>1085</v>
      </c>
      <c r="E61" s="5">
        <v>273</v>
      </c>
    </row>
    <row r="62" spans="1:5" x14ac:dyDescent="0.35">
      <c r="A62" t="s">
        <v>7</v>
      </c>
      <c r="B62" t="s">
        <v>38</v>
      </c>
      <c r="C62" t="s">
        <v>18</v>
      </c>
      <c r="D62" s="4">
        <v>1778</v>
      </c>
      <c r="E62" s="5">
        <v>270</v>
      </c>
    </row>
    <row r="63" spans="1:5" x14ac:dyDescent="0.35">
      <c r="A63" t="s">
        <v>6</v>
      </c>
      <c r="B63" t="s">
        <v>35</v>
      </c>
      <c r="C63" t="s">
        <v>20</v>
      </c>
      <c r="D63" s="4">
        <v>1071</v>
      </c>
      <c r="E63" s="5">
        <v>270</v>
      </c>
    </row>
    <row r="64" spans="1:5" x14ac:dyDescent="0.35">
      <c r="A64" t="s">
        <v>10</v>
      </c>
      <c r="B64" t="s">
        <v>36</v>
      </c>
      <c r="C64" t="s">
        <v>23</v>
      </c>
      <c r="D64" s="4">
        <v>2317</v>
      </c>
      <c r="E64" s="5">
        <v>261</v>
      </c>
    </row>
    <row r="65" spans="1:5" x14ac:dyDescent="0.35">
      <c r="A65" t="s">
        <v>7</v>
      </c>
      <c r="B65" t="s">
        <v>38</v>
      </c>
      <c r="C65" t="s">
        <v>28</v>
      </c>
      <c r="D65" s="4">
        <v>5677</v>
      </c>
      <c r="E65" s="5">
        <v>258</v>
      </c>
    </row>
    <row r="66" spans="1:5" x14ac:dyDescent="0.35">
      <c r="A66" t="s">
        <v>3</v>
      </c>
      <c r="B66" t="s">
        <v>35</v>
      </c>
      <c r="C66" t="s">
        <v>14</v>
      </c>
      <c r="D66" s="4">
        <v>2415</v>
      </c>
      <c r="E66" s="5">
        <v>255</v>
      </c>
    </row>
    <row r="67" spans="1:5" x14ac:dyDescent="0.35">
      <c r="A67" t="s">
        <v>7</v>
      </c>
      <c r="B67" t="s">
        <v>35</v>
      </c>
      <c r="C67" t="s">
        <v>30</v>
      </c>
      <c r="D67" s="4">
        <v>6755</v>
      </c>
      <c r="E67" s="5">
        <v>252</v>
      </c>
    </row>
    <row r="68" spans="1:5" x14ac:dyDescent="0.35">
      <c r="A68" t="s">
        <v>7</v>
      </c>
      <c r="B68" t="s">
        <v>36</v>
      </c>
      <c r="C68" t="s">
        <v>29</v>
      </c>
      <c r="D68" s="4">
        <v>5551</v>
      </c>
      <c r="E68" s="5">
        <v>252</v>
      </c>
    </row>
    <row r="69" spans="1:5" x14ac:dyDescent="0.35">
      <c r="A69" t="s">
        <v>5</v>
      </c>
      <c r="B69" t="s">
        <v>39</v>
      </c>
      <c r="C69" t="s">
        <v>18</v>
      </c>
      <c r="D69" s="4">
        <v>385</v>
      </c>
      <c r="E69" s="5">
        <v>249</v>
      </c>
    </row>
    <row r="70" spans="1:5" x14ac:dyDescent="0.35">
      <c r="A70" t="s">
        <v>5</v>
      </c>
      <c r="B70" t="s">
        <v>35</v>
      </c>
      <c r="C70" t="s">
        <v>31</v>
      </c>
      <c r="D70" s="4">
        <v>4753</v>
      </c>
      <c r="E70" s="5">
        <v>246</v>
      </c>
    </row>
    <row r="71" spans="1:5" x14ac:dyDescent="0.35">
      <c r="A71" t="s">
        <v>7</v>
      </c>
      <c r="B71" t="s">
        <v>39</v>
      </c>
      <c r="C71" t="s">
        <v>17</v>
      </c>
      <c r="D71" s="4">
        <v>4438</v>
      </c>
      <c r="E71" s="5">
        <v>246</v>
      </c>
    </row>
    <row r="72" spans="1:5" x14ac:dyDescent="0.35">
      <c r="A72" t="s">
        <v>2</v>
      </c>
      <c r="B72" t="s">
        <v>36</v>
      </c>
      <c r="C72" t="s">
        <v>31</v>
      </c>
      <c r="D72" s="4">
        <v>3094</v>
      </c>
      <c r="E72" s="5">
        <v>246</v>
      </c>
    </row>
    <row r="73" spans="1:5" x14ac:dyDescent="0.35">
      <c r="A73" t="s">
        <v>9</v>
      </c>
      <c r="B73" t="s">
        <v>37</v>
      </c>
      <c r="C73" t="s">
        <v>26</v>
      </c>
      <c r="D73" s="4">
        <v>2856</v>
      </c>
      <c r="E73" s="5">
        <v>246</v>
      </c>
    </row>
    <row r="74" spans="1:5" x14ac:dyDescent="0.35">
      <c r="A74" t="s">
        <v>9</v>
      </c>
      <c r="B74" t="s">
        <v>35</v>
      </c>
      <c r="C74" t="s">
        <v>15</v>
      </c>
      <c r="D74" s="4">
        <v>7833</v>
      </c>
      <c r="E74" s="5">
        <v>243</v>
      </c>
    </row>
    <row r="75" spans="1:5" x14ac:dyDescent="0.35">
      <c r="A75" t="s">
        <v>7</v>
      </c>
      <c r="B75" t="s">
        <v>35</v>
      </c>
      <c r="C75" t="s">
        <v>19</v>
      </c>
      <c r="D75" s="4">
        <v>4585</v>
      </c>
      <c r="E75" s="5">
        <v>240</v>
      </c>
    </row>
    <row r="76" spans="1:5" x14ac:dyDescent="0.35">
      <c r="A76" t="s">
        <v>41</v>
      </c>
      <c r="B76" t="s">
        <v>37</v>
      </c>
      <c r="C76" t="s">
        <v>30</v>
      </c>
      <c r="D76" s="4">
        <v>1526</v>
      </c>
      <c r="E76" s="5">
        <v>240</v>
      </c>
    </row>
    <row r="77" spans="1:5" x14ac:dyDescent="0.35">
      <c r="A77" t="s">
        <v>5</v>
      </c>
      <c r="B77" t="s">
        <v>34</v>
      </c>
      <c r="C77" t="s">
        <v>22</v>
      </c>
      <c r="D77" s="4">
        <v>6279</v>
      </c>
      <c r="E77" s="5">
        <v>237</v>
      </c>
    </row>
    <row r="78" spans="1:5" x14ac:dyDescent="0.35">
      <c r="A78" t="s">
        <v>3</v>
      </c>
      <c r="B78" t="s">
        <v>35</v>
      </c>
      <c r="C78" t="s">
        <v>25</v>
      </c>
      <c r="D78" s="4">
        <v>2464</v>
      </c>
      <c r="E78" s="5">
        <v>234</v>
      </c>
    </row>
    <row r="79" spans="1:5" x14ac:dyDescent="0.35">
      <c r="A79" t="s">
        <v>8</v>
      </c>
      <c r="B79" t="s">
        <v>38</v>
      </c>
      <c r="C79" t="s">
        <v>23</v>
      </c>
      <c r="D79" s="4">
        <v>1701</v>
      </c>
      <c r="E79" s="5">
        <v>234</v>
      </c>
    </row>
    <row r="80" spans="1:5" x14ac:dyDescent="0.35">
      <c r="A80" t="s">
        <v>41</v>
      </c>
      <c r="B80" t="s">
        <v>37</v>
      </c>
      <c r="C80" t="s">
        <v>15</v>
      </c>
      <c r="D80" s="4">
        <v>714</v>
      </c>
      <c r="E80" s="5">
        <v>231</v>
      </c>
    </row>
    <row r="81" spans="1:5" x14ac:dyDescent="0.35">
      <c r="A81" t="s">
        <v>10</v>
      </c>
      <c r="B81" t="s">
        <v>35</v>
      </c>
      <c r="C81" t="s">
        <v>21</v>
      </c>
      <c r="D81" s="4">
        <v>567</v>
      </c>
      <c r="E81" s="5">
        <v>228</v>
      </c>
    </row>
    <row r="82" spans="1:5" x14ac:dyDescent="0.35">
      <c r="A82" t="s">
        <v>7</v>
      </c>
      <c r="B82" t="s">
        <v>37</v>
      </c>
      <c r="C82" t="s">
        <v>14</v>
      </c>
      <c r="D82" s="4">
        <v>6608</v>
      </c>
      <c r="E82" s="5">
        <v>225</v>
      </c>
    </row>
    <row r="83" spans="1:5" x14ac:dyDescent="0.35">
      <c r="A83" t="s">
        <v>40</v>
      </c>
      <c r="B83" t="s">
        <v>39</v>
      </c>
      <c r="C83" t="s">
        <v>28</v>
      </c>
      <c r="D83" s="4">
        <v>3101</v>
      </c>
      <c r="E83" s="5">
        <v>225</v>
      </c>
    </row>
    <row r="84" spans="1:5" x14ac:dyDescent="0.35">
      <c r="A84" t="s">
        <v>41</v>
      </c>
      <c r="B84" t="s">
        <v>34</v>
      </c>
      <c r="C84" t="s">
        <v>16</v>
      </c>
      <c r="D84" s="4">
        <v>1274</v>
      </c>
      <c r="E84" s="5">
        <v>225</v>
      </c>
    </row>
    <row r="85" spans="1:5" x14ac:dyDescent="0.35">
      <c r="A85" t="s">
        <v>8</v>
      </c>
      <c r="B85" t="s">
        <v>34</v>
      </c>
      <c r="C85" t="s">
        <v>16</v>
      </c>
      <c r="D85" s="4">
        <v>2009</v>
      </c>
      <c r="E85" s="5">
        <v>219</v>
      </c>
    </row>
    <row r="86" spans="1:5" x14ac:dyDescent="0.35">
      <c r="A86" t="s">
        <v>41</v>
      </c>
      <c r="B86" t="s">
        <v>35</v>
      </c>
      <c r="C86" t="s">
        <v>28</v>
      </c>
      <c r="D86" s="4">
        <v>7455</v>
      </c>
      <c r="E86" s="5">
        <v>216</v>
      </c>
    </row>
    <row r="87" spans="1:5" x14ac:dyDescent="0.35">
      <c r="A87" t="s">
        <v>2</v>
      </c>
      <c r="B87" t="s">
        <v>39</v>
      </c>
      <c r="C87" t="s">
        <v>21</v>
      </c>
      <c r="D87" s="4">
        <v>7651</v>
      </c>
      <c r="E87" s="5">
        <v>213</v>
      </c>
    </row>
    <row r="88" spans="1:5" x14ac:dyDescent="0.35">
      <c r="A88" t="s">
        <v>8</v>
      </c>
      <c r="B88" t="s">
        <v>38</v>
      </c>
      <c r="C88" t="s">
        <v>32</v>
      </c>
      <c r="D88" s="4">
        <v>3752</v>
      </c>
      <c r="E88" s="5">
        <v>213</v>
      </c>
    </row>
    <row r="89" spans="1:5" x14ac:dyDescent="0.35">
      <c r="A89" t="s">
        <v>8</v>
      </c>
      <c r="B89" t="s">
        <v>39</v>
      </c>
      <c r="C89" t="s">
        <v>31</v>
      </c>
      <c r="D89" s="4">
        <v>8890</v>
      </c>
      <c r="E89" s="5">
        <v>210</v>
      </c>
    </row>
    <row r="90" spans="1:5" x14ac:dyDescent="0.35">
      <c r="A90" t="s">
        <v>8</v>
      </c>
      <c r="B90" t="s">
        <v>35</v>
      </c>
      <c r="C90" t="s">
        <v>22</v>
      </c>
      <c r="D90" s="4">
        <v>5012</v>
      </c>
      <c r="E90" s="5">
        <v>210</v>
      </c>
    </row>
    <row r="91" spans="1:5" x14ac:dyDescent="0.35">
      <c r="A91" t="s">
        <v>7</v>
      </c>
      <c r="B91" t="s">
        <v>37</v>
      </c>
      <c r="C91" t="s">
        <v>22</v>
      </c>
      <c r="D91" s="4">
        <v>9835</v>
      </c>
      <c r="E91" s="5">
        <v>207</v>
      </c>
    </row>
    <row r="92" spans="1:5" x14ac:dyDescent="0.35">
      <c r="A92" t="s">
        <v>6</v>
      </c>
      <c r="B92" t="s">
        <v>34</v>
      </c>
      <c r="C92" t="s">
        <v>27</v>
      </c>
      <c r="D92" s="4">
        <v>4242</v>
      </c>
      <c r="E92" s="5">
        <v>207</v>
      </c>
    </row>
    <row r="93" spans="1:5" x14ac:dyDescent="0.35">
      <c r="A93" t="s">
        <v>9</v>
      </c>
      <c r="B93" t="s">
        <v>37</v>
      </c>
      <c r="C93" t="s">
        <v>4</v>
      </c>
      <c r="D93" s="4">
        <v>259</v>
      </c>
      <c r="E93" s="5">
        <v>207</v>
      </c>
    </row>
    <row r="94" spans="1:5" x14ac:dyDescent="0.35">
      <c r="A94" t="s">
        <v>10</v>
      </c>
      <c r="B94" t="s">
        <v>34</v>
      </c>
      <c r="C94" t="s">
        <v>19</v>
      </c>
      <c r="D94" s="4">
        <v>5355</v>
      </c>
      <c r="E94" s="5">
        <v>204</v>
      </c>
    </row>
    <row r="95" spans="1:5" x14ac:dyDescent="0.35">
      <c r="A95" t="s">
        <v>9</v>
      </c>
      <c r="B95" t="s">
        <v>39</v>
      </c>
      <c r="C95" t="s">
        <v>18</v>
      </c>
      <c r="D95" s="4">
        <v>2639</v>
      </c>
      <c r="E95" s="5">
        <v>204</v>
      </c>
    </row>
    <row r="96" spans="1:5" x14ac:dyDescent="0.35">
      <c r="A96" t="s">
        <v>8</v>
      </c>
      <c r="B96" t="s">
        <v>37</v>
      </c>
      <c r="C96" t="s">
        <v>19</v>
      </c>
      <c r="D96" s="4">
        <v>1771</v>
      </c>
      <c r="E96" s="5">
        <v>204</v>
      </c>
    </row>
    <row r="97" spans="1:5" x14ac:dyDescent="0.35">
      <c r="A97" t="s">
        <v>41</v>
      </c>
      <c r="B97" t="s">
        <v>36</v>
      </c>
      <c r="C97" t="s">
        <v>26</v>
      </c>
      <c r="D97" s="4">
        <v>98</v>
      </c>
      <c r="E97" s="5">
        <v>204</v>
      </c>
    </row>
    <row r="98" spans="1:5" x14ac:dyDescent="0.35">
      <c r="A98" t="s">
        <v>2</v>
      </c>
      <c r="B98" t="s">
        <v>37</v>
      </c>
      <c r="C98" t="s">
        <v>17</v>
      </c>
      <c r="D98" s="4">
        <v>9926</v>
      </c>
      <c r="E98" s="5">
        <v>201</v>
      </c>
    </row>
    <row r="99" spans="1:5" x14ac:dyDescent="0.35">
      <c r="A99" t="s">
        <v>5</v>
      </c>
      <c r="B99" t="s">
        <v>34</v>
      </c>
      <c r="C99" t="s">
        <v>15</v>
      </c>
      <c r="D99" s="4">
        <v>7280</v>
      </c>
      <c r="E99" s="5">
        <v>201</v>
      </c>
    </row>
    <row r="100" spans="1:5" x14ac:dyDescent="0.35">
      <c r="A100" t="s">
        <v>40</v>
      </c>
      <c r="B100" t="s">
        <v>36</v>
      </c>
      <c r="C100" t="s">
        <v>13</v>
      </c>
      <c r="D100" s="4">
        <v>4424</v>
      </c>
      <c r="E100" s="5">
        <v>201</v>
      </c>
    </row>
    <row r="101" spans="1:5" x14ac:dyDescent="0.35">
      <c r="A101" t="s">
        <v>7</v>
      </c>
      <c r="B101" t="s">
        <v>39</v>
      </c>
      <c r="C101" t="s">
        <v>27</v>
      </c>
      <c r="D101" s="4">
        <v>966</v>
      </c>
      <c r="E101" s="5">
        <v>198</v>
      </c>
    </row>
    <row r="102" spans="1:5" x14ac:dyDescent="0.35">
      <c r="A102" t="s">
        <v>10</v>
      </c>
      <c r="B102" t="s">
        <v>35</v>
      </c>
      <c r="C102" t="s">
        <v>20</v>
      </c>
      <c r="D102" s="4">
        <v>1974</v>
      </c>
      <c r="E102" s="5">
        <v>195</v>
      </c>
    </row>
    <row r="103" spans="1:5" x14ac:dyDescent="0.35">
      <c r="A103" t="s">
        <v>8</v>
      </c>
      <c r="B103" t="s">
        <v>37</v>
      </c>
      <c r="C103" t="s">
        <v>22</v>
      </c>
      <c r="D103" s="4">
        <v>1890</v>
      </c>
      <c r="E103" s="5">
        <v>195</v>
      </c>
    </row>
    <row r="104" spans="1:5" x14ac:dyDescent="0.35">
      <c r="A104" t="s">
        <v>5</v>
      </c>
      <c r="B104" t="s">
        <v>34</v>
      </c>
      <c r="C104" t="s">
        <v>19</v>
      </c>
      <c r="D104" s="4">
        <v>861</v>
      </c>
      <c r="E104" s="5">
        <v>195</v>
      </c>
    </row>
    <row r="105" spans="1:5" x14ac:dyDescent="0.35">
      <c r="A105" t="s">
        <v>41</v>
      </c>
      <c r="B105" t="s">
        <v>36</v>
      </c>
      <c r="C105" t="s">
        <v>19</v>
      </c>
      <c r="D105" s="4">
        <v>1925</v>
      </c>
      <c r="E105" s="5">
        <v>192</v>
      </c>
    </row>
    <row r="106" spans="1:5" x14ac:dyDescent="0.35">
      <c r="A106" t="s">
        <v>7</v>
      </c>
      <c r="B106" t="s">
        <v>34</v>
      </c>
      <c r="C106" t="s">
        <v>24</v>
      </c>
      <c r="D106" s="4">
        <v>8862</v>
      </c>
      <c r="E106" s="5">
        <v>189</v>
      </c>
    </row>
    <row r="107" spans="1:5" x14ac:dyDescent="0.35">
      <c r="A107" t="s">
        <v>6</v>
      </c>
      <c r="B107" t="s">
        <v>37</v>
      </c>
      <c r="C107" t="s">
        <v>23</v>
      </c>
      <c r="D107" s="4">
        <v>4949</v>
      </c>
      <c r="E107" s="5">
        <v>189</v>
      </c>
    </row>
    <row r="108" spans="1:5" x14ac:dyDescent="0.35">
      <c r="A108" t="s">
        <v>9</v>
      </c>
      <c r="B108" t="s">
        <v>36</v>
      </c>
      <c r="C108" t="s">
        <v>32</v>
      </c>
      <c r="D108" s="4">
        <v>2954</v>
      </c>
      <c r="E108" s="5">
        <v>189</v>
      </c>
    </row>
    <row r="109" spans="1:5" x14ac:dyDescent="0.35">
      <c r="A109" t="s">
        <v>9</v>
      </c>
      <c r="B109" t="s">
        <v>34</v>
      </c>
      <c r="C109" t="s">
        <v>16</v>
      </c>
      <c r="D109" s="4">
        <v>938</v>
      </c>
      <c r="E109" s="5">
        <v>189</v>
      </c>
    </row>
    <row r="110" spans="1:5" x14ac:dyDescent="0.35">
      <c r="A110" t="s">
        <v>41</v>
      </c>
      <c r="B110" t="s">
        <v>35</v>
      </c>
      <c r="C110" t="s">
        <v>15</v>
      </c>
      <c r="D110" s="4">
        <v>2114</v>
      </c>
      <c r="E110" s="5">
        <v>186</v>
      </c>
    </row>
    <row r="111" spans="1:5" x14ac:dyDescent="0.35">
      <c r="A111" t="s">
        <v>8</v>
      </c>
      <c r="B111" t="s">
        <v>39</v>
      </c>
      <c r="C111" t="s">
        <v>30</v>
      </c>
      <c r="D111" s="4">
        <v>7021</v>
      </c>
      <c r="E111" s="5">
        <v>183</v>
      </c>
    </row>
    <row r="112" spans="1:5" x14ac:dyDescent="0.35">
      <c r="A112" t="s">
        <v>2</v>
      </c>
      <c r="B112" t="s">
        <v>38</v>
      </c>
      <c r="C112" t="s">
        <v>28</v>
      </c>
      <c r="D112" s="4">
        <v>6580</v>
      </c>
      <c r="E112" s="5">
        <v>183</v>
      </c>
    </row>
    <row r="113" spans="1:5" x14ac:dyDescent="0.35">
      <c r="A113" t="s">
        <v>6</v>
      </c>
      <c r="B113" t="s">
        <v>35</v>
      </c>
      <c r="C113" t="s">
        <v>27</v>
      </c>
      <c r="D113" s="4">
        <v>3864</v>
      </c>
      <c r="E113" s="5">
        <v>177</v>
      </c>
    </row>
    <row r="114" spans="1:5" x14ac:dyDescent="0.35">
      <c r="A114" t="s">
        <v>7</v>
      </c>
      <c r="B114" t="s">
        <v>36</v>
      </c>
      <c r="C114" t="s">
        <v>18</v>
      </c>
      <c r="D114" s="4">
        <v>2646</v>
      </c>
      <c r="E114" s="5">
        <v>177</v>
      </c>
    </row>
    <row r="115" spans="1:5" x14ac:dyDescent="0.35">
      <c r="A115" t="s">
        <v>41</v>
      </c>
      <c r="B115" t="s">
        <v>37</v>
      </c>
      <c r="C115" t="s">
        <v>26</v>
      </c>
      <c r="D115" s="4">
        <v>2324</v>
      </c>
      <c r="E115" s="5">
        <v>177</v>
      </c>
    </row>
    <row r="116" spans="1:5" x14ac:dyDescent="0.35">
      <c r="A116" t="s">
        <v>41</v>
      </c>
      <c r="B116" t="s">
        <v>34</v>
      </c>
      <c r="C116" t="s">
        <v>33</v>
      </c>
      <c r="D116" s="4">
        <v>7847</v>
      </c>
      <c r="E116" s="5">
        <v>174</v>
      </c>
    </row>
    <row r="117" spans="1:5" x14ac:dyDescent="0.35">
      <c r="A117" t="s">
        <v>41</v>
      </c>
      <c r="B117" t="s">
        <v>36</v>
      </c>
      <c r="C117" t="s">
        <v>30</v>
      </c>
      <c r="D117" s="4">
        <v>6118</v>
      </c>
      <c r="E117" s="5">
        <v>174</v>
      </c>
    </row>
    <row r="118" spans="1:5" x14ac:dyDescent="0.35">
      <c r="A118" t="s">
        <v>40</v>
      </c>
      <c r="B118" t="s">
        <v>35</v>
      </c>
      <c r="C118" t="s">
        <v>16</v>
      </c>
      <c r="D118" s="4">
        <v>4725</v>
      </c>
      <c r="E118" s="5">
        <v>174</v>
      </c>
    </row>
    <row r="119" spans="1:5" x14ac:dyDescent="0.35">
      <c r="A119" t="s">
        <v>9</v>
      </c>
      <c r="B119" t="s">
        <v>34</v>
      </c>
      <c r="C119" t="s">
        <v>17</v>
      </c>
      <c r="D119" s="4">
        <v>707</v>
      </c>
      <c r="E119" s="5">
        <v>174</v>
      </c>
    </row>
    <row r="120" spans="1:5" x14ac:dyDescent="0.35">
      <c r="A120" t="s">
        <v>3</v>
      </c>
      <c r="B120" t="s">
        <v>39</v>
      </c>
      <c r="C120" t="s">
        <v>26</v>
      </c>
      <c r="D120" s="4">
        <v>4956</v>
      </c>
      <c r="E120" s="5">
        <v>171</v>
      </c>
    </row>
    <row r="121" spans="1:5" x14ac:dyDescent="0.35">
      <c r="A121" t="s">
        <v>5</v>
      </c>
      <c r="B121" t="s">
        <v>39</v>
      </c>
      <c r="C121" t="s">
        <v>24</v>
      </c>
      <c r="D121" s="4">
        <v>4018</v>
      </c>
      <c r="E121" s="5">
        <v>171</v>
      </c>
    </row>
    <row r="122" spans="1:5" x14ac:dyDescent="0.35">
      <c r="A122" t="s">
        <v>5</v>
      </c>
      <c r="B122" t="s">
        <v>38</v>
      </c>
      <c r="C122" t="s">
        <v>19</v>
      </c>
      <c r="D122" s="4">
        <v>5474</v>
      </c>
      <c r="E122" s="5">
        <v>168</v>
      </c>
    </row>
    <row r="123" spans="1:5" x14ac:dyDescent="0.35">
      <c r="A123" t="s">
        <v>8</v>
      </c>
      <c r="B123" t="s">
        <v>35</v>
      </c>
      <c r="C123" t="s">
        <v>29</v>
      </c>
      <c r="D123" s="4">
        <v>2023</v>
      </c>
      <c r="E123" s="5">
        <v>168</v>
      </c>
    </row>
    <row r="124" spans="1:5" x14ac:dyDescent="0.35">
      <c r="A124" t="s">
        <v>3</v>
      </c>
      <c r="B124" t="s">
        <v>39</v>
      </c>
      <c r="C124" t="s">
        <v>16</v>
      </c>
      <c r="D124" s="4">
        <v>21</v>
      </c>
      <c r="E124" s="5">
        <v>168</v>
      </c>
    </row>
    <row r="125" spans="1:5" x14ac:dyDescent="0.35">
      <c r="A125" t="s">
        <v>3</v>
      </c>
      <c r="B125" t="s">
        <v>36</v>
      </c>
      <c r="C125" t="s">
        <v>23</v>
      </c>
      <c r="D125" s="4">
        <v>3773</v>
      </c>
      <c r="E125" s="5">
        <v>165</v>
      </c>
    </row>
    <row r="126" spans="1:5" x14ac:dyDescent="0.35">
      <c r="A126" t="s">
        <v>2</v>
      </c>
      <c r="B126" t="s">
        <v>39</v>
      </c>
      <c r="C126" t="s">
        <v>20</v>
      </c>
      <c r="D126" s="4">
        <v>9443</v>
      </c>
      <c r="E126" s="5">
        <v>162</v>
      </c>
    </row>
    <row r="127" spans="1:5" x14ac:dyDescent="0.35">
      <c r="A127" t="s">
        <v>40</v>
      </c>
      <c r="B127" t="s">
        <v>34</v>
      </c>
      <c r="C127" t="s">
        <v>19</v>
      </c>
      <c r="D127" s="4">
        <v>4018</v>
      </c>
      <c r="E127" s="5">
        <v>162</v>
      </c>
    </row>
    <row r="128" spans="1:5" x14ac:dyDescent="0.35">
      <c r="A128" t="s">
        <v>3</v>
      </c>
      <c r="B128" t="s">
        <v>36</v>
      </c>
      <c r="C128" t="s">
        <v>28</v>
      </c>
      <c r="D128" s="4">
        <v>973</v>
      </c>
      <c r="E128" s="5">
        <v>162</v>
      </c>
    </row>
    <row r="129" spans="1:5" x14ac:dyDescent="0.35">
      <c r="A129" t="s">
        <v>40</v>
      </c>
      <c r="B129" t="s">
        <v>34</v>
      </c>
      <c r="C129" t="s">
        <v>33</v>
      </c>
      <c r="D129" s="4">
        <v>3794</v>
      </c>
      <c r="E129" s="5">
        <v>159</v>
      </c>
    </row>
    <row r="130" spans="1:5" x14ac:dyDescent="0.35">
      <c r="A130" t="s">
        <v>9</v>
      </c>
      <c r="B130" t="s">
        <v>35</v>
      </c>
      <c r="C130" t="s">
        <v>26</v>
      </c>
      <c r="D130" s="4">
        <v>98</v>
      </c>
      <c r="E130" s="5">
        <v>159</v>
      </c>
    </row>
    <row r="131" spans="1:5" x14ac:dyDescent="0.35">
      <c r="A131" t="s">
        <v>40</v>
      </c>
      <c r="B131" t="s">
        <v>34</v>
      </c>
      <c r="C131" t="s">
        <v>17</v>
      </c>
      <c r="D131" s="4">
        <v>5019</v>
      </c>
      <c r="E131" s="5">
        <v>156</v>
      </c>
    </row>
    <row r="132" spans="1:5" x14ac:dyDescent="0.35">
      <c r="A132" t="s">
        <v>6</v>
      </c>
      <c r="B132" t="s">
        <v>36</v>
      </c>
      <c r="C132" t="s">
        <v>17</v>
      </c>
      <c r="D132" s="4">
        <v>4970</v>
      </c>
      <c r="E132" s="5">
        <v>156</v>
      </c>
    </row>
    <row r="133" spans="1:5" x14ac:dyDescent="0.35">
      <c r="A133" t="s">
        <v>9</v>
      </c>
      <c r="B133" t="s">
        <v>37</v>
      </c>
      <c r="C133" t="s">
        <v>25</v>
      </c>
      <c r="D133" s="4">
        <v>4305</v>
      </c>
      <c r="E133" s="5">
        <v>156</v>
      </c>
    </row>
    <row r="134" spans="1:5" x14ac:dyDescent="0.35">
      <c r="A134" t="s">
        <v>2</v>
      </c>
      <c r="B134" t="s">
        <v>38</v>
      </c>
      <c r="C134" t="s">
        <v>23</v>
      </c>
      <c r="D134" s="4">
        <v>4417</v>
      </c>
      <c r="E134" s="5">
        <v>153</v>
      </c>
    </row>
    <row r="135" spans="1:5" x14ac:dyDescent="0.35">
      <c r="A135" t="s">
        <v>8</v>
      </c>
      <c r="B135" t="s">
        <v>36</v>
      </c>
      <c r="C135" t="s">
        <v>23</v>
      </c>
      <c r="D135" s="4">
        <v>5019</v>
      </c>
      <c r="E135" s="5">
        <v>150</v>
      </c>
    </row>
    <row r="136" spans="1:5" x14ac:dyDescent="0.35">
      <c r="A136" t="s">
        <v>6</v>
      </c>
      <c r="B136" t="s">
        <v>34</v>
      </c>
      <c r="C136" t="s">
        <v>17</v>
      </c>
      <c r="D136" s="4">
        <v>3759</v>
      </c>
      <c r="E136" s="5">
        <v>150</v>
      </c>
    </row>
    <row r="137" spans="1:5" x14ac:dyDescent="0.35">
      <c r="A137" t="s">
        <v>8</v>
      </c>
      <c r="B137" t="s">
        <v>37</v>
      </c>
      <c r="C137" t="s">
        <v>30</v>
      </c>
      <c r="D137" s="4">
        <v>42</v>
      </c>
      <c r="E137" s="5">
        <v>150</v>
      </c>
    </row>
    <row r="138" spans="1:5" x14ac:dyDescent="0.35">
      <c r="A138" t="s">
        <v>9</v>
      </c>
      <c r="B138" t="s">
        <v>35</v>
      </c>
      <c r="C138" t="s">
        <v>4</v>
      </c>
      <c r="D138" s="4">
        <v>959</v>
      </c>
      <c r="E138" s="5">
        <v>147</v>
      </c>
    </row>
    <row r="139" spans="1:5" x14ac:dyDescent="0.35">
      <c r="A139" t="s">
        <v>2</v>
      </c>
      <c r="B139" t="s">
        <v>39</v>
      </c>
      <c r="C139" t="s">
        <v>28</v>
      </c>
      <c r="D139" s="4">
        <v>6027</v>
      </c>
      <c r="E139" s="5">
        <v>144</v>
      </c>
    </row>
    <row r="140" spans="1:5" x14ac:dyDescent="0.35">
      <c r="A140" t="s">
        <v>3</v>
      </c>
      <c r="B140" t="s">
        <v>37</v>
      </c>
      <c r="C140" t="s">
        <v>17</v>
      </c>
      <c r="D140" s="4">
        <v>3983</v>
      </c>
      <c r="E140" s="5">
        <v>144</v>
      </c>
    </row>
    <row r="141" spans="1:5" x14ac:dyDescent="0.35">
      <c r="A141" t="s">
        <v>9</v>
      </c>
      <c r="B141" t="s">
        <v>35</v>
      </c>
      <c r="C141" t="s">
        <v>27</v>
      </c>
      <c r="D141" s="4">
        <v>2429</v>
      </c>
      <c r="E141" s="5">
        <v>144</v>
      </c>
    </row>
    <row r="142" spans="1:5" x14ac:dyDescent="0.35">
      <c r="A142" t="s">
        <v>41</v>
      </c>
      <c r="B142" t="s">
        <v>34</v>
      </c>
      <c r="C142" t="s">
        <v>22</v>
      </c>
      <c r="D142" s="4">
        <v>336</v>
      </c>
      <c r="E142" s="5">
        <v>144</v>
      </c>
    </row>
    <row r="143" spans="1:5" x14ac:dyDescent="0.35">
      <c r="A143" t="s">
        <v>10</v>
      </c>
      <c r="B143" t="s">
        <v>38</v>
      </c>
      <c r="C143" t="s">
        <v>22</v>
      </c>
      <c r="D143" s="4">
        <v>2205</v>
      </c>
      <c r="E143" s="5">
        <v>141</v>
      </c>
    </row>
    <row r="144" spans="1:5" x14ac:dyDescent="0.35">
      <c r="A144" t="s">
        <v>2</v>
      </c>
      <c r="B144" t="s">
        <v>39</v>
      </c>
      <c r="C144" t="s">
        <v>22</v>
      </c>
      <c r="D144" s="4">
        <v>1568</v>
      </c>
      <c r="E144" s="5">
        <v>141</v>
      </c>
    </row>
    <row r="145" spans="1:5" x14ac:dyDescent="0.35">
      <c r="A145" t="s">
        <v>7</v>
      </c>
      <c r="B145" t="s">
        <v>34</v>
      </c>
      <c r="C145" t="s">
        <v>20</v>
      </c>
      <c r="D145" s="4">
        <v>2205</v>
      </c>
      <c r="E145" s="5">
        <v>138</v>
      </c>
    </row>
    <row r="146" spans="1:5" x14ac:dyDescent="0.35">
      <c r="A146" t="s">
        <v>40</v>
      </c>
      <c r="B146" t="s">
        <v>34</v>
      </c>
      <c r="C146" t="s">
        <v>27</v>
      </c>
      <c r="D146" s="4">
        <v>2289</v>
      </c>
      <c r="E146" s="5">
        <v>135</v>
      </c>
    </row>
    <row r="147" spans="1:5" x14ac:dyDescent="0.35">
      <c r="A147" t="s">
        <v>6</v>
      </c>
      <c r="B147" t="s">
        <v>36</v>
      </c>
      <c r="C147" t="s">
        <v>29</v>
      </c>
      <c r="D147" s="4">
        <v>1400</v>
      </c>
      <c r="E147" s="5">
        <v>135</v>
      </c>
    </row>
    <row r="148" spans="1:5" x14ac:dyDescent="0.35">
      <c r="A148" t="s">
        <v>6</v>
      </c>
      <c r="B148" t="s">
        <v>38</v>
      </c>
      <c r="C148" t="s">
        <v>33</v>
      </c>
      <c r="D148" s="4">
        <v>959</v>
      </c>
      <c r="E148" s="5">
        <v>135</v>
      </c>
    </row>
    <row r="149" spans="1:5" x14ac:dyDescent="0.35">
      <c r="A149" t="s">
        <v>40</v>
      </c>
      <c r="B149" t="s">
        <v>39</v>
      </c>
      <c r="C149" t="s">
        <v>29</v>
      </c>
      <c r="D149" s="4">
        <v>0</v>
      </c>
      <c r="E149" s="5">
        <v>135</v>
      </c>
    </row>
    <row r="150" spans="1:5" x14ac:dyDescent="0.35">
      <c r="A150" t="s">
        <v>41</v>
      </c>
      <c r="B150" t="s">
        <v>35</v>
      </c>
      <c r="C150" t="s">
        <v>27</v>
      </c>
      <c r="D150" s="4">
        <v>847</v>
      </c>
      <c r="E150" s="5">
        <v>129</v>
      </c>
    </row>
    <row r="151" spans="1:5" x14ac:dyDescent="0.35">
      <c r="A151" t="s">
        <v>10</v>
      </c>
      <c r="B151" t="s">
        <v>38</v>
      </c>
      <c r="C151" t="s">
        <v>4</v>
      </c>
      <c r="D151" s="4">
        <v>6860</v>
      </c>
      <c r="E151" s="5">
        <v>126</v>
      </c>
    </row>
    <row r="152" spans="1:5" x14ac:dyDescent="0.35">
      <c r="A152" t="s">
        <v>41</v>
      </c>
      <c r="B152" t="s">
        <v>34</v>
      </c>
      <c r="C152" t="s">
        <v>23</v>
      </c>
      <c r="D152" s="4">
        <v>4935</v>
      </c>
      <c r="E152" s="5">
        <v>126</v>
      </c>
    </row>
    <row r="153" spans="1:5" x14ac:dyDescent="0.35">
      <c r="A153" t="s">
        <v>2</v>
      </c>
      <c r="B153" t="s">
        <v>39</v>
      </c>
      <c r="C153" t="s">
        <v>33</v>
      </c>
      <c r="D153" s="4">
        <v>4018</v>
      </c>
      <c r="E153" s="5">
        <v>126</v>
      </c>
    </row>
    <row r="154" spans="1:5" x14ac:dyDescent="0.35">
      <c r="A154" t="s">
        <v>40</v>
      </c>
      <c r="B154" t="s">
        <v>35</v>
      </c>
      <c r="C154" t="s">
        <v>29</v>
      </c>
      <c r="D154" s="4">
        <v>1617</v>
      </c>
      <c r="E154" s="5">
        <v>126</v>
      </c>
    </row>
    <row r="155" spans="1:5" x14ac:dyDescent="0.35">
      <c r="A155" t="s">
        <v>8</v>
      </c>
      <c r="B155" t="s">
        <v>35</v>
      </c>
      <c r="C155" t="s">
        <v>33</v>
      </c>
      <c r="D155" s="4">
        <v>357</v>
      </c>
      <c r="E155" s="5">
        <v>126</v>
      </c>
    </row>
    <row r="156" spans="1:5" x14ac:dyDescent="0.35">
      <c r="A156" t="s">
        <v>6</v>
      </c>
      <c r="B156" t="s">
        <v>34</v>
      </c>
      <c r="C156" t="s">
        <v>32</v>
      </c>
      <c r="D156" s="4">
        <v>6734</v>
      </c>
      <c r="E156" s="5">
        <v>123</v>
      </c>
    </row>
    <row r="157" spans="1:5" x14ac:dyDescent="0.35">
      <c r="A157" t="s">
        <v>6</v>
      </c>
      <c r="B157" t="s">
        <v>35</v>
      </c>
      <c r="C157" t="s">
        <v>30</v>
      </c>
      <c r="D157" s="4">
        <v>4781</v>
      </c>
      <c r="E157" s="5">
        <v>123</v>
      </c>
    </row>
    <row r="158" spans="1:5" x14ac:dyDescent="0.35">
      <c r="A158" t="s">
        <v>41</v>
      </c>
      <c r="B158" t="s">
        <v>37</v>
      </c>
      <c r="C158" t="s">
        <v>20</v>
      </c>
      <c r="D158" s="4">
        <v>3388</v>
      </c>
      <c r="E158" s="5">
        <v>123</v>
      </c>
    </row>
    <row r="159" spans="1:5" x14ac:dyDescent="0.35">
      <c r="A159" t="s">
        <v>6</v>
      </c>
      <c r="B159" t="s">
        <v>38</v>
      </c>
      <c r="C159" t="s">
        <v>13</v>
      </c>
      <c r="D159" s="4">
        <v>2317</v>
      </c>
      <c r="E159" s="5">
        <v>123</v>
      </c>
    </row>
    <row r="160" spans="1:5" x14ac:dyDescent="0.35">
      <c r="A160" t="s">
        <v>10</v>
      </c>
      <c r="B160" t="s">
        <v>38</v>
      </c>
      <c r="C160" t="s">
        <v>13</v>
      </c>
      <c r="D160" s="4">
        <v>63</v>
      </c>
      <c r="E160" s="5">
        <v>123</v>
      </c>
    </row>
    <row r="161" spans="1:5" x14ac:dyDescent="0.35">
      <c r="A161" t="s">
        <v>6</v>
      </c>
      <c r="B161" t="s">
        <v>36</v>
      </c>
      <c r="C161" t="s">
        <v>4</v>
      </c>
      <c r="D161" s="4">
        <v>10073</v>
      </c>
      <c r="E161" s="5">
        <v>120</v>
      </c>
    </row>
    <row r="162" spans="1:5" x14ac:dyDescent="0.35">
      <c r="A162" t="s">
        <v>2</v>
      </c>
      <c r="B162" t="s">
        <v>34</v>
      </c>
      <c r="C162" t="s">
        <v>19</v>
      </c>
      <c r="D162" s="4">
        <v>7511</v>
      </c>
      <c r="E162" s="5">
        <v>120</v>
      </c>
    </row>
    <row r="163" spans="1:5" x14ac:dyDescent="0.35">
      <c r="A163" t="s">
        <v>9</v>
      </c>
      <c r="B163" t="s">
        <v>38</v>
      </c>
      <c r="C163" t="s">
        <v>16</v>
      </c>
      <c r="D163" s="4">
        <v>2646</v>
      </c>
      <c r="E163" s="5">
        <v>120</v>
      </c>
    </row>
    <row r="164" spans="1:5" x14ac:dyDescent="0.35">
      <c r="A164" t="s">
        <v>3</v>
      </c>
      <c r="B164" t="s">
        <v>34</v>
      </c>
      <c r="C164" t="s">
        <v>23</v>
      </c>
      <c r="D164" s="4">
        <v>2212</v>
      </c>
      <c r="E164" s="5">
        <v>117</v>
      </c>
    </row>
    <row r="165" spans="1:5" x14ac:dyDescent="0.35">
      <c r="A165" t="s">
        <v>7</v>
      </c>
      <c r="B165" t="s">
        <v>36</v>
      </c>
      <c r="C165" t="s">
        <v>31</v>
      </c>
      <c r="D165" s="4">
        <v>2149</v>
      </c>
      <c r="E165" s="5">
        <v>117</v>
      </c>
    </row>
    <row r="166" spans="1:5" x14ac:dyDescent="0.35">
      <c r="A166" t="s">
        <v>2</v>
      </c>
      <c r="B166" t="s">
        <v>39</v>
      </c>
      <c r="C166" t="s">
        <v>16</v>
      </c>
      <c r="D166" s="4">
        <v>2016</v>
      </c>
      <c r="E166" s="5">
        <v>117</v>
      </c>
    </row>
    <row r="167" spans="1:5" x14ac:dyDescent="0.35">
      <c r="A167" t="s">
        <v>7</v>
      </c>
      <c r="B167" t="s">
        <v>35</v>
      </c>
      <c r="C167" t="s">
        <v>24</v>
      </c>
      <c r="D167" s="4">
        <v>2793</v>
      </c>
      <c r="E167" s="5">
        <v>114</v>
      </c>
    </row>
    <row r="168" spans="1:5" x14ac:dyDescent="0.35">
      <c r="A168" t="s">
        <v>9</v>
      </c>
      <c r="B168" t="s">
        <v>36</v>
      </c>
      <c r="C168" t="s">
        <v>25</v>
      </c>
      <c r="D168" s="4">
        <v>2142</v>
      </c>
      <c r="E168" s="5">
        <v>114</v>
      </c>
    </row>
    <row r="169" spans="1:5" x14ac:dyDescent="0.35">
      <c r="A169" t="s">
        <v>40</v>
      </c>
      <c r="B169" t="s">
        <v>37</v>
      </c>
      <c r="C169" t="s">
        <v>30</v>
      </c>
      <c r="D169" s="4">
        <v>1624</v>
      </c>
      <c r="E169" s="5">
        <v>114</v>
      </c>
    </row>
    <row r="170" spans="1:5" x14ac:dyDescent="0.35">
      <c r="A170" t="s">
        <v>7</v>
      </c>
      <c r="B170" t="s">
        <v>37</v>
      </c>
      <c r="C170" t="s">
        <v>17</v>
      </c>
      <c r="D170" s="4">
        <v>4487</v>
      </c>
      <c r="E170" s="5">
        <v>111</v>
      </c>
    </row>
    <row r="171" spans="1:5" x14ac:dyDescent="0.35">
      <c r="A171" t="s">
        <v>5</v>
      </c>
      <c r="B171" t="s">
        <v>36</v>
      </c>
      <c r="C171" t="s">
        <v>30</v>
      </c>
      <c r="D171" s="4">
        <v>1526</v>
      </c>
      <c r="E171" s="5">
        <v>105</v>
      </c>
    </row>
    <row r="172" spans="1:5" x14ac:dyDescent="0.35">
      <c r="A172" t="s">
        <v>41</v>
      </c>
      <c r="B172" t="s">
        <v>37</v>
      </c>
      <c r="C172" t="s">
        <v>24</v>
      </c>
      <c r="D172" s="4">
        <v>6398</v>
      </c>
      <c r="E172" s="5">
        <v>102</v>
      </c>
    </row>
    <row r="173" spans="1:5" x14ac:dyDescent="0.35">
      <c r="A173" t="s">
        <v>40</v>
      </c>
      <c r="B173" t="s">
        <v>38</v>
      </c>
      <c r="C173" t="s">
        <v>4</v>
      </c>
      <c r="D173" s="4">
        <v>6125</v>
      </c>
      <c r="E173" s="5">
        <v>102</v>
      </c>
    </row>
    <row r="174" spans="1:5" x14ac:dyDescent="0.35">
      <c r="A174" t="s">
        <v>9</v>
      </c>
      <c r="B174" t="s">
        <v>38</v>
      </c>
      <c r="C174" t="s">
        <v>25</v>
      </c>
      <c r="D174" s="4">
        <v>3850</v>
      </c>
      <c r="E174" s="5">
        <v>102</v>
      </c>
    </row>
    <row r="175" spans="1:5" x14ac:dyDescent="0.35">
      <c r="A175" t="s">
        <v>5</v>
      </c>
      <c r="B175" t="s">
        <v>34</v>
      </c>
      <c r="C175" t="s">
        <v>29</v>
      </c>
      <c r="D175" s="4">
        <v>2891</v>
      </c>
      <c r="E175" s="5">
        <v>102</v>
      </c>
    </row>
    <row r="176" spans="1:5" x14ac:dyDescent="0.35">
      <c r="A176" t="s">
        <v>3</v>
      </c>
      <c r="B176" t="s">
        <v>39</v>
      </c>
      <c r="C176" t="s">
        <v>28</v>
      </c>
      <c r="D176" s="4">
        <v>1652</v>
      </c>
      <c r="E176" s="5">
        <v>102</v>
      </c>
    </row>
    <row r="177" spans="1:5" x14ac:dyDescent="0.35">
      <c r="A177" t="s">
        <v>6</v>
      </c>
      <c r="B177" t="s">
        <v>37</v>
      </c>
      <c r="C177" t="s">
        <v>18</v>
      </c>
      <c r="D177" s="4">
        <v>1505</v>
      </c>
      <c r="E177" s="5">
        <v>102</v>
      </c>
    </row>
    <row r="178" spans="1:5" x14ac:dyDescent="0.35">
      <c r="A178" t="s">
        <v>9</v>
      </c>
      <c r="B178" t="s">
        <v>38</v>
      </c>
      <c r="C178" t="s">
        <v>26</v>
      </c>
      <c r="D178" s="4">
        <v>2436</v>
      </c>
      <c r="E178" s="5">
        <v>99</v>
      </c>
    </row>
    <row r="179" spans="1:5" x14ac:dyDescent="0.35">
      <c r="A179" t="s">
        <v>41</v>
      </c>
      <c r="B179" t="s">
        <v>35</v>
      </c>
      <c r="C179" t="s">
        <v>19</v>
      </c>
      <c r="D179" s="4">
        <v>609</v>
      </c>
      <c r="E179" s="5">
        <v>99</v>
      </c>
    </row>
    <row r="180" spans="1:5" x14ac:dyDescent="0.35">
      <c r="A180" t="s">
        <v>9</v>
      </c>
      <c r="B180" t="s">
        <v>37</v>
      </c>
      <c r="C180" t="s">
        <v>20</v>
      </c>
      <c r="D180" s="4">
        <v>7273</v>
      </c>
      <c r="E180" s="5">
        <v>96</v>
      </c>
    </row>
    <row r="181" spans="1:5" x14ac:dyDescent="0.35">
      <c r="A181" t="s">
        <v>10</v>
      </c>
      <c r="B181" t="s">
        <v>35</v>
      </c>
      <c r="C181" t="s">
        <v>14</v>
      </c>
      <c r="D181" s="4">
        <v>3472</v>
      </c>
      <c r="E181" s="5">
        <v>96</v>
      </c>
    </row>
    <row r="182" spans="1:5" x14ac:dyDescent="0.35">
      <c r="A182" t="s">
        <v>7</v>
      </c>
      <c r="B182" t="s">
        <v>34</v>
      </c>
      <c r="C182" t="s">
        <v>25</v>
      </c>
      <c r="D182" s="4">
        <v>1568</v>
      </c>
      <c r="E182" s="5">
        <v>96</v>
      </c>
    </row>
    <row r="183" spans="1:5" x14ac:dyDescent="0.35">
      <c r="A183" t="s">
        <v>40</v>
      </c>
      <c r="B183" t="s">
        <v>37</v>
      </c>
      <c r="C183" t="s">
        <v>27</v>
      </c>
      <c r="D183" s="4">
        <v>6132</v>
      </c>
      <c r="E183" s="5">
        <v>93</v>
      </c>
    </row>
    <row r="184" spans="1:5" x14ac:dyDescent="0.35">
      <c r="A184" t="s">
        <v>3</v>
      </c>
      <c r="B184" t="s">
        <v>34</v>
      </c>
      <c r="C184" t="s">
        <v>17</v>
      </c>
      <c r="D184" s="4">
        <v>2919</v>
      </c>
      <c r="E184" s="5">
        <v>93</v>
      </c>
    </row>
    <row r="185" spans="1:5" x14ac:dyDescent="0.35">
      <c r="A185" t="s">
        <v>9</v>
      </c>
      <c r="B185" t="s">
        <v>37</v>
      </c>
      <c r="C185" t="s">
        <v>23</v>
      </c>
      <c r="D185" s="4">
        <v>2737</v>
      </c>
      <c r="E185" s="5">
        <v>93</v>
      </c>
    </row>
    <row r="186" spans="1:5" x14ac:dyDescent="0.35">
      <c r="A186" t="s">
        <v>5</v>
      </c>
      <c r="B186" t="s">
        <v>34</v>
      </c>
      <c r="C186" t="s">
        <v>33</v>
      </c>
      <c r="D186" s="4">
        <v>1652</v>
      </c>
      <c r="E186" s="5">
        <v>93</v>
      </c>
    </row>
    <row r="187" spans="1:5" x14ac:dyDescent="0.35">
      <c r="A187" t="s">
        <v>10</v>
      </c>
      <c r="B187" t="s">
        <v>34</v>
      </c>
      <c r="C187" t="s">
        <v>25</v>
      </c>
      <c r="D187" s="4">
        <v>1428</v>
      </c>
      <c r="E187" s="5">
        <v>93</v>
      </c>
    </row>
    <row r="188" spans="1:5" x14ac:dyDescent="0.35">
      <c r="A188" t="s">
        <v>40</v>
      </c>
      <c r="B188" t="s">
        <v>36</v>
      </c>
      <c r="C188" t="s">
        <v>33</v>
      </c>
      <c r="D188" s="4">
        <v>9772</v>
      </c>
      <c r="E188" s="5">
        <v>90</v>
      </c>
    </row>
    <row r="189" spans="1:5" x14ac:dyDescent="0.35">
      <c r="A189" t="s">
        <v>9</v>
      </c>
      <c r="B189" t="s">
        <v>34</v>
      </c>
      <c r="C189" t="s">
        <v>23</v>
      </c>
      <c r="D189" s="4">
        <v>8155</v>
      </c>
      <c r="E189" s="5">
        <v>90</v>
      </c>
    </row>
    <row r="190" spans="1:5" x14ac:dyDescent="0.35">
      <c r="A190" t="s">
        <v>40</v>
      </c>
      <c r="B190" t="s">
        <v>38</v>
      </c>
      <c r="C190" t="s">
        <v>25</v>
      </c>
      <c r="D190" s="4">
        <v>2541</v>
      </c>
      <c r="E190" s="5">
        <v>90</v>
      </c>
    </row>
    <row r="191" spans="1:5" x14ac:dyDescent="0.35">
      <c r="A191" t="s">
        <v>9</v>
      </c>
      <c r="B191" t="s">
        <v>38</v>
      </c>
      <c r="C191" t="s">
        <v>33</v>
      </c>
      <c r="D191" s="4">
        <v>9506</v>
      </c>
      <c r="E191" s="5">
        <v>87</v>
      </c>
    </row>
    <row r="192" spans="1:5" x14ac:dyDescent="0.35">
      <c r="A192" t="s">
        <v>6</v>
      </c>
      <c r="B192" t="s">
        <v>37</v>
      </c>
      <c r="C192" t="s">
        <v>31</v>
      </c>
      <c r="D192" s="4">
        <v>7693</v>
      </c>
      <c r="E192" s="5">
        <v>87</v>
      </c>
    </row>
    <row r="193" spans="1:5" x14ac:dyDescent="0.35">
      <c r="A193" t="s">
        <v>10</v>
      </c>
      <c r="B193" t="s">
        <v>34</v>
      </c>
      <c r="C193" t="s">
        <v>17</v>
      </c>
      <c r="D193" s="4">
        <v>700</v>
      </c>
      <c r="E193" s="5">
        <v>87</v>
      </c>
    </row>
    <row r="194" spans="1:5" x14ac:dyDescent="0.35">
      <c r="A194" t="s">
        <v>40</v>
      </c>
      <c r="B194" t="s">
        <v>38</v>
      </c>
      <c r="C194" t="s">
        <v>26</v>
      </c>
      <c r="D194" s="4">
        <v>609</v>
      </c>
      <c r="E194" s="5">
        <v>87</v>
      </c>
    </row>
    <row r="195" spans="1:5" x14ac:dyDescent="0.35">
      <c r="A195" t="s">
        <v>8</v>
      </c>
      <c r="B195" t="s">
        <v>37</v>
      </c>
      <c r="C195" t="s">
        <v>21</v>
      </c>
      <c r="D195" s="4">
        <v>434</v>
      </c>
      <c r="E195" s="5">
        <v>87</v>
      </c>
    </row>
    <row r="196" spans="1:5" x14ac:dyDescent="0.35">
      <c r="A196" t="s">
        <v>7</v>
      </c>
      <c r="B196" t="s">
        <v>36</v>
      </c>
      <c r="C196" t="s">
        <v>32</v>
      </c>
      <c r="D196" s="4">
        <v>280</v>
      </c>
      <c r="E196" s="5">
        <v>87</v>
      </c>
    </row>
    <row r="197" spans="1:5" x14ac:dyDescent="0.35">
      <c r="A197" t="s">
        <v>41</v>
      </c>
      <c r="B197" t="s">
        <v>36</v>
      </c>
      <c r="C197" t="s">
        <v>32</v>
      </c>
      <c r="D197" s="4">
        <v>10304</v>
      </c>
      <c r="E197" s="5">
        <v>84</v>
      </c>
    </row>
    <row r="198" spans="1:5" x14ac:dyDescent="0.35">
      <c r="A198" t="s">
        <v>5</v>
      </c>
      <c r="B198" t="s">
        <v>35</v>
      </c>
      <c r="C198" t="s">
        <v>22</v>
      </c>
      <c r="D198" s="4">
        <v>490</v>
      </c>
      <c r="E198" s="5">
        <v>84</v>
      </c>
    </row>
    <row r="199" spans="1:5" x14ac:dyDescent="0.35">
      <c r="A199" t="s">
        <v>8</v>
      </c>
      <c r="B199" t="s">
        <v>38</v>
      </c>
      <c r="C199" t="s">
        <v>22</v>
      </c>
      <c r="D199" s="4">
        <v>168</v>
      </c>
      <c r="E199" s="5">
        <v>84</v>
      </c>
    </row>
    <row r="200" spans="1:5" x14ac:dyDescent="0.35">
      <c r="A200" t="s">
        <v>2</v>
      </c>
      <c r="B200" t="s">
        <v>39</v>
      </c>
      <c r="C200" t="s">
        <v>27</v>
      </c>
      <c r="D200" s="4">
        <v>7812</v>
      </c>
      <c r="E200" s="5">
        <v>81</v>
      </c>
    </row>
    <row r="201" spans="1:5" x14ac:dyDescent="0.35">
      <c r="A201" t="s">
        <v>5</v>
      </c>
      <c r="B201" t="s">
        <v>39</v>
      </c>
      <c r="C201" t="s">
        <v>22</v>
      </c>
      <c r="D201" s="4">
        <v>6909</v>
      </c>
      <c r="E201" s="5">
        <v>81</v>
      </c>
    </row>
    <row r="202" spans="1:5" x14ac:dyDescent="0.35">
      <c r="A202" t="s">
        <v>8</v>
      </c>
      <c r="B202" t="s">
        <v>35</v>
      </c>
      <c r="C202" t="s">
        <v>30</v>
      </c>
      <c r="D202" s="4">
        <v>3598</v>
      </c>
      <c r="E202" s="5">
        <v>81</v>
      </c>
    </row>
    <row r="203" spans="1:5" x14ac:dyDescent="0.35">
      <c r="A203" t="s">
        <v>6</v>
      </c>
      <c r="B203" t="s">
        <v>37</v>
      </c>
      <c r="C203" t="s">
        <v>30</v>
      </c>
      <c r="D203" s="4">
        <v>560</v>
      </c>
      <c r="E203" s="5">
        <v>81</v>
      </c>
    </row>
    <row r="204" spans="1:5" x14ac:dyDescent="0.35">
      <c r="A204" t="s">
        <v>8</v>
      </c>
      <c r="B204" t="s">
        <v>38</v>
      </c>
      <c r="C204" t="s">
        <v>21</v>
      </c>
      <c r="D204" s="4">
        <v>6433</v>
      </c>
      <c r="E204" s="5">
        <v>78</v>
      </c>
    </row>
    <row r="205" spans="1:5" x14ac:dyDescent="0.35">
      <c r="A205" t="s">
        <v>3</v>
      </c>
      <c r="B205" t="s">
        <v>35</v>
      </c>
      <c r="C205" t="s">
        <v>23</v>
      </c>
      <c r="D205" s="4">
        <v>2023</v>
      </c>
      <c r="E205" s="5">
        <v>78</v>
      </c>
    </row>
    <row r="206" spans="1:5" x14ac:dyDescent="0.35">
      <c r="A206" t="s">
        <v>2</v>
      </c>
      <c r="B206" t="s">
        <v>36</v>
      </c>
      <c r="C206" t="s">
        <v>29</v>
      </c>
      <c r="D206" s="4">
        <v>8211</v>
      </c>
      <c r="E206" s="5">
        <v>75</v>
      </c>
    </row>
    <row r="207" spans="1:5" x14ac:dyDescent="0.35">
      <c r="A207" t="s">
        <v>6</v>
      </c>
      <c r="B207" t="s">
        <v>34</v>
      </c>
      <c r="C207" t="s">
        <v>29</v>
      </c>
      <c r="D207" s="4">
        <v>3339</v>
      </c>
      <c r="E207" s="5">
        <v>75</v>
      </c>
    </row>
    <row r="208" spans="1:5" x14ac:dyDescent="0.35">
      <c r="A208" t="s">
        <v>7</v>
      </c>
      <c r="B208" t="s">
        <v>34</v>
      </c>
      <c r="C208" t="s">
        <v>32</v>
      </c>
      <c r="D208" s="4">
        <v>3262</v>
      </c>
      <c r="E208" s="5">
        <v>75</v>
      </c>
    </row>
    <row r="209" spans="1:5" x14ac:dyDescent="0.35">
      <c r="A209" t="s">
        <v>40</v>
      </c>
      <c r="B209" t="s">
        <v>34</v>
      </c>
      <c r="C209" t="s">
        <v>23</v>
      </c>
      <c r="D209" s="4">
        <v>2779</v>
      </c>
      <c r="E209" s="5">
        <v>75</v>
      </c>
    </row>
    <row r="210" spans="1:5" x14ac:dyDescent="0.35">
      <c r="A210" t="s">
        <v>6</v>
      </c>
      <c r="B210" t="s">
        <v>34</v>
      </c>
      <c r="C210" t="s">
        <v>16</v>
      </c>
      <c r="D210" s="4">
        <v>2219</v>
      </c>
      <c r="E210" s="5">
        <v>75</v>
      </c>
    </row>
    <row r="211" spans="1:5" x14ac:dyDescent="0.35">
      <c r="A211" t="s">
        <v>7</v>
      </c>
      <c r="B211" t="s">
        <v>38</v>
      </c>
      <c r="C211" t="s">
        <v>14</v>
      </c>
      <c r="D211" s="4">
        <v>1281</v>
      </c>
      <c r="E211" s="5">
        <v>75</v>
      </c>
    </row>
    <row r="212" spans="1:5" x14ac:dyDescent="0.35">
      <c r="A212" t="s">
        <v>10</v>
      </c>
      <c r="B212" t="s">
        <v>36</v>
      </c>
      <c r="C212" t="s">
        <v>13</v>
      </c>
      <c r="D212" s="4">
        <v>945</v>
      </c>
      <c r="E212" s="5">
        <v>75</v>
      </c>
    </row>
    <row r="213" spans="1:5" x14ac:dyDescent="0.35">
      <c r="A213" t="s">
        <v>5</v>
      </c>
      <c r="B213" t="s">
        <v>37</v>
      </c>
      <c r="C213" t="s">
        <v>22</v>
      </c>
      <c r="D213" s="4">
        <v>518</v>
      </c>
      <c r="E213" s="5">
        <v>75</v>
      </c>
    </row>
    <row r="214" spans="1:5" x14ac:dyDescent="0.35">
      <c r="A214" t="s">
        <v>6</v>
      </c>
      <c r="B214" t="s">
        <v>38</v>
      </c>
      <c r="C214" t="s">
        <v>25</v>
      </c>
      <c r="D214" s="4">
        <v>469</v>
      </c>
      <c r="E214" s="5">
        <v>75</v>
      </c>
    </row>
    <row r="215" spans="1:5" x14ac:dyDescent="0.35">
      <c r="A215" t="s">
        <v>40</v>
      </c>
      <c r="B215" t="s">
        <v>37</v>
      </c>
      <c r="C215" t="s">
        <v>29</v>
      </c>
      <c r="D215" s="4">
        <v>9002</v>
      </c>
      <c r="E215" s="5">
        <v>72</v>
      </c>
    </row>
    <row r="216" spans="1:5" x14ac:dyDescent="0.35">
      <c r="A216" t="s">
        <v>41</v>
      </c>
      <c r="B216" t="s">
        <v>39</v>
      </c>
      <c r="C216" t="s">
        <v>14</v>
      </c>
      <c r="D216" s="4">
        <v>3976</v>
      </c>
      <c r="E216" s="5">
        <v>72</v>
      </c>
    </row>
    <row r="217" spans="1:5" x14ac:dyDescent="0.35">
      <c r="A217" t="s">
        <v>9</v>
      </c>
      <c r="B217" t="s">
        <v>39</v>
      </c>
      <c r="C217" t="s">
        <v>25</v>
      </c>
      <c r="D217" s="4">
        <v>3192</v>
      </c>
      <c r="E217" s="5">
        <v>72</v>
      </c>
    </row>
    <row r="218" spans="1:5" x14ac:dyDescent="0.35">
      <c r="A218" t="s">
        <v>10</v>
      </c>
      <c r="B218" t="s">
        <v>36</v>
      </c>
      <c r="C218" t="s">
        <v>27</v>
      </c>
      <c r="D218" s="4">
        <v>1407</v>
      </c>
      <c r="E218" s="5">
        <v>72</v>
      </c>
    </row>
    <row r="219" spans="1:5" x14ac:dyDescent="0.35">
      <c r="A219" t="s">
        <v>41</v>
      </c>
      <c r="B219" t="s">
        <v>35</v>
      </c>
      <c r="C219" t="s">
        <v>13</v>
      </c>
      <c r="D219" s="4">
        <v>4760</v>
      </c>
      <c r="E219" s="5">
        <v>69</v>
      </c>
    </row>
    <row r="220" spans="1:5" x14ac:dyDescent="0.35">
      <c r="A220" t="s">
        <v>3</v>
      </c>
      <c r="B220" t="s">
        <v>35</v>
      </c>
      <c r="C220" t="s">
        <v>29</v>
      </c>
      <c r="D220" s="4">
        <v>2114</v>
      </c>
      <c r="E220" s="5">
        <v>66</v>
      </c>
    </row>
    <row r="221" spans="1:5" x14ac:dyDescent="0.35">
      <c r="A221" t="s">
        <v>5</v>
      </c>
      <c r="B221" t="s">
        <v>36</v>
      </c>
      <c r="C221" t="s">
        <v>13</v>
      </c>
      <c r="D221" s="4">
        <v>6146</v>
      </c>
      <c r="E221" s="5">
        <v>63</v>
      </c>
    </row>
    <row r="222" spans="1:5" x14ac:dyDescent="0.35">
      <c r="A222" t="s">
        <v>7</v>
      </c>
      <c r="B222" t="s">
        <v>35</v>
      </c>
      <c r="C222" t="s">
        <v>14</v>
      </c>
      <c r="D222" s="4">
        <v>4606</v>
      </c>
      <c r="E222" s="5">
        <v>63</v>
      </c>
    </row>
    <row r="223" spans="1:5" x14ac:dyDescent="0.35">
      <c r="A223" t="s">
        <v>8</v>
      </c>
      <c r="B223" t="s">
        <v>38</v>
      </c>
      <c r="C223" t="s">
        <v>27</v>
      </c>
      <c r="D223" s="4">
        <v>2268</v>
      </c>
      <c r="E223" s="5">
        <v>63</v>
      </c>
    </row>
    <row r="224" spans="1:5" x14ac:dyDescent="0.35">
      <c r="A224" t="s">
        <v>6</v>
      </c>
      <c r="B224" t="s">
        <v>39</v>
      </c>
      <c r="C224" t="s">
        <v>30</v>
      </c>
      <c r="D224" s="4">
        <v>1638</v>
      </c>
      <c r="E224" s="5">
        <v>63</v>
      </c>
    </row>
    <row r="225" spans="1:5" x14ac:dyDescent="0.35">
      <c r="A225" t="s">
        <v>6</v>
      </c>
      <c r="B225" t="s">
        <v>36</v>
      </c>
      <c r="C225" t="s">
        <v>21</v>
      </c>
      <c r="D225" s="4">
        <v>497</v>
      </c>
      <c r="E225" s="5">
        <v>63</v>
      </c>
    </row>
    <row r="226" spans="1:5" x14ac:dyDescent="0.35">
      <c r="A226" t="s">
        <v>9</v>
      </c>
      <c r="B226" t="s">
        <v>38</v>
      </c>
      <c r="C226" t="s">
        <v>24</v>
      </c>
      <c r="D226" s="4">
        <v>4137</v>
      </c>
      <c r="E226" s="5">
        <v>60</v>
      </c>
    </row>
    <row r="227" spans="1:5" x14ac:dyDescent="0.35">
      <c r="A227" t="s">
        <v>9</v>
      </c>
      <c r="B227" t="s">
        <v>36</v>
      </c>
      <c r="C227" t="s">
        <v>30</v>
      </c>
      <c r="D227" s="4">
        <v>9051</v>
      </c>
      <c r="E227" s="5">
        <v>57</v>
      </c>
    </row>
    <row r="228" spans="1:5" x14ac:dyDescent="0.35">
      <c r="A228" t="s">
        <v>5</v>
      </c>
      <c r="B228" t="s">
        <v>38</v>
      </c>
      <c r="C228" t="s">
        <v>13</v>
      </c>
      <c r="D228" s="4">
        <v>7189</v>
      </c>
      <c r="E228" s="5">
        <v>54</v>
      </c>
    </row>
    <row r="229" spans="1:5" x14ac:dyDescent="0.35">
      <c r="A229" t="s">
        <v>7</v>
      </c>
      <c r="B229" t="s">
        <v>37</v>
      </c>
      <c r="C229" t="s">
        <v>30</v>
      </c>
      <c r="D229" s="4">
        <v>6454</v>
      </c>
      <c r="E229" s="5">
        <v>54</v>
      </c>
    </row>
    <row r="230" spans="1:5" x14ac:dyDescent="0.35">
      <c r="A230" t="s">
        <v>3</v>
      </c>
      <c r="B230" t="s">
        <v>34</v>
      </c>
      <c r="C230" t="s">
        <v>26</v>
      </c>
      <c r="D230" s="4">
        <v>3108</v>
      </c>
      <c r="E230" s="5">
        <v>54</v>
      </c>
    </row>
    <row r="231" spans="1:5" x14ac:dyDescent="0.35">
      <c r="A231" t="s">
        <v>6</v>
      </c>
      <c r="B231" t="s">
        <v>38</v>
      </c>
      <c r="C231" t="s">
        <v>31</v>
      </c>
      <c r="D231" s="4">
        <v>2681</v>
      </c>
      <c r="E231" s="5">
        <v>54</v>
      </c>
    </row>
    <row r="232" spans="1:5" x14ac:dyDescent="0.35">
      <c r="A232" t="s">
        <v>2</v>
      </c>
      <c r="B232" t="s">
        <v>37</v>
      </c>
      <c r="C232" t="s">
        <v>14</v>
      </c>
      <c r="D232" s="4">
        <v>1057</v>
      </c>
      <c r="E232" s="5">
        <v>54</v>
      </c>
    </row>
    <row r="233" spans="1:5" x14ac:dyDescent="0.35">
      <c r="A233" t="s">
        <v>2</v>
      </c>
      <c r="B233" t="s">
        <v>34</v>
      </c>
      <c r="C233" t="s">
        <v>13</v>
      </c>
      <c r="D233" s="4">
        <v>252</v>
      </c>
      <c r="E233" s="5">
        <v>54</v>
      </c>
    </row>
    <row r="234" spans="1:5" x14ac:dyDescent="0.35">
      <c r="A234" t="s">
        <v>5</v>
      </c>
      <c r="B234" t="s">
        <v>39</v>
      </c>
      <c r="C234" t="s">
        <v>26</v>
      </c>
      <c r="D234" s="4">
        <v>5236</v>
      </c>
      <c r="E234" s="5">
        <v>51</v>
      </c>
    </row>
    <row r="235" spans="1:5" x14ac:dyDescent="0.35">
      <c r="A235" t="s">
        <v>3</v>
      </c>
      <c r="B235" t="s">
        <v>39</v>
      </c>
      <c r="C235" t="s">
        <v>29</v>
      </c>
      <c r="D235" s="4">
        <v>3640</v>
      </c>
      <c r="E235" s="5">
        <v>51</v>
      </c>
    </row>
    <row r="236" spans="1:5" x14ac:dyDescent="0.35">
      <c r="A236" t="s">
        <v>40</v>
      </c>
      <c r="B236" t="s">
        <v>38</v>
      </c>
      <c r="C236" t="s">
        <v>24</v>
      </c>
      <c r="D236" s="4">
        <v>623</v>
      </c>
      <c r="E236" s="5">
        <v>51</v>
      </c>
    </row>
    <row r="237" spans="1:5" x14ac:dyDescent="0.35">
      <c r="A237" t="s">
        <v>2</v>
      </c>
      <c r="B237" t="s">
        <v>38</v>
      </c>
      <c r="C237" t="s">
        <v>13</v>
      </c>
      <c r="D237" s="4">
        <v>56</v>
      </c>
      <c r="E237" s="5">
        <v>51</v>
      </c>
    </row>
    <row r="238" spans="1:5" x14ac:dyDescent="0.35">
      <c r="A238" t="s">
        <v>40</v>
      </c>
      <c r="B238" t="s">
        <v>34</v>
      </c>
      <c r="C238" t="s">
        <v>26</v>
      </c>
      <c r="D238" s="4">
        <v>6748</v>
      </c>
      <c r="E238" s="5">
        <v>48</v>
      </c>
    </row>
    <row r="239" spans="1:5" x14ac:dyDescent="0.35">
      <c r="A239" t="s">
        <v>7</v>
      </c>
      <c r="B239" t="s">
        <v>37</v>
      </c>
      <c r="C239" t="s">
        <v>33</v>
      </c>
      <c r="D239" s="4">
        <v>6391</v>
      </c>
      <c r="E239" s="5">
        <v>48</v>
      </c>
    </row>
    <row r="240" spans="1:5" x14ac:dyDescent="0.35">
      <c r="A240" t="s">
        <v>7</v>
      </c>
      <c r="B240" t="s">
        <v>34</v>
      </c>
      <c r="C240" t="s">
        <v>33</v>
      </c>
      <c r="D240" s="4">
        <v>2226</v>
      </c>
      <c r="E240" s="5">
        <v>48</v>
      </c>
    </row>
    <row r="241" spans="1:5" x14ac:dyDescent="0.35">
      <c r="A241" t="s">
        <v>40</v>
      </c>
      <c r="B241" t="s">
        <v>35</v>
      </c>
      <c r="C241" t="s">
        <v>24</v>
      </c>
      <c r="D241" s="4">
        <v>1638</v>
      </c>
      <c r="E241" s="5">
        <v>48</v>
      </c>
    </row>
    <row r="242" spans="1:5" x14ac:dyDescent="0.35">
      <c r="A242" t="s">
        <v>6</v>
      </c>
      <c r="B242" t="s">
        <v>34</v>
      </c>
      <c r="C242" t="s">
        <v>4</v>
      </c>
      <c r="D242" s="4">
        <v>525</v>
      </c>
      <c r="E242" s="5">
        <v>48</v>
      </c>
    </row>
    <row r="243" spans="1:5" x14ac:dyDescent="0.35">
      <c r="A243" t="s">
        <v>2</v>
      </c>
      <c r="B243" t="s">
        <v>36</v>
      </c>
      <c r="C243" t="s">
        <v>17</v>
      </c>
      <c r="D243" s="4">
        <v>189</v>
      </c>
      <c r="E243" s="5">
        <v>48</v>
      </c>
    </row>
    <row r="244" spans="1:5" x14ac:dyDescent="0.35">
      <c r="A244" t="s">
        <v>5</v>
      </c>
      <c r="B244" t="s">
        <v>37</v>
      </c>
      <c r="C244" t="s">
        <v>31</v>
      </c>
      <c r="D244" s="4">
        <v>182</v>
      </c>
      <c r="E244" s="5">
        <v>48</v>
      </c>
    </row>
    <row r="245" spans="1:5" x14ac:dyDescent="0.35">
      <c r="A245" t="s">
        <v>5</v>
      </c>
      <c r="B245" t="s">
        <v>38</v>
      </c>
      <c r="C245" t="s">
        <v>25</v>
      </c>
      <c r="D245" s="4">
        <v>7483</v>
      </c>
      <c r="E245" s="5">
        <v>45</v>
      </c>
    </row>
    <row r="246" spans="1:5" x14ac:dyDescent="0.35">
      <c r="A246" t="s">
        <v>8</v>
      </c>
      <c r="B246" t="s">
        <v>37</v>
      </c>
      <c r="C246" t="s">
        <v>26</v>
      </c>
      <c r="D246" s="4">
        <v>6279</v>
      </c>
      <c r="E246" s="5">
        <v>45</v>
      </c>
    </row>
    <row r="247" spans="1:5" x14ac:dyDescent="0.35">
      <c r="A247" t="s">
        <v>9</v>
      </c>
      <c r="B247" t="s">
        <v>37</v>
      </c>
      <c r="C247" t="s">
        <v>28</v>
      </c>
      <c r="D247" s="4">
        <v>2919</v>
      </c>
      <c r="E247" s="5">
        <v>45</v>
      </c>
    </row>
    <row r="248" spans="1:5" x14ac:dyDescent="0.35">
      <c r="A248" t="s">
        <v>40</v>
      </c>
      <c r="B248" t="s">
        <v>38</v>
      </c>
      <c r="C248" t="s">
        <v>29</v>
      </c>
      <c r="D248" s="4">
        <v>2541</v>
      </c>
      <c r="E248" s="5">
        <v>45</v>
      </c>
    </row>
    <row r="249" spans="1:5" x14ac:dyDescent="0.35">
      <c r="A249" t="s">
        <v>7</v>
      </c>
      <c r="B249" t="s">
        <v>36</v>
      </c>
      <c r="C249" t="s">
        <v>22</v>
      </c>
      <c r="D249" s="4">
        <v>8435</v>
      </c>
      <c r="E249" s="5">
        <v>42</v>
      </c>
    </row>
    <row r="250" spans="1:5" x14ac:dyDescent="0.35">
      <c r="A250" t="s">
        <v>3</v>
      </c>
      <c r="B250" t="s">
        <v>34</v>
      </c>
      <c r="C250" t="s">
        <v>25</v>
      </c>
      <c r="D250" s="4">
        <v>6300</v>
      </c>
      <c r="E250" s="5">
        <v>42</v>
      </c>
    </row>
    <row r="251" spans="1:5" x14ac:dyDescent="0.35">
      <c r="A251" t="s">
        <v>40</v>
      </c>
      <c r="B251" t="s">
        <v>39</v>
      </c>
      <c r="C251" t="s">
        <v>15</v>
      </c>
      <c r="D251" s="4">
        <v>5775</v>
      </c>
      <c r="E251" s="5">
        <v>42</v>
      </c>
    </row>
    <row r="252" spans="1:5" x14ac:dyDescent="0.35">
      <c r="A252" t="s">
        <v>2</v>
      </c>
      <c r="B252" t="s">
        <v>37</v>
      </c>
      <c r="C252" t="s">
        <v>15</v>
      </c>
      <c r="D252" s="4">
        <v>2863</v>
      </c>
      <c r="E252" s="5">
        <v>42</v>
      </c>
    </row>
    <row r="253" spans="1:5" x14ac:dyDescent="0.35">
      <c r="A253" t="s">
        <v>7</v>
      </c>
      <c r="B253" t="s">
        <v>34</v>
      </c>
      <c r="C253" t="s">
        <v>17</v>
      </c>
      <c r="D253" s="4">
        <v>7777</v>
      </c>
      <c r="E253" s="5">
        <v>39</v>
      </c>
    </row>
    <row r="254" spans="1:5" x14ac:dyDescent="0.35">
      <c r="A254" t="s">
        <v>3</v>
      </c>
      <c r="B254" t="s">
        <v>36</v>
      </c>
      <c r="C254" t="s">
        <v>25</v>
      </c>
      <c r="D254" s="4">
        <v>3339</v>
      </c>
      <c r="E254" s="5">
        <v>39</v>
      </c>
    </row>
    <row r="255" spans="1:5" x14ac:dyDescent="0.35">
      <c r="A255" t="s">
        <v>40</v>
      </c>
      <c r="B255" t="s">
        <v>38</v>
      </c>
      <c r="C255" t="s">
        <v>31</v>
      </c>
      <c r="D255" s="4">
        <v>1988</v>
      </c>
      <c r="E255" s="5">
        <v>39</v>
      </c>
    </row>
    <row r="256" spans="1:5" x14ac:dyDescent="0.35">
      <c r="A256" t="s">
        <v>41</v>
      </c>
      <c r="B256" t="s">
        <v>34</v>
      </c>
      <c r="C256" t="s">
        <v>17</v>
      </c>
      <c r="D256" s="4">
        <v>1463</v>
      </c>
      <c r="E256" s="5">
        <v>39</v>
      </c>
    </row>
    <row r="257" spans="1:5" x14ac:dyDescent="0.35">
      <c r="A257" t="s">
        <v>3</v>
      </c>
      <c r="B257" t="s">
        <v>36</v>
      </c>
      <c r="C257" t="s">
        <v>16</v>
      </c>
      <c r="D257" s="4">
        <v>9198</v>
      </c>
      <c r="E257" s="5">
        <v>36</v>
      </c>
    </row>
    <row r="258" spans="1:5" x14ac:dyDescent="0.35">
      <c r="A258" t="s">
        <v>6</v>
      </c>
      <c r="B258" t="s">
        <v>38</v>
      </c>
      <c r="C258" t="s">
        <v>21</v>
      </c>
      <c r="D258" s="4">
        <v>7322</v>
      </c>
      <c r="E258" s="5">
        <v>36</v>
      </c>
    </row>
    <row r="259" spans="1:5" x14ac:dyDescent="0.35">
      <c r="A259" t="s">
        <v>2</v>
      </c>
      <c r="B259" t="s">
        <v>39</v>
      </c>
      <c r="C259" t="s">
        <v>15</v>
      </c>
      <c r="D259" s="4">
        <v>4802</v>
      </c>
      <c r="E259" s="5">
        <v>36</v>
      </c>
    </row>
    <row r="260" spans="1:5" x14ac:dyDescent="0.35">
      <c r="A260" t="s">
        <v>2</v>
      </c>
      <c r="B260" t="s">
        <v>39</v>
      </c>
      <c r="C260" t="s">
        <v>23</v>
      </c>
      <c r="D260" s="4">
        <v>630</v>
      </c>
      <c r="E260" s="5">
        <v>36</v>
      </c>
    </row>
    <row r="261" spans="1:5" x14ac:dyDescent="0.35">
      <c r="A261" t="s">
        <v>40</v>
      </c>
      <c r="B261" t="s">
        <v>36</v>
      </c>
      <c r="C261" t="s">
        <v>4</v>
      </c>
      <c r="D261" s="4">
        <v>217</v>
      </c>
      <c r="E261" s="5">
        <v>36</v>
      </c>
    </row>
    <row r="262" spans="1:5" x14ac:dyDescent="0.35">
      <c r="A262" t="s">
        <v>8</v>
      </c>
      <c r="B262" t="s">
        <v>37</v>
      </c>
      <c r="C262" t="s">
        <v>15</v>
      </c>
      <c r="D262" s="4">
        <v>9709</v>
      </c>
      <c r="E262" s="5">
        <v>30</v>
      </c>
    </row>
    <row r="263" spans="1:5" x14ac:dyDescent="0.35">
      <c r="A263" t="s">
        <v>40</v>
      </c>
      <c r="B263" t="s">
        <v>39</v>
      </c>
      <c r="C263" t="s">
        <v>27</v>
      </c>
      <c r="D263" s="4">
        <v>6370</v>
      </c>
      <c r="E263" s="5">
        <v>30</v>
      </c>
    </row>
    <row r="264" spans="1:5" x14ac:dyDescent="0.35">
      <c r="A264" t="s">
        <v>40</v>
      </c>
      <c r="B264" t="s">
        <v>36</v>
      </c>
      <c r="C264" t="s">
        <v>25</v>
      </c>
      <c r="D264" s="4">
        <v>5439</v>
      </c>
      <c r="E264" s="5">
        <v>30</v>
      </c>
    </row>
    <row r="265" spans="1:5" x14ac:dyDescent="0.35">
      <c r="A265" t="s">
        <v>10</v>
      </c>
      <c r="B265" t="s">
        <v>37</v>
      </c>
      <c r="C265" t="s">
        <v>23</v>
      </c>
      <c r="D265" s="4">
        <v>4683</v>
      </c>
      <c r="E265" s="5">
        <v>30</v>
      </c>
    </row>
    <row r="266" spans="1:5" x14ac:dyDescent="0.35">
      <c r="A266" t="s">
        <v>6</v>
      </c>
      <c r="B266" t="s">
        <v>36</v>
      </c>
      <c r="C266" t="s">
        <v>13</v>
      </c>
      <c r="D266" s="4">
        <v>4319</v>
      </c>
      <c r="E266" s="5">
        <v>30</v>
      </c>
    </row>
    <row r="267" spans="1:5" x14ac:dyDescent="0.35">
      <c r="A267" t="s">
        <v>8</v>
      </c>
      <c r="B267" t="s">
        <v>39</v>
      </c>
      <c r="C267" t="s">
        <v>18</v>
      </c>
      <c r="D267" s="4">
        <v>9660</v>
      </c>
      <c r="E267" s="5">
        <v>27</v>
      </c>
    </row>
    <row r="268" spans="1:5" x14ac:dyDescent="0.35">
      <c r="A268" t="s">
        <v>9</v>
      </c>
      <c r="B268" t="s">
        <v>34</v>
      </c>
      <c r="C268" t="s">
        <v>21</v>
      </c>
      <c r="D268" s="4">
        <v>6832</v>
      </c>
      <c r="E268" s="5">
        <v>27</v>
      </c>
    </row>
    <row r="269" spans="1:5" x14ac:dyDescent="0.35">
      <c r="A269" t="s">
        <v>6</v>
      </c>
      <c r="B269" t="s">
        <v>39</v>
      </c>
      <c r="C269" t="s">
        <v>17</v>
      </c>
      <c r="D269" s="4">
        <v>6048</v>
      </c>
      <c r="E269" s="5">
        <v>27</v>
      </c>
    </row>
    <row r="270" spans="1:5" x14ac:dyDescent="0.35">
      <c r="A270" t="s">
        <v>10</v>
      </c>
      <c r="B270" t="s">
        <v>37</v>
      </c>
      <c r="C270" t="s">
        <v>28</v>
      </c>
      <c r="D270" s="4">
        <v>3059</v>
      </c>
      <c r="E270" s="5">
        <v>27</v>
      </c>
    </row>
    <row r="271" spans="1:5" x14ac:dyDescent="0.35">
      <c r="A271" t="s">
        <v>7</v>
      </c>
      <c r="B271" t="s">
        <v>35</v>
      </c>
      <c r="C271" t="s">
        <v>16</v>
      </c>
      <c r="D271" s="4">
        <v>2135</v>
      </c>
      <c r="E271" s="5">
        <v>27</v>
      </c>
    </row>
    <row r="272" spans="1:5" x14ac:dyDescent="0.35">
      <c r="A272" t="s">
        <v>8</v>
      </c>
      <c r="B272" t="s">
        <v>39</v>
      </c>
      <c r="C272" t="s">
        <v>26</v>
      </c>
      <c r="D272" s="4">
        <v>1561</v>
      </c>
      <c r="E272" s="5">
        <v>27</v>
      </c>
    </row>
    <row r="273" spans="1:5" x14ac:dyDescent="0.35">
      <c r="A273" t="s">
        <v>10</v>
      </c>
      <c r="B273" t="s">
        <v>34</v>
      </c>
      <c r="C273" t="s">
        <v>22</v>
      </c>
      <c r="D273" s="4">
        <v>4053</v>
      </c>
      <c r="E273" s="5">
        <v>24</v>
      </c>
    </row>
    <row r="274" spans="1:5" x14ac:dyDescent="0.35">
      <c r="A274" t="s">
        <v>7</v>
      </c>
      <c r="B274" t="s">
        <v>34</v>
      </c>
      <c r="C274" t="s">
        <v>15</v>
      </c>
      <c r="D274" s="4">
        <v>3829</v>
      </c>
      <c r="E274" s="5">
        <v>24</v>
      </c>
    </row>
    <row r="275" spans="1:5" x14ac:dyDescent="0.35">
      <c r="A275" t="s">
        <v>5</v>
      </c>
      <c r="B275" t="s">
        <v>37</v>
      </c>
      <c r="C275" t="s">
        <v>25</v>
      </c>
      <c r="D275" s="4">
        <v>8813</v>
      </c>
      <c r="E275" s="5">
        <v>21</v>
      </c>
    </row>
    <row r="276" spans="1:5" x14ac:dyDescent="0.35">
      <c r="A276" t="s">
        <v>40</v>
      </c>
      <c r="B276" t="s">
        <v>37</v>
      </c>
      <c r="C276" t="s">
        <v>19</v>
      </c>
      <c r="D276" s="4">
        <v>7693</v>
      </c>
      <c r="E276" s="5">
        <v>21</v>
      </c>
    </row>
    <row r="277" spans="1:5" x14ac:dyDescent="0.35">
      <c r="A277" t="s">
        <v>5</v>
      </c>
      <c r="B277" t="s">
        <v>34</v>
      </c>
      <c r="C277" t="s">
        <v>27</v>
      </c>
      <c r="D277" s="4">
        <v>6986</v>
      </c>
      <c r="E277" s="5">
        <v>21</v>
      </c>
    </row>
    <row r="278" spans="1:5" x14ac:dyDescent="0.35">
      <c r="A278" t="s">
        <v>5</v>
      </c>
      <c r="B278" t="s">
        <v>38</v>
      </c>
      <c r="C278" t="s">
        <v>32</v>
      </c>
      <c r="D278" s="4">
        <v>5075</v>
      </c>
      <c r="E278" s="5">
        <v>21</v>
      </c>
    </row>
    <row r="279" spans="1:5" x14ac:dyDescent="0.35">
      <c r="A279" t="s">
        <v>7</v>
      </c>
      <c r="B279" t="s">
        <v>35</v>
      </c>
      <c r="C279" t="s">
        <v>27</v>
      </c>
      <c r="D279" s="4">
        <v>2478</v>
      </c>
      <c r="E279" s="5">
        <v>21</v>
      </c>
    </row>
    <row r="280" spans="1:5" x14ac:dyDescent="0.35">
      <c r="A280" t="s">
        <v>41</v>
      </c>
      <c r="B280" t="s">
        <v>38</v>
      </c>
      <c r="C280" t="s">
        <v>25</v>
      </c>
      <c r="D280" s="4">
        <v>154</v>
      </c>
      <c r="E280" s="5">
        <v>21</v>
      </c>
    </row>
    <row r="281" spans="1:5" x14ac:dyDescent="0.35">
      <c r="A281" t="s">
        <v>3</v>
      </c>
      <c r="B281" t="s">
        <v>34</v>
      </c>
      <c r="C281" t="s">
        <v>20</v>
      </c>
      <c r="D281" s="4">
        <v>2583</v>
      </c>
      <c r="E281" s="5">
        <v>18</v>
      </c>
    </row>
    <row r="282" spans="1:5" x14ac:dyDescent="0.35">
      <c r="A282" t="s">
        <v>3</v>
      </c>
      <c r="B282" t="s">
        <v>36</v>
      </c>
      <c r="C282" t="s">
        <v>19</v>
      </c>
      <c r="D282" s="4">
        <v>1281</v>
      </c>
      <c r="E282" s="5">
        <v>18</v>
      </c>
    </row>
    <row r="283" spans="1:5" x14ac:dyDescent="0.35">
      <c r="A283" t="s">
        <v>2</v>
      </c>
      <c r="B283" t="s">
        <v>37</v>
      </c>
      <c r="C283" t="s">
        <v>19</v>
      </c>
      <c r="D283" s="4">
        <v>238</v>
      </c>
      <c r="E283" s="5">
        <v>18</v>
      </c>
    </row>
    <row r="284" spans="1:5" x14ac:dyDescent="0.35">
      <c r="A284" t="s">
        <v>5</v>
      </c>
      <c r="B284" t="s">
        <v>36</v>
      </c>
      <c r="C284" t="s">
        <v>23</v>
      </c>
      <c r="D284" s="4">
        <v>6314</v>
      </c>
      <c r="E284" s="5">
        <v>15</v>
      </c>
    </row>
    <row r="285" spans="1:5" x14ac:dyDescent="0.35">
      <c r="A285" t="s">
        <v>5</v>
      </c>
      <c r="B285" t="s">
        <v>35</v>
      </c>
      <c r="C285" t="s">
        <v>18</v>
      </c>
      <c r="D285" s="4">
        <v>2415</v>
      </c>
      <c r="E285" s="5">
        <v>15</v>
      </c>
    </row>
    <row r="286" spans="1:5" x14ac:dyDescent="0.35">
      <c r="A286" t="s">
        <v>6</v>
      </c>
      <c r="B286" t="s">
        <v>34</v>
      </c>
      <c r="C286" t="s">
        <v>15</v>
      </c>
      <c r="D286" s="4">
        <v>1442</v>
      </c>
      <c r="E286" s="5">
        <v>15</v>
      </c>
    </row>
    <row r="287" spans="1:5" x14ac:dyDescent="0.35">
      <c r="A287" t="s">
        <v>2</v>
      </c>
      <c r="B287" t="s">
        <v>35</v>
      </c>
      <c r="C287" t="s">
        <v>19</v>
      </c>
      <c r="D287" s="4">
        <v>553</v>
      </c>
      <c r="E287" s="5">
        <v>15</v>
      </c>
    </row>
    <row r="288" spans="1:5" x14ac:dyDescent="0.35">
      <c r="A288" t="s">
        <v>40</v>
      </c>
      <c r="B288" t="s">
        <v>39</v>
      </c>
      <c r="C288" t="s">
        <v>22</v>
      </c>
      <c r="D288" s="4">
        <v>5817</v>
      </c>
      <c r="E288" s="5">
        <v>12</v>
      </c>
    </row>
    <row r="289" spans="1:5" x14ac:dyDescent="0.35">
      <c r="A289" t="s">
        <v>5</v>
      </c>
      <c r="B289" t="s">
        <v>37</v>
      </c>
      <c r="C289" t="s">
        <v>14</v>
      </c>
      <c r="D289" s="4">
        <v>4991</v>
      </c>
      <c r="E289" s="5">
        <v>12</v>
      </c>
    </row>
    <row r="290" spans="1:5" x14ac:dyDescent="0.35">
      <c r="A290" t="s">
        <v>6</v>
      </c>
      <c r="B290" t="s">
        <v>36</v>
      </c>
      <c r="C290" t="s">
        <v>32</v>
      </c>
      <c r="D290" s="4">
        <v>6118</v>
      </c>
      <c r="E290" s="5">
        <v>9</v>
      </c>
    </row>
    <row r="291" spans="1:5" x14ac:dyDescent="0.35">
      <c r="A291" t="s">
        <v>10</v>
      </c>
      <c r="B291" t="s">
        <v>34</v>
      </c>
      <c r="C291" t="s">
        <v>26</v>
      </c>
      <c r="D291" s="4">
        <v>4991</v>
      </c>
      <c r="E291" s="5">
        <v>9</v>
      </c>
    </row>
    <row r="292" spans="1:5" x14ac:dyDescent="0.35">
      <c r="A292" t="s">
        <v>41</v>
      </c>
      <c r="B292" t="s">
        <v>37</v>
      </c>
      <c r="C292" t="s">
        <v>21</v>
      </c>
      <c r="D292" s="4">
        <v>2933</v>
      </c>
      <c r="E292" s="5">
        <v>9</v>
      </c>
    </row>
    <row r="293" spans="1:5" x14ac:dyDescent="0.35">
      <c r="A293" t="s">
        <v>5</v>
      </c>
      <c r="B293" t="s">
        <v>35</v>
      </c>
      <c r="C293" t="s">
        <v>4</v>
      </c>
      <c r="D293" s="4">
        <v>2744</v>
      </c>
      <c r="E293" s="5">
        <v>9</v>
      </c>
    </row>
    <row r="294" spans="1:5" x14ac:dyDescent="0.35">
      <c r="A294" t="s">
        <v>9</v>
      </c>
      <c r="B294" t="s">
        <v>38</v>
      </c>
      <c r="C294" t="s">
        <v>17</v>
      </c>
      <c r="D294" s="4">
        <v>2408</v>
      </c>
      <c r="E294" s="5">
        <v>9</v>
      </c>
    </row>
    <row r="295" spans="1:5" x14ac:dyDescent="0.35">
      <c r="A295" t="s">
        <v>6</v>
      </c>
      <c r="B295" t="s">
        <v>37</v>
      </c>
      <c r="C295" t="s">
        <v>26</v>
      </c>
      <c r="D295" s="4">
        <v>6818</v>
      </c>
      <c r="E295" s="5">
        <v>6</v>
      </c>
    </row>
    <row r="296" spans="1:5" x14ac:dyDescent="0.35">
      <c r="A296" t="s">
        <v>10</v>
      </c>
      <c r="B296" t="s">
        <v>35</v>
      </c>
      <c r="C296" t="s">
        <v>15</v>
      </c>
      <c r="D296" s="4">
        <v>2562</v>
      </c>
      <c r="E296" s="5">
        <v>6</v>
      </c>
    </row>
    <row r="297" spans="1:5" x14ac:dyDescent="0.35">
      <c r="A297" t="s">
        <v>6</v>
      </c>
      <c r="B297" t="s">
        <v>38</v>
      </c>
      <c r="C297" t="s">
        <v>16</v>
      </c>
      <c r="D297" s="4">
        <v>938</v>
      </c>
      <c r="E297" s="5">
        <v>6</v>
      </c>
    </row>
    <row r="298" spans="1:5" x14ac:dyDescent="0.35">
      <c r="A298" t="s">
        <v>5</v>
      </c>
      <c r="B298" t="s">
        <v>36</v>
      </c>
      <c r="C298" t="s">
        <v>18</v>
      </c>
      <c r="D298" s="4">
        <v>6111</v>
      </c>
      <c r="E298" s="5">
        <v>3</v>
      </c>
    </row>
    <row r="299" spans="1:5" x14ac:dyDescent="0.35">
      <c r="A299" t="s">
        <v>41</v>
      </c>
      <c r="B299" t="s">
        <v>38</v>
      </c>
      <c r="C299" t="s">
        <v>22</v>
      </c>
      <c r="D299" s="4">
        <v>5915</v>
      </c>
      <c r="E299" s="5">
        <v>3</v>
      </c>
    </row>
    <row r="300" spans="1:5" x14ac:dyDescent="0.35">
      <c r="A300" t="s">
        <v>2</v>
      </c>
      <c r="B300" t="s">
        <v>38</v>
      </c>
      <c r="C300" t="s">
        <v>4</v>
      </c>
      <c r="D300" s="4">
        <v>3549</v>
      </c>
      <c r="E300" s="5">
        <v>3</v>
      </c>
    </row>
    <row r="301" spans="1:5" x14ac:dyDescent="0.35">
      <c r="A301" t="s">
        <v>6</v>
      </c>
      <c r="B301" t="s">
        <v>39</v>
      </c>
      <c r="C301" t="s">
        <v>24</v>
      </c>
      <c r="D301" s="4">
        <v>2989</v>
      </c>
      <c r="E301" s="5">
        <v>3</v>
      </c>
    </row>
    <row r="302" spans="1:5" x14ac:dyDescent="0.35">
      <c r="A302" t="s">
        <v>7</v>
      </c>
      <c r="B302" t="s">
        <v>37</v>
      </c>
      <c r="C302" t="s">
        <v>26</v>
      </c>
      <c r="D302" s="4">
        <v>5306</v>
      </c>
      <c r="E302" s="5">
        <v>0</v>
      </c>
    </row>
  </sheetData>
  <mergeCells count="2">
    <mergeCell ref="G4:O4"/>
    <mergeCell ref="G5:O5"/>
  </mergeCells>
  <conditionalFormatting sqref="D3:D302">
    <cfRule type="top10" dxfId="3" priority="3" rank="10"/>
  </conditionalFormatting>
  <conditionalFormatting sqref="E3:E302">
    <cfRule type="duplicateValues" dxfId="2"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2F3FE-EEAE-4DF3-A2A1-B46BABF13BB0}">
  <dimension ref="A1:F9"/>
  <sheetViews>
    <sheetView showGridLines="0" workbookViewId="0">
      <selection activeCell="D4" sqref="D4"/>
    </sheetView>
  </sheetViews>
  <sheetFormatPr defaultRowHeight="14.5" x14ac:dyDescent="0.35"/>
  <cols>
    <col min="1" max="1" width="14.1796875" customWidth="1"/>
    <col min="2" max="2" width="13.36328125" customWidth="1"/>
    <col min="3" max="3" width="13.81640625" customWidth="1"/>
    <col min="4" max="4" width="16.1796875" customWidth="1"/>
    <col min="5" max="5" width="18.08984375" customWidth="1"/>
  </cols>
  <sheetData>
    <row r="1" spans="1:6" ht="21" x14ac:dyDescent="0.5">
      <c r="A1" s="36" t="s">
        <v>72</v>
      </c>
      <c r="B1" s="36"/>
      <c r="C1" s="36"/>
    </row>
    <row r="2" spans="1:6" x14ac:dyDescent="0.35">
      <c r="F2" t="s">
        <v>76</v>
      </c>
    </row>
    <row r="3" spans="1:6" x14ac:dyDescent="0.35">
      <c r="A3" s="19" t="s">
        <v>73</v>
      </c>
      <c r="B3" s="20" t="s">
        <v>74</v>
      </c>
      <c r="D3" s="20" t="s">
        <v>75</v>
      </c>
      <c r="F3" s="14" t="s">
        <v>77</v>
      </c>
    </row>
    <row r="4" spans="1:6" x14ac:dyDescent="0.35">
      <c r="A4" s="21" t="s">
        <v>34</v>
      </c>
      <c r="B4" s="22">
        <f>SUMIFS(Data[Amount],Data[Geography],'SALES BY COUNTRY FORMULA'!A9)</f>
        <v>168679</v>
      </c>
      <c r="C4" s="17">
        <f>B4</f>
        <v>168679</v>
      </c>
      <c r="D4" s="23">
        <f>SUMIFS(Data[Units],Data[Geography],'SALES BY COUNTRY FORMULA'!A9)</f>
        <v>6264</v>
      </c>
      <c r="F4" t="s">
        <v>78</v>
      </c>
    </row>
    <row r="5" spans="1:6" x14ac:dyDescent="0.35">
      <c r="A5" s="21" t="s">
        <v>36</v>
      </c>
      <c r="B5" s="22">
        <f>SUMIFS(Data[Amount],Data[Geography],'SALES BY COUNTRY FORMULA'!A6)</f>
        <v>218813</v>
      </c>
      <c r="C5" s="17">
        <f t="shared" ref="C5:C9" si="0">B5</f>
        <v>218813</v>
      </c>
      <c r="D5" s="23">
        <f>SUMIFS(Data[Units],Data[Geography],'SALES BY COUNTRY FORMULA'!A6)</f>
        <v>7431</v>
      </c>
    </row>
    <row r="6" spans="1:6" x14ac:dyDescent="0.35">
      <c r="A6" s="24" t="s">
        <v>37</v>
      </c>
      <c r="B6" s="22">
        <f>SUMIFS(Data[Amount],Data[Geography],'SALES BY COUNTRY FORMULA'!A4)</f>
        <v>252469</v>
      </c>
      <c r="C6" s="17">
        <f t="shared" si="0"/>
        <v>252469</v>
      </c>
      <c r="D6" s="23">
        <f>SUMIFS(Data[Units],Data[Geography],'SALES BY COUNTRY FORMULA'!A4)</f>
        <v>8760</v>
      </c>
    </row>
    <row r="7" spans="1:6" x14ac:dyDescent="0.35">
      <c r="A7" s="21" t="s">
        <v>35</v>
      </c>
      <c r="B7" s="22">
        <f>SUMIFS(Data[Amount],Data[Geography],'SALES BY COUNTRY FORMULA'!A5)</f>
        <v>237944</v>
      </c>
      <c r="C7" s="17">
        <f t="shared" si="0"/>
        <v>237944</v>
      </c>
      <c r="D7" s="23">
        <f>SUMIFS(Data[Units],Data[Geography],'SALES BY COUNTRY FORMULA'!A5)</f>
        <v>7302</v>
      </c>
    </row>
    <row r="8" spans="1:6" x14ac:dyDescent="0.35">
      <c r="A8" s="24" t="s">
        <v>39</v>
      </c>
      <c r="B8" s="22">
        <f>SUMIFS(Data[Amount],Data[Geography],'SALES BY COUNTRY FORMULA'!A7)</f>
        <v>189434</v>
      </c>
      <c r="C8" s="17">
        <f t="shared" si="0"/>
        <v>189434</v>
      </c>
      <c r="D8" s="23">
        <f>SUMIFS(Data[Units],Data[Geography],'SALES BY COUNTRY FORMULA'!A7)</f>
        <v>10158</v>
      </c>
    </row>
    <row r="9" spans="1:6" x14ac:dyDescent="0.35">
      <c r="A9" s="24" t="s">
        <v>38</v>
      </c>
      <c r="B9" s="22">
        <f>SUMIFS(Data[Amount],Data[Geography],'SALES BY COUNTRY FORMULA'!A8)</f>
        <v>173530</v>
      </c>
      <c r="C9" s="17">
        <f t="shared" si="0"/>
        <v>173530</v>
      </c>
      <c r="D9" s="23">
        <f>SUMIFS(Data[Units],Data[Geography],'SALES BY COUNTRY FORMULA'!A8)</f>
        <v>5745</v>
      </c>
    </row>
  </sheetData>
  <mergeCells count="1">
    <mergeCell ref="A1:C1"/>
  </mergeCells>
  <conditionalFormatting sqref="C4:C9">
    <cfRule type="dataBar" priority="1">
      <dataBar showValue="0">
        <cfvo type="min"/>
        <cfvo type="max"/>
        <color theme="1"/>
      </dataBar>
      <extLst>
        <ext xmlns:x14="http://schemas.microsoft.com/office/spreadsheetml/2009/9/main" uri="{B025F937-C7B1-47D3-B67F-A62EFF666E3E}">
          <x14:id>{930BF0DC-33E0-4C5C-A012-4C5397F8114C}</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30BF0DC-33E0-4C5C-A012-4C5397F8114C}">
            <x14:dataBar minLength="0" maxLength="100" gradient="0">
              <x14:cfvo type="autoMin"/>
              <x14:cfvo type="autoMax"/>
              <x14:negativeFillColor rgb="FFFF0000"/>
              <x14:axisColor rgb="FF000000"/>
            </x14:dataBar>
          </x14:cfRule>
          <xm:sqref>C4:C9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00130-2136-4066-B439-516A238BE1FC}">
  <dimension ref="A1:E19"/>
  <sheetViews>
    <sheetView workbookViewId="0">
      <selection activeCell="G15" sqref="G15"/>
    </sheetView>
  </sheetViews>
  <sheetFormatPr defaultRowHeight="14.5" x14ac:dyDescent="0.35"/>
  <cols>
    <col min="1" max="2" width="12.36328125" bestFit="1" customWidth="1"/>
    <col min="3" max="3" width="14" bestFit="1" customWidth="1"/>
    <col min="4" max="4" width="1.26953125" bestFit="1" customWidth="1"/>
    <col min="5" max="5" width="11.453125" bestFit="1" customWidth="1"/>
  </cols>
  <sheetData>
    <row r="1" spans="1:5" ht="21" x14ac:dyDescent="0.5">
      <c r="A1" s="36" t="s">
        <v>79</v>
      </c>
      <c r="B1" s="36"/>
      <c r="C1" s="36"/>
      <c r="D1" s="36"/>
      <c r="E1" s="36"/>
    </row>
    <row r="3" spans="1:5" x14ac:dyDescent="0.35">
      <c r="B3" s="25" t="s">
        <v>80</v>
      </c>
      <c r="C3" t="s">
        <v>82</v>
      </c>
      <c r="D3" t="s">
        <v>67</v>
      </c>
      <c r="E3" t="s">
        <v>83</v>
      </c>
    </row>
    <row r="4" spans="1:5" x14ac:dyDescent="0.35">
      <c r="B4" s="14" t="s">
        <v>39</v>
      </c>
      <c r="C4" s="17">
        <v>45752</v>
      </c>
      <c r="D4" s="42">
        <v>45752</v>
      </c>
      <c r="E4" s="42">
        <v>1518</v>
      </c>
    </row>
    <row r="5" spans="1:5" x14ac:dyDescent="0.35">
      <c r="B5" s="14" t="s">
        <v>37</v>
      </c>
      <c r="C5" s="17">
        <v>25655</v>
      </c>
      <c r="D5" s="42">
        <v>25655</v>
      </c>
      <c r="E5" s="42">
        <v>453</v>
      </c>
    </row>
    <row r="6" spans="1:5" x14ac:dyDescent="0.35">
      <c r="B6" s="14" t="s">
        <v>36</v>
      </c>
      <c r="C6" s="17">
        <v>23709</v>
      </c>
      <c r="D6" s="42">
        <v>23709</v>
      </c>
      <c r="E6" s="42">
        <v>909</v>
      </c>
    </row>
    <row r="7" spans="1:5" x14ac:dyDescent="0.35">
      <c r="B7" s="14" t="s">
        <v>38</v>
      </c>
      <c r="C7" s="17">
        <v>18928</v>
      </c>
      <c r="D7" s="42">
        <v>18928</v>
      </c>
      <c r="E7" s="42">
        <v>738</v>
      </c>
    </row>
    <row r="8" spans="1:5" x14ac:dyDescent="0.35">
      <c r="B8" s="14" t="s">
        <v>34</v>
      </c>
      <c r="C8" s="17">
        <v>7763</v>
      </c>
      <c r="D8" s="42">
        <v>7763</v>
      </c>
      <c r="E8" s="42">
        <v>174</v>
      </c>
    </row>
    <row r="9" spans="1:5" x14ac:dyDescent="0.35">
      <c r="B9" s="14" t="s">
        <v>35</v>
      </c>
      <c r="C9" s="17">
        <v>2142</v>
      </c>
      <c r="D9" s="42">
        <v>2142</v>
      </c>
      <c r="E9" s="42">
        <v>318</v>
      </c>
    </row>
    <row r="18" spans="2:2" x14ac:dyDescent="0.35">
      <c r="B18" t="s">
        <v>84</v>
      </c>
    </row>
    <row r="19" spans="2:2" x14ac:dyDescent="0.35">
      <c r="B19" t="s">
        <v>85</v>
      </c>
    </row>
  </sheetData>
  <mergeCells count="1">
    <mergeCell ref="A1:E1"/>
  </mergeCells>
  <conditionalFormatting pivot="1" sqref="D4:D9">
    <cfRule type="dataBar" priority="1">
      <dataBar showValue="0">
        <cfvo type="min"/>
        <cfvo type="max"/>
        <color theme="1"/>
      </dataBar>
      <extLst>
        <ext xmlns:x14="http://schemas.microsoft.com/office/spreadsheetml/2009/9/main" uri="{B025F937-C7B1-47D3-B67F-A62EFF666E3E}">
          <x14:id>{7F8CA799-1BF9-40FE-BAE2-2F594B458A9A}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F8CA799-1BF9-40FE-BAE2-2F594B458A9A}">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64998-2558-4E0B-848C-6595B92DBB58}">
  <dimension ref="A1:F9"/>
  <sheetViews>
    <sheetView workbookViewId="0">
      <selection activeCell="D3" sqref="D3"/>
    </sheetView>
  </sheetViews>
  <sheetFormatPr defaultRowHeight="14.5" x14ac:dyDescent="0.35"/>
  <cols>
    <col min="1" max="1" width="18" bestFit="1" customWidth="1"/>
    <col min="2" max="4" width="16.453125" bestFit="1" customWidth="1"/>
  </cols>
  <sheetData>
    <row r="1" spans="1:6" ht="21" x14ac:dyDescent="0.5">
      <c r="A1" s="36" t="s">
        <v>86</v>
      </c>
      <c r="B1" s="36"/>
      <c r="C1" s="36"/>
      <c r="D1" s="36"/>
      <c r="E1" s="36"/>
      <c r="F1" s="36"/>
    </row>
    <row r="3" spans="1:6" x14ac:dyDescent="0.35">
      <c r="A3" s="25" t="s">
        <v>80</v>
      </c>
      <c r="B3" t="s">
        <v>87</v>
      </c>
      <c r="D3" t="s">
        <v>88</v>
      </c>
    </row>
    <row r="4" spans="1:6" x14ac:dyDescent="0.35">
      <c r="A4" s="14" t="s">
        <v>15</v>
      </c>
      <c r="B4" s="26">
        <v>44.990867579908674</v>
      </c>
    </row>
    <row r="5" spans="1:6" x14ac:dyDescent="0.35">
      <c r="A5" s="14" t="s">
        <v>33</v>
      </c>
      <c r="B5" s="26">
        <v>37.303128371089535</v>
      </c>
    </row>
    <row r="6" spans="1:6" x14ac:dyDescent="0.35">
      <c r="A6" s="14" t="s">
        <v>24</v>
      </c>
      <c r="B6" s="26">
        <v>33.88697318007663</v>
      </c>
    </row>
    <row r="7" spans="1:6" x14ac:dyDescent="0.35">
      <c r="A7" s="14" t="s">
        <v>26</v>
      </c>
      <c r="B7" s="26">
        <v>32.807189542483663</v>
      </c>
    </row>
    <row r="8" spans="1:6" x14ac:dyDescent="0.35">
      <c r="A8" s="14" t="s">
        <v>22</v>
      </c>
      <c r="B8" s="26">
        <v>32.301656920077974</v>
      </c>
    </row>
    <row r="9" spans="1:6" x14ac:dyDescent="0.35">
      <c r="A9" s="14" t="s">
        <v>81</v>
      </c>
      <c r="B9" s="26">
        <v>35.949565217391303</v>
      </c>
    </row>
  </sheetData>
  <mergeCells count="1">
    <mergeCell ref="A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1542C-ED76-47B6-BB2D-07E70EEF4F18}">
  <dimension ref="A1:P302"/>
  <sheetViews>
    <sheetView showGridLines="0" zoomScale="55" zoomScaleNormal="55" workbookViewId="0">
      <selection activeCell="R274" sqref="R274"/>
    </sheetView>
  </sheetViews>
  <sheetFormatPr defaultRowHeight="14.5" x14ac:dyDescent="0.35"/>
  <sheetData>
    <row r="1" spans="1:16" ht="21" x14ac:dyDescent="0.5">
      <c r="A1" s="36" t="s">
        <v>89</v>
      </c>
      <c r="B1" s="36"/>
      <c r="C1" s="36"/>
      <c r="D1" s="36"/>
      <c r="E1" s="36"/>
      <c r="F1" s="36"/>
    </row>
    <row r="2" spans="1:16" x14ac:dyDescent="0.35">
      <c r="L2" s="6" t="s">
        <v>11</v>
      </c>
      <c r="M2" s="6" t="s">
        <v>12</v>
      </c>
      <c r="N2" s="6" t="s">
        <v>0</v>
      </c>
      <c r="O2" s="9" t="s">
        <v>1</v>
      </c>
      <c r="P2" s="9" t="s">
        <v>50</v>
      </c>
    </row>
    <row r="3" spans="1:16" x14ac:dyDescent="0.35">
      <c r="L3" t="s">
        <v>40</v>
      </c>
      <c r="M3" t="s">
        <v>37</v>
      </c>
      <c r="N3" t="s">
        <v>30</v>
      </c>
      <c r="O3" s="4">
        <v>1624</v>
      </c>
      <c r="P3" s="5">
        <v>114</v>
      </c>
    </row>
    <row r="4" spans="1:16" x14ac:dyDescent="0.35">
      <c r="L4" t="s">
        <v>8</v>
      </c>
      <c r="M4" t="s">
        <v>35</v>
      </c>
      <c r="N4" t="s">
        <v>32</v>
      </c>
      <c r="O4" s="4">
        <v>6706</v>
      </c>
      <c r="P4" s="5">
        <v>459</v>
      </c>
    </row>
    <row r="5" spans="1:16" x14ac:dyDescent="0.35">
      <c r="L5" t="s">
        <v>9</v>
      </c>
      <c r="M5" t="s">
        <v>35</v>
      </c>
      <c r="N5" t="s">
        <v>4</v>
      </c>
      <c r="O5" s="4">
        <v>959</v>
      </c>
      <c r="P5" s="5">
        <v>147</v>
      </c>
    </row>
    <row r="6" spans="1:16" x14ac:dyDescent="0.35">
      <c r="L6" t="s">
        <v>41</v>
      </c>
      <c r="M6" t="s">
        <v>36</v>
      </c>
      <c r="N6" t="s">
        <v>18</v>
      </c>
      <c r="O6" s="4">
        <v>9632</v>
      </c>
      <c r="P6" s="5">
        <v>288</v>
      </c>
    </row>
    <row r="7" spans="1:16" x14ac:dyDescent="0.35">
      <c r="L7" t="s">
        <v>6</v>
      </c>
      <c r="M7" t="s">
        <v>39</v>
      </c>
      <c r="N7" t="s">
        <v>25</v>
      </c>
      <c r="O7" s="4">
        <v>2100</v>
      </c>
      <c r="P7" s="5">
        <v>414</v>
      </c>
    </row>
    <row r="8" spans="1:16" x14ac:dyDescent="0.35">
      <c r="L8" t="s">
        <v>40</v>
      </c>
      <c r="M8" t="s">
        <v>35</v>
      </c>
      <c r="N8" t="s">
        <v>33</v>
      </c>
      <c r="O8" s="4">
        <v>8869</v>
      </c>
      <c r="P8" s="5">
        <v>432</v>
      </c>
    </row>
    <row r="9" spans="1:16" x14ac:dyDescent="0.35">
      <c r="L9" t="s">
        <v>6</v>
      </c>
      <c r="M9" t="s">
        <v>38</v>
      </c>
      <c r="N9" t="s">
        <v>31</v>
      </c>
      <c r="O9" s="4">
        <v>2681</v>
      </c>
      <c r="P9" s="5">
        <v>54</v>
      </c>
    </row>
    <row r="10" spans="1:16" x14ac:dyDescent="0.35">
      <c r="L10" t="s">
        <v>8</v>
      </c>
      <c r="M10" t="s">
        <v>35</v>
      </c>
      <c r="N10" t="s">
        <v>22</v>
      </c>
      <c r="O10" s="4">
        <v>5012</v>
      </c>
      <c r="P10" s="5">
        <v>210</v>
      </c>
    </row>
    <row r="11" spans="1:16" x14ac:dyDescent="0.35">
      <c r="L11" t="s">
        <v>7</v>
      </c>
      <c r="M11" t="s">
        <v>38</v>
      </c>
      <c r="N11" t="s">
        <v>14</v>
      </c>
      <c r="O11" s="4">
        <v>1281</v>
      </c>
      <c r="P11" s="5">
        <v>75</v>
      </c>
    </row>
    <row r="12" spans="1:16" x14ac:dyDescent="0.35">
      <c r="L12" t="s">
        <v>5</v>
      </c>
      <c r="M12" t="s">
        <v>37</v>
      </c>
      <c r="N12" t="s">
        <v>14</v>
      </c>
      <c r="O12" s="4">
        <v>4991</v>
      </c>
      <c r="P12" s="5">
        <v>12</v>
      </c>
    </row>
    <row r="13" spans="1:16" x14ac:dyDescent="0.35">
      <c r="L13" t="s">
        <v>2</v>
      </c>
      <c r="M13" t="s">
        <v>39</v>
      </c>
      <c r="N13" t="s">
        <v>25</v>
      </c>
      <c r="O13" s="4">
        <v>1785</v>
      </c>
      <c r="P13" s="5">
        <v>462</v>
      </c>
    </row>
    <row r="14" spans="1:16" x14ac:dyDescent="0.35">
      <c r="L14" t="s">
        <v>3</v>
      </c>
      <c r="M14" t="s">
        <v>37</v>
      </c>
      <c r="N14" t="s">
        <v>17</v>
      </c>
      <c r="O14" s="4">
        <v>3983</v>
      </c>
      <c r="P14" s="5">
        <v>144</v>
      </c>
    </row>
    <row r="15" spans="1:16" x14ac:dyDescent="0.35">
      <c r="L15" t="s">
        <v>9</v>
      </c>
      <c r="M15" t="s">
        <v>38</v>
      </c>
      <c r="N15" t="s">
        <v>16</v>
      </c>
      <c r="O15" s="4">
        <v>2646</v>
      </c>
      <c r="P15" s="5">
        <v>120</v>
      </c>
    </row>
    <row r="16" spans="1:16" x14ac:dyDescent="0.35">
      <c r="L16" t="s">
        <v>2</v>
      </c>
      <c r="M16" t="s">
        <v>34</v>
      </c>
      <c r="N16" t="s">
        <v>13</v>
      </c>
      <c r="O16" s="4">
        <v>252</v>
      </c>
      <c r="P16" s="5">
        <v>54</v>
      </c>
    </row>
    <row r="17" spans="12:16" x14ac:dyDescent="0.35">
      <c r="L17" t="s">
        <v>3</v>
      </c>
      <c r="M17" t="s">
        <v>35</v>
      </c>
      <c r="N17" t="s">
        <v>25</v>
      </c>
      <c r="O17" s="4">
        <v>2464</v>
      </c>
      <c r="P17" s="5">
        <v>234</v>
      </c>
    </row>
    <row r="18" spans="12:16" x14ac:dyDescent="0.35">
      <c r="L18" t="s">
        <v>3</v>
      </c>
      <c r="M18" t="s">
        <v>35</v>
      </c>
      <c r="N18" t="s">
        <v>29</v>
      </c>
      <c r="O18" s="4">
        <v>2114</v>
      </c>
      <c r="P18" s="5">
        <v>66</v>
      </c>
    </row>
    <row r="19" spans="12:16" x14ac:dyDescent="0.35">
      <c r="L19" t="s">
        <v>6</v>
      </c>
      <c r="M19" t="s">
        <v>37</v>
      </c>
      <c r="N19" t="s">
        <v>31</v>
      </c>
      <c r="O19" s="4">
        <v>7693</v>
      </c>
      <c r="P19" s="5">
        <v>87</v>
      </c>
    </row>
    <row r="20" spans="12:16" x14ac:dyDescent="0.35">
      <c r="L20" t="s">
        <v>5</v>
      </c>
      <c r="M20" t="s">
        <v>34</v>
      </c>
      <c r="N20" t="s">
        <v>20</v>
      </c>
      <c r="O20" s="4">
        <v>15610</v>
      </c>
      <c r="P20" s="5">
        <v>339</v>
      </c>
    </row>
    <row r="21" spans="12:16" x14ac:dyDescent="0.35">
      <c r="L21" t="s">
        <v>41</v>
      </c>
      <c r="M21" t="s">
        <v>34</v>
      </c>
      <c r="N21" t="s">
        <v>22</v>
      </c>
      <c r="O21" s="4">
        <v>336</v>
      </c>
      <c r="P21" s="5">
        <v>144</v>
      </c>
    </row>
    <row r="22" spans="12:16" x14ac:dyDescent="0.35">
      <c r="L22" t="s">
        <v>2</v>
      </c>
      <c r="M22" t="s">
        <v>39</v>
      </c>
      <c r="N22" t="s">
        <v>20</v>
      </c>
      <c r="O22" s="4">
        <v>9443</v>
      </c>
      <c r="P22" s="5">
        <v>162</v>
      </c>
    </row>
    <row r="23" spans="12:16" x14ac:dyDescent="0.35">
      <c r="L23" t="s">
        <v>9</v>
      </c>
      <c r="M23" t="s">
        <v>34</v>
      </c>
      <c r="N23" t="s">
        <v>23</v>
      </c>
      <c r="O23" s="4">
        <v>8155</v>
      </c>
      <c r="P23" s="5">
        <v>90</v>
      </c>
    </row>
    <row r="24" spans="12:16" x14ac:dyDescent="0.35">
      <c r="L24" t="s">
        <v>8</v>
      </c>
      <c r="M24" t="s">
        <v>38</v>
      </c>
      <c r="N24" t="s">
        <v>23</v>
      </c>
      <c r="O24" s="4">
        <v>1701</v>
      </c>
      <c r="P24" s="5">
        <v>234</v>
      </c>
    </row>
    <row r="25" spans="12:16" x14ac:dyDescent="0.35">
      <c r="L25" t="s">
        <v>10</v>
      </c>
      <c r="M25" t="s">
        <v>38</v>
      </c>
      <c r="N25" t="s">
        <v>22</v>
      </c>
      <c r="O25" s="4">
        <v>2205</v>
      </c>
      <c r="P25" s="5">
        <v>141</v>
      </c>
    </row>
    <row r="26" spans="12:16" x14ac:dyDescent="0.35">
      <c r="L26" t="s">
        <v>8</v>
      </c>
      <c r="M26" t="s">
        <v>37</v>
      </c>
      <c r="N26" t="s">
        <v>19</v>
      </c>
      <c r="O26" s="4">
        <v>1771</v>
      </c>
      <c r="P26" s="5">
        <v>204</v>
      </c>
    </row>
    <row r="27" spans="12:16" x14ac:dyDescent="0.35">
      <c r="L27" t="s">
        <v>41</v>
      </c>
      <c r="M27" t="s">
        <v>35</v>
      </c>
      <c r="N27" t="s">
        <v>15</v>
      </c>
      <c r="O27" s="4">
        <v>2114</v>
      </c>
      <c r="P27" s="5">
        <v>186</v>
      </c>
    </row>
    <row r="28" spans="12:16" x14ac:dyDescent="0.35">
      <c r="L28" t="s">
        <v>41</v>
      </c>
      <c r="M28" t="s">
        <v>36</v>
      </c>
      <c r="N28" t="s">
        <v>13</v>
      </c>
      <c r="O28" s="4">
        <v>10311</v>
      </c>
      <c r="P28" s="5">
        <v>231</v>
      </c>
    </row>
    <row r="29" spans="12:16" x14ac:dyDescent="0.35">
      <c r="L29" t="s">
        <v>3</v>
      </c>
      <c r="M29" t="s">
        <v>39</v>
      </c>
      <c r="N29" t="s">
        <v>16</v>
      </c>
      <c r="O29" s="4">
        <v>21</v>
      </c>
      <c r="P29" s="5">
        <v>168</v>
      </c>
    </row>
    <row r="30" spans="12:16" x14ac:dyDescent="0.35">
      <c r="L30" t="s">
        <v>10</v>
      </c>
      <c r="M30" t="s">
        <v>35</v>
      </c>
      <c r="N30" t="s">
        <v>20</v>
      </c>
      <c r="O30" s="4">
        <v>1974</v>
      </c>
      <c r="P30" s="5">
        <v>195</v>
      </c>
    </row>
    <row r="31" spans="12:16" x14ac:dyDescent="0.35">
      <c r="L31" t="s">
        <v>5</v>
      </c>
      <c r="M31" t="s">
        <v>36</v>
      </c>
      <c r="N31" t="s">
        <v>23</v>
      </c>
      <c r="O31" s="4">
        <v>6314</v>
      </c>
      <c r="P31" s="5">
        <v>15</v>
      </c>
    </row>
    <row r="32" spans="12:16" x14ac:dyDescent="0.35">
      <c r="L32" t="s">
        <v>10</v>
      </c>
      <c r="M32" t="s">
        <v>37</v>
      </c>
      <c r="N32" t="s">
        <v>23</v>
      </c>
      <c r="O32" s="4">
        <v>4683</v>
      </c>
      <c r="P32" s="5">
        <v>30</v>
      </c>
    </row>
    <row r="33" spans="12:16" x14ac:dyDescent="0.35">
      <c r="L33" t="s">
        <v>41</v>
      </c>
      <c r="M33" t="s">
        <v>37</v>
      </c>
      <c r="N33" t="s">
        <v>24</v>
      </c>
      <c r="O33" s="4">
        <v>6398</v>
      </c>
      <c r="P33" s="5">
        <v>102</v>
      </c>
    </row>
    <row r="34" spans="12:16" x14ac:dyDescent="0.35">
      <c r="L34" t="s">
        <v>2</v>
      </c>
      <c r="M34" t="s">
        <v>35</v>
      </c>
      <c r="N34" t="s">
        <v>19</v>
      </c>
      <c r="O34" s="4">
        <v>553</v>
      </c>
      <c r="P34" s="5">
        <v>15</v>
      </c>
    </row>
    <row r="35" spans="12:16" x14ac:dyDescent="0.35">
      <c r="L35" t="s">
        <v>8</v>
      </c>
      <c r="M35" t="s">
        <v>39</v>
      </c>
      <c r="N35" t="s">
        <v>30</v>
      </c>
      <c r="O35" s="4">
        <v>7021</v>
      </c>
      <c r="P35" s="5">
        <v>183</v>
      </c>
    </row>
    <row r="36" spans="12:16" x14ac:dyDescent="0.35">
      <c r="L36" t="s">
        <v>40</v>
      </c>
      <c r="M36" t="s">
        <v>39</v>
      </c>
      <c r="N36" t="s">
        <v>22</v>
      </c>
      <c r="O36" s="4">
        <v>5817</v>
      </c>
      <c r="P36" s="5">
        <v>12</v>
      </c>
    </row>
    <row r="37" spans="12:16" x14ac:dyDescent="0.35">
      <c r="L37" t="s">
        <v>41</v>
      </c>
      <c r="M37" t="s">
        <v>39</v>
      </c>
      <c r="N37" t="s">
        <v>14</v>
      </c>
      <c r="O37" s="4">
        <v>3976</v>
      </c>
      <c r="P37" s="5">
        <v>72</v>
      </c>
    </row>
    <row r="38" spans="12:16" x14ac:dyDescent="0.35">
      <c r="L38" t="s">
        <v>6</v>
      </c>
      <c r="M38" t="s">
        <v>38</v>
      </c>
      <c r="N38" t="s">
        <v>27</v>
      </c>
      <c r="O38" s="4">
        <v>1134</v>
      </c>
      <c r="P38" s="5">
        <v>282</v>
      </c>
    </row>
    <row r="39" spans="12:16" x14ac:dyDescent="0.35">
      <c r="L39" t="s">
        <v>2</v>
      </c>
      <c r="M39" t="s">
        <v>39</v>
      </c>
      <c r="N39" t="s">
        <v>28</v>
      </c>
      <c r="O39" s="4">
        <v>6027</v>
      </c>
      <c r="P39" s="5">
        <v>144</v>
      </c>
    </row>
    <row r="40" spans="12:16" x14ac:dyDescent="0.35">
      <c r="L40" t="s">
        <v>6</v>
      </c>
      <c r="M40" t="s">
        <v>37</v>
      </c>
      <c r="N40" t="s">
        <v>16</v>
      </c>
      <c r="O40" s="4">
        <v>1904</v>
      </c>
      <c r="P40" s="5">
        <v>405</v>
      </c>
    </row>
    <row r="41" spans="12:16" x14ac:dyDescent="0.35">
      <c r="L41" t="s">
        <v>7</v>
      </c>
      <c r="M41" t="s">
        <v>34</v>
      </c>
      <c r="N41" t="s">
        <v>32</v>
      </c>
      <c r="O41" s="4">
        <v>3262</v>
      </c>
      <c r="P41" s="5">
        <v>75</v>
      </c>
    </row>
    <row r="42" spans="12:16" x14ac:dyDescent="0.35">
      <c r="L42" t="s">
        <v>40</v>
      </c>
      <c r="M42" t="s">
        <v>34</v>
      </c>
      <c r="N42" t="s">
        <v>27</v>
      </c>
      <c r="O42" s="4">
        <v>2289</v>
      </c>
      <c r="P42" s="5">
        <v>135</v>
      </c>
    </row>
    <row r="43" spans="12:16" x14ac:dyDescent="0.35">
      <c r="L43" t="s">
        <v>5</v>
      </c>
      <c r="M43" t="s">
        <v>34</v>
      </c>
      <c r="N43" t="s">
        <v>27</v>
      </c>
      <c r="O43" s="4">
        <v>6986</v>
      </c>
      <c r="P43" s="5">
        <v>21</v>
      </c>
    </row>
    <row r="44" spans="12:16" x14ac:dyDescent="0.35">
      <c r="L44" t="s">
        <v>2</v>
      </c>
      <c r="M44" t="s">
        <v>38</v>
      </c>
      <c r="N44" t="s">
        <v>23</v>
      </c>
      <c r="O44" s="4">
        <v>4417</v>
      </c>
      <c r="P44" s="5">
        <v>153</v>
      </c>
    </row>
    <row r="45" spans="12:16" x14ac:dyDescent="0.35">
      <c r="L45" t="s">
        <v>6</v>
      </c>
      <c r="M45" t="s">
        <v>34</v>
      </c>
      <c r="N45" t="s">
        <v>15</v>
      </c>
      <c r="O45" s="4">
        <v>1442</v>
      </c>
      <c r="P45" s="5">
        <v>15</v>
      </c>
    </row>
    <row r="46" spans="12:16" x14ac:dyDescent="0.35">
      <c r="L46" t="s">
        <v>3</v>
      </c>
      <c r="M46" t="s">
        <v>35</v>
      </c>
      <c r="N46" t="s">
        <v>14</v>
      </c>
      <c r="O46" s="4">
        <v>2415</v>
      </c>
      <c r="P46" s="5">
        <v>255</v>
      </c>
    </row>
    <row r="47" spans="12:16" x14ac:dyDescent="0.35">
      <c r="L47" t="s">
        <v>2</v>
      </c>
      <c r="M47" t="s">
        <v>37</v>
      </c>
      <c r="N47" t="s">
        <v>19</v>
      </c>
      <c r="O47" s="4">
        <v>238</v>
      </c>
      <c r="P47" s="5">
        <v>18</v>
      </c>
    </row>
    <row r="48" spans="12:16" x14ac:dyDescent="0.35">
      <c r="L48" t="s">
        <v>6</v>
      </c>
      <c r="M48" t="s">
        <v>37</v>
      </c>
      <c r="N48" t="s">
        <v>23</v>
      </c>
      <c r="O48" s="4">
        <v>4949</v>
      </c>
      <c r="P48" s="5">
        <v>189</v>
      </c>
    </row>
    <row r="49" spans="12:16" x14ac:dyDescent="0.35">
      <c r="L49" t="s">
        <v>5</v>
      </c>
      <c r="M49" t="s">
        <v>38</v>
      </c>
      <c r="N49" t="s">
        <v>32</v>
      </c>
      <c r="O49" s="4">
        <v>5075</v>
      </c>
      <c r="P49" s="5">
        <v>21</v>
      </c>
    </row>
    <row r="50" spans="12:16" x14ac:dyDescent="0.35">
      <c r="L50" t="s">
        <v>3</v>
      </c>
      <c r="M50" t="s">
        <v>36</v>
      </c>
      <c r="N50" t="s">
        <v>16</v>
      </c>
      <c r="O50" s="4">
        <v>9198</v>
      </c>
      <c r="P50" s="5">
        <v>36</v>
      </c>
    </row>
    <row r="51" spans="12:16" x14ac:dyDescent="0.35">
      <c r="L51" t="s">
        <v>6</v>
      </c>
      <c r="M51" t="s">
        <v>34</v>
      </c>
      <c r="N51" t="s">
        <v>29</v>
      </c>
      <c r="O51" s="4">
        <v>3339</v>
      </c>
      <c r="P51" s="5">
        <v>75</v>
      </c>
    </row>
    <row r="52" spans="12:16" x14ac:dyDescent="0.35">
      <c r="L52" t="s">
        <v>40</v>
      </c>
      <c r="M52" t="s">
        <v>34</v>
      </c>
      <c r="N52" t="s">
        <v>17</v>
      </c>
      <c r="O52" s="4">
        <v>5019</v>
      </c>
      <c r="P52" s="5">
        <v>156</v>
      </c>
    </row>
    <row r="53" spans="12:16" x14ac:dyDescent="0.35">
      <c r="L53" t="s">
        <v>5</v>
      </c>
      <c r="M53" t="s">
        <v>36</v>
      </c>
      <c r="N53" t="s">
        <v>16</v>
      </c>
      <c r="O53" s="4">
        <v>16184</v>
      </c>
      <c r="P53" s="5">
        <v>39</v>
      </c>
    </row>
    <row r="54" spans="12:16" x14ac:dyDescent="0.35">
      <c r="L54" t="s">
        <v>6</v>
      </c>
      <c r="M54" t="s">
        <v>36</v>
      </c>
      <c r="N54" t="s">
        <v>21</v>
      </c>
      <c r="O54" s="4">
        <v>497</v>
      </c>
      <c r="P54" s="5">
        <v>63</v>
      </c>
    </row>
    <row r="55" spans="12:16" x14ac:dyDescent="0.35">
      <c r="L55" t="s">
        <v>2</v>
      </c>
      <c r="M55" t="s">
        <v>36</v>
      </c>
      <c r="N55" t="s">
        <v>29</v>
      </c>
      <c r="O55" s="4">
        <v>8211</v>
      </c>
      <c r="P55" s="5">
        <v>75</v>
      </c>
    </row>
    <row r="56" spans="12:16" x14ac:dyDescent="0.35">
      <c r="L56" t="s">
        <v>2</v>
      </c>
      <c r="M56" t="s">
        <v>38</v>
      </c>
      <c r="N56" t="s">
        <v>28</v>
      </c>
      <c r="O56" s="4">
        <v>6580</v>
      </c>
      <c r="P56" s="5">
        <v>183</v>
      </c>
    </row>
    <row r="57" spans="12:16" x14ac:dyDescent="0.35">
      <c r="L57" t="s">
        <v>41</v>
      </c>
      <c r="M57" t="s">
        <v>35</v>
      </c>
      <c r="N57" t="s">
        <v>13</v>
      </c>
      <c r="O57" s="4">
        <v>4760</v>
      </c>
      <c r="P57" s="5">
        <v>69</v>
      </c>
    </row>
    <row r="58" spans="12:16" x14ac:dyDescent="0.35">
      <c r="L58" t="s">
        <v>40</v>
      </c>
      <c r="M58" t="s">
        <v>36</v>
      </c>
      <c r="N58" t="s">
        <v>25</v>
      </c>
      <c r="O58" s="4">
        <v>5439</v>
      </c>
      <c r="P58" s="5">
        <v>30</v>
      </c>
    </row>
    <row r="59" spans="12:16" x14ac:dyDescent="0.35">
      <c r="L59" t="s">
        <v>41</v>
      </c>
      <c r="M59" t="s">
        <v>34</v>
      </c>
      <c r="N59" t="s">
        <v>17</v>
      </c>
      <c r="O59" s="4">
        <v>1463</v>
      </c>
      <c r="P59" s="5">
        <v>39</v>
      </c>
    </row>
    <row r="60" spans="12:16" x14ac:dyDescent="0.35">
      <c r="L60" t="s">
        <v>3</v>
      </c>
      <c r="M60" t="s">
        <v>34</v>
      </c>
      <c r="N60" t="s">
        <v>32</v>
      </c>
      <c r="O60" s="4">
        <v>7777</v>
      </c>
      <c r="P60" s="5">
        <v>504</v>
      </c>
    </row>
    <row r="61" spans="12:16" x14ac:dyDescent="0.35">
      <c r="L61" t="s">
        <v>9</v>
      </c>
      <c r="M61" t="s">
        <v>37</v>
      </c>
      <c r="N61" t="s">
        <v>29</v>
      </c>
      <c r="O61" s="4">
        <v>1085</v>
      </c>
      <c r="P61" s="5">
        <v>273</v>
      </c>
    </row>
    <row r="62" spans="12:16" x14ac:dyDescent="0.35">
      <c r="L62" t="s">
        <v>5</v>
      </c>
      <c r="M62" t="s">
        <v>37</v>
      </c>
      <c r="N62" t="s">
        <v>31</v>
      </c>
      <c r="O62" s="4">
        <v>182</v>
      </c>
      <c r="P62" s="5">
        <v>48</v>
      </c>
    </row>
    <row r="63" spans="12:16" x14ac:dyDescent="0.35">
      <c r="L63" t="s">
        <v>6</v>
      </c>
      <c r="M63" t="s">
        <v>34</v>
      </c>
      <c r="N63" t="s">
        <v>27</v>
      </c>
      <c r="O63" s="4">
        <v>4242</v>
      </c>
      <c r="P63" s="5">
        <v>207</v>
      </c>
    </row>
    <row r="64" spans="12:16" x14ac:dyDescent="0.35">
      <c r="L64" t="s">
        <v>6</v>
      </c>
      <c r="M64" t="s">
        <v>36</v>
      </c>
      <c r="N64" t="s">
        <v>32</v>
      </c>
      <c r="O64" s="4">
        <v>6118</v>
      </c>
      <c r="P64" s="5">
        <v>9</v>
      </c>
    </row>
    <row r="65" spans="12:16" x14ac:dyDescent="0.35">
      <c r="L65" t="s">
        <v>10</v>
      </c>
      <c r="M65" t="s">
        <v>36</v>
      </c>
      <c r="N65" t="s">
        <v>23</v>
      </c>
      <c r="O65" s="4">
        <v>2317</v>
      </c>
      <c r="P65" s="5">
        <v>261</v>
      </c>
    </row>
    <row r="66" spans="12:16" x14ac:dyDescent="0.35">
      <c r="L66" t="s">
        <v>6</v>
      </c>
      <c r="M66" t="s">
        <v>38</v>
      </c>
      <c r="N66" t="s">
        <v>16</v>
      </c>
      <c r="O66" s="4">
        <v>938</v>
      </c>
      <c r="P66" s="5">
        <v>6</v>
      </c>
    </row>
    <row r="67" spans="12:16" x14ac:dyDescent="0.35">
      <c r="L67" t="s">
        <v>8</v>
      </c>
      <c r="M67" t="s">
        <v>37</v>
      </c>
      <c r="N67" t="s">
        <v>15</v>
      </c>
      <c r="O67" s="4">
        <v>9709</v>
      </c>
      <c r="P67" s="5">
        <v>30</v>
      </c>
    </row>
    <row r="68" spans="12:16" x14ac:dyDescent="0.35">
      <c r="L68" t="s">
        <v>7</v>
      </c>
      <c r="M68" t="s">
        <v>34</v>
      </c>
      <c r="N68" t="s">
        <v>20</v>
      </c>
      <c r="O68" s="4">
        <v>2205</v>
      </c>
      <c r="P68" s="5">
        <v>138</v>
      </c>
    </row>
    <row r="69" spans="12:16" x14ac:dyDescent="0.35">
      <c r="L69" t="s">
        <v>7</v>
      </c>
      <c r="M69" t="s">
        <v>37</v>
      </c>
      <c r="N69" t="s">
        <v>17</v>
      </c>
      <c r="O69" s="4">
        <v>4487</v>
      </c>
      <c r="P69" s="5">
        <v>111</v>
      </c>
    </row>
    <row r="70" spans="12:16" x14ac:dyDescent="0.35">
      <c r="L70" t="s">
        <v>5</v>
      </c>
      <c r="M70" t="s">
        <v>35</v>
      </c>
      <c r="N70" t="s">
        <v>18</v>
      </c>
      <c r="O70" s="4">
        <v>2415</v>
      </c>
      <c r="P70" s="5">
        <v>15</v>
      </c>
    </row>
    <row r="71" spans="12:16" x14ac:dyDescent="0.35">
      <c r="L71" t="s">
        <v>40</v>
      </c>
      <c r="M71" t="s">
        <v>34</v>
      </c>
      <c r="N71" t="s">
        <v>19</v>
      </c>
      <c r="O71" s="4">
        <v>4018</v>
      </c>
      <c r="P71" s="5">
        <v>162</v>
      </c>
    </row>
    <row r="72" spans="12:16" x14ac:dyDescent="0.35">
      <c r="L72" t="s">
        <v>5</v>
      </c>
      <c r="M72" t="s">
        <v>34</v>
      </c>
      <c r="N72" t="s">
        <v>19</v>
      </c>
      <c r="O72" s="4">
        <v>861</v>
      </c>
      <c r="P72" s="5">
        <v>195</v>
      </c>
    </row>
    <row r="73" spans="12:16" x14ac:dyDescent="0.35">
      <c r="L73" t="s">
        <v>10</v>
      </c>
      <c r="M73" t="s">
        <v>38</v>
      </c>
      <c r="N73" t="s">
        <v>14</v>
      </c>
      <c r="O73" s="4">
        <v>5586</v>
      </c>
      <c r="P73" s="5">
        <v>525</v>
      </c>
    </row>
    <row r="74" spans="12:16" x14ac:dyDescent="0.35">
      <c r="L74" t="s">
        <v>7</v>
      </c>
      <c r="M74" t="s">
        <v>34</v>
      </c>
      <c r="N74" t="s">
        <v>33</v>
      </c>
      <c r="O74" s="4">
        <v>2226</v>
      </c>
      <c r="P74" s="5">
        <v>48</v>
      </c>
    </row>
    <row r="75" spans="12:16" x14ac:dyDescent="0.35">
      <c r="L75" t="s">
        <v>9</v>
      </c>
      <c r="M75" t="s">
        <v>34</v>
      </c>
      <c r="N75" t="s">
        <v>28</v>
      </c>
      <c r="O75" s="4">
        <v>14329</v>
      </c>
      <c r="P75" s="5">
        <v>150</v>
      </c>
    </row>
    <row r="76" spans="12:16" x14ac:dyDescent="0.35">
      <c r="L76" t="s">
        <v>9</v>
      </c>
      <c r="M76" t="s">
        <v>34</v>
      </c>
      <c r="N76" t="s">
        <v>20</v>
      </c>
      <c r="O76" s="4">
        <v>8463</v>
      </c>
      <c r="P76" s="5">
        <v>492</v>
      </c>
    </row>
    <row r="77" spans="12:16" x14ac:dyDescent="0.35">
      <c r="L77" t="s">
        <v>5</v>
      </c>
      <c r="M77" t="s">
        <v>34</v>
      </c>
      <c r="N77" t="s">
        <v>29</v>
      </c>
      <c r="O77" s="4">
        <v>2891</v>
      </c>
      <c r="P77" s="5">
        <v>102</v>
      </c>
    </row>
    <row r="78" spans="12:16" x14ac:dyDescent="0.35">
      <c r="L78" t="s">
        <v>3</v>
      </c>
      <c r="M78" t="s">
        <v>36</v>
      </c>
      <c r="N78" t="s">
        <v>23</v>
      </c>
      <c r="O78" s="4">
        <v>3773</v>
      </c>
      <c r="P78" s="5">
        <v>165</v>
      </c>
    </row>
    <row r="79" spans="12:16" x14ac:dyDescent="0.35">
      <c r="L79" t="s">
        <v>41</v>
      </c>
      <c r="M79" t="s">
        <v>36</v>
      </c>
      <c r="N79" t="s">
        <v>28</v>
      </c>
      <c r="O79" s="4">
        <v>854</v>
      </c>
      <c r="P79" s="5">
        <v>309</v>
      </c>
    </row>
    <row r="80" spans="12:16" x14ac:dyDescent="0.35">
      <c r="L80" t="s">
        <v>6</v>
      </c>
      <c r="M80" t="s">
        <v>36</v>
      </c>
      <c r="N80" t="s">
        <v>17</v>
      </c>
      <c r="O80" s="4">
        <v>4970</v>
      </c>
      <c r="P80" s="5">
        <v>156</v>
      </c>
    </row>
    <row r="81" spans="12:16" x14ac:dyDescent="0.35">
      <c r="L81" t="s">
        <v>9</v>
      </c>
      <c r="M81" t="s">
        <v>35</v>
      </c>
      <c r="N81" t="s">
        <v>26</v>
      </c>
      <c r="O81" s="4">
        <v>98</v>
      </c>
      <c r="P81" s="5">
        <v>159</v>
      </c>
    </row>
    <row r="82" spans="12:16" x14ac:dyDescent="0.35">
      <c r="L82" t="s">
        <v>5</v>
      </c>
      <c r="M82" t="s">
        <v>35</v>
      </c>
      <c r="N82" t="s">
        <v>15</v>
      </c>
      <c r="O82" s="4">
        <v>13391</v>
      </c>
      <c r="P82" s="5">
        <v>201</v>
      </c>
    </row>
    <row r="83" spans="12:16" x14ac:dyDescent="0.35">
      <c r="L83" t="s">
        <v>8</v>
      </c>
      <c r="M83" t="s">
        <v>39</v>
      </c>
      <c r="N83" t="s">
        <v>31</v>
      </c>
      <c r="O83" s="4">
        <v>8890</v>
      </c>
      <c r="P83" s="5">
        <v>210</v>
      </c>
    </row>
    <row r="84" spans="12:16" x14ac:dyDescent="0.35">
      <c r="L84" t="s">
        <v>2</v>
      </c>
      <c r="M84" t="s">
        <v>38</v>
      </c>
      <c r="N84" t="s">
        <v>13</v>
      </c>
      <c r="O84" s="4">
        <v>56</v>
      </c>
      <c r="P84" s="5">
        <v>51</v>
      </c>
    </row>
    <row r="85" spans="12:16" x14ac:dyDescent="0.35">
      <c r="L85" t="s">
        <v>3</v>
      </c>
      <c r="M85" t="s">
        <v>36</v>
      </c>
      <c r="N85" t="s">
        <v>25</v>
      </c>
      <c r="O85" s="4">
        <v>3339</v>
      </c>
      <c r="P85" s="5">
        <v>39</v>
      </c>
    </row>
    <row r="86" spans="12:16" x14ac:dyDescent="0.35">
      <c r="L86" t="s">
        <v>10</v>
      </c>
      <c r="M86" t="s">
        <v>35</v>
      </c>
      <c r="N86" t="s">
        <v>18</v>
      </c>
      <c r="O86" s="4">
        <v>3808</v>
      </c>
      <c r="P86" s="5">
        <v>279</v>
      </c>
    </row>
    <row r="87" spans="12:16" x14ac:dyDescent="0.35">
      <c r="L87" t="s">
        <v>10</v>
      </c>
      <c r="M87" t="s">
        <v>38</v>
      </c>
      <c r="N87" t="s">
        <v>13</v>
      </c>
      <c r="O87" s="4">
        <v>63</v>
      </c>
      <c r="P87" s="5">
        <v>123</v>
      </c>
    </row>
    <row r="88" spans="12:16" x14ac:dyDescent="0.35">
      <c r="L88" t="s">
        <v>2</v>
      </c>
      <c r="M88" t="s">
        <v>39</v>
      </c>
      <c r="N88" t="s">
        <v>27</v>
      </c>
      <c r="O88" s="4">
        <v>7812</v>
      </c>
      <c r="P88" s="5">
        <v>81</v>
      </c>
    </row>
    <row r="89" spans="12:16" x14ac:dyDescent="0.35">
      <c r="L89" t="s">
        <v>40</v>
      </c>
      <c r="M89" t="s">
        <v>37</v>
      </c>
      <c r="N89" t="s">
        <v>19</v>
      </c>
      <c r="O89" s="4">
        <v>7693</v>
      </c>
      <c r="P89" s="5">
        <v>21</v>
      </c>
    </row>
    <row r="90" spans="12:16" x14ac:dyDescent="0.35">
      <c r="L90" t="s">
        <v>3</v>
      </c>
      <c r="M90" t="s">
        <v>36</v>
      </c>
      <c r="N90" t="s">
        <v>28</v>
      </c>
      <c r="O90" s="4">
        <v>973</v>
      </c>
      <c r="P90" s="5">
        <v>162</v>
      </c>
    </row>
    <row r="91" spans="12:16" x14ac:dyDescent="0.35">
      <c r="L91" t="s">
        <v>10</v>
      </c>
      <c r="M91" t="s">
        <v>35</v>
      </c>
      <c r="N91" t="s">
        <v>21</v>
      </c>
      <c r="O91" s="4">
        <v>567</v>
      </c>
      <c r="P91" s="5">
        <v>228</v>
      </c>
    </row>
    <row r="92" spans="12:16" x14ac:dyDescent="0.35">
      <c r="L92" t="s">
        <v>10</v>
      </c>
      <c r="M92" t="s">
        <v>36</v>
      </c>
      <c r="N92" t="s">
        <v>29</v>
      </c>
      <c r="O92" s="4">
        <v>2471</v>
      </c>
      <c r="P92" s="5">
        <v>342</v>
      </c>
    </row>
    <row r="93" spans="12:16" x14ac:dyDescent="0.35">
      <c r="L93" t="s">
        <v>5</v>
      </c>
      <c r="M93" t="s">
        <v>38</v>
      </c>
      <c r="N93" t="s">
        <v>13</v>
      </c>
      <c r="O93" s="4">
        <v>7189</v>
      </c>
      <c r="P93" s="5">
        <v>54</v>
      </c>
    </row>
    <row r="94" spans="12:16" x14ac:dyDescent="0.35">
      <c r="L94" t="s">
        <v>41</v>
      </c>
      <c r="M94" t="s">
        <v>35</v>
      </c>
      <c r="N94" t="s">
        <v>28</v>
      </c>
      <c r="O94" s="4">
        <v>7455</v>
      </c>
      <c r="P94" s="5">
        <v>216</v>
      </c>
    </row>
    <row r="95" spans="12:16" x14ac:dyDescent="0.35">
      <c r="L95" t="s">
        <v>3</v>
      </c>
      <c r="M95" t="s">
        <v>34</v>
      </c>
      <c r="N95" t="s">
        <v>26</v>
      </c>
      <c r="O95" s="4">
        <v>3108</v>
      </c>
      <c r="P95" s="5">
        <v>54</v>
      </c>
    </row>
    <row r="96" spans="12:16" x14ac:dyDescent="0.35">
      <c r="L96" t="s">
        <v>6</v>
      </c>
      <c r="M96" t="s">
        <v>38</v>
      </c>
      <c r="N96" t="s">
        <v>25</v>
      </c>
      <c r="O96" s="4">
        <v>469</v>
      </c>
      <c r="P96" s="5">
        <v>75</v>
      </c>
    </row>
    <row r="97" spans="12:16" x14ac:dyDescent="0.35">
      <c r="L97" t="s">
        <v>9</v>
      </c>
      <c r="M97" t="s">
        <v>37</v>
      </c>
      <c r="N97" t="s">
        <v>23</v>
      </c>
      <c r="O97" s="4">
        <v>2737</v>
      </c>
      <c r="P97" s="5">
        <v>93</v>
      </c>
    </row>
    <row r="98" spans="12:16" x14ac:dyDescent="0.35">
      <c r="L98" t="s">
        <v>9</v>
      </c>
      <c r="M98" t="s">
        <v>37</v>
      </c>
      <c r="N98" t="s">
        <v>25</v>
      </c>
      <c r="O98" s="4">
        <v>4305</v>
      </c>
      <c r="P98" s="5">
        <v>156</v>
      </c>
    </row>
    <row r="99" spans="12:16" x14ac:dyDescent="0.35">
      <c r="L99" t="s">
        <v>9</v>
      </c>
      <c r="M99" t="s">
        <v>38</v>
      </c>
      <c r="N99" t="s">
        <v>17</v>
      </c>
      <c r="O99" s="4">
        <v>2408</v>
      </c>
      <c r="P99" s="5">
        <v>9</v>
      </c>
    </row>
    <row r="100" spans="12:16" x14ac:dyDescent="0.35">
      <c r="L100" t="s">
        <v>3</v>
      </c>
      <c r="M100" t="s">
        <v>36</v>
      </c>
      <c r="N100" t="s">
        <v>19</v>
      </c>
      <c r="O100" s="4">
        <v>1281</v>
      </c>
      <c r="P100" s="5">
        <v>18</v>
      </c>
    </row>
    <row r="101" spans="12:16" x14ac:dyDescent="0.35">
      <c r="L101" t="s">
        <v>40</v>
      </c>
      <c r="M101" t="s">
        <v>35</v>
      </c>
      <c r="N101" t="s">
        <v>32</v>
      </c>
      <c r="O101" s="4">
        <v>12348</v>
      </c>
      <c r="P101" s="5">
        <v>234</v>
      </c>
    </row>
    <row r="102" spans="12:16" x14ac:dyDescent="0.35">
      <c r="L102" t="s">
        <v>3</v>
      </c>
      <c r="M102" t="s">
        <v>34</v>
      </c>
      <c r="N102" t="s">
        <v>28</v>
      </c>
      <c r="O102" s="4">
        <v>3689</v>
      </c>
      <c r="P102" s="5">
        <v>312</v>
      </c>
    </row>
    <row r="103" spans="12:16" x14ac:dyDescent="0.35">
      <c r="L103" t="s">
        <v>7</v>
      </c>
      <c r="M103" t="s">
        <v>36</v>
      </c>
      <c r="N103" t="s">
        <v>19</v>
      </c>
      <c r="O103" s="4">
        <v>2870</v>
      </c>
      <c r="P103" s="5">
        <v>300</v>
      </c>
    </row>
    <row r="104" spans="12:16" x14ac:dyDescent="0.35">
      <c r="L104" t="s">
        <v>2</v>
      </c>
      <c r="M104" t="s">
        <v>36</v>
      </c>
      <c r="N104" t="s">
        <v>27</v>
      </c>
      <c r="O104" s="4">
        <v>798</v>
      </c>
      <c r="P104" s="5">
        <v>519</v>
      </c>
    </row>
    <row r="105" spans="12:16" x14ac:dyDescent="0.35">
      <c r="L105" t="s">
        <v>41</v>
      </c>
      <c r="M105" t="s">
        <v>37</v>
      </c>
      <c r="N105" t="s">
        <v>21</v>
      </c>
      <c r="O105" s="4">
        <v>2933</v>
      </c>
      <c r="P105" s="5">
        <v>9</v>
      </c>
    </row>
    <row r="106" spans="12:16" x14ac:dyDescent="0.35">
      <c r="L106" t="s">
        <v>5</v>
      </c>
      <c r="M106" t="s">
        <v>35</v>
      </c>
      <c r="N106" t="s">
        <v>4</v>
      </c>
      <c r="O106" s="4">
        <v>2744</v>
      </c>
      <c r="P106" s="5">
        <v>9</v>
      </c>
    </row>
    <row r="107" spans="12:16" x14ac:dyDescent="0.35">
      <c r="L107" t="s">
        <v>40</v>
      </c>
      <c r="M107" t="s">
        <v>36</v>
      </c>
      <c r="N107" t="s">
        <v>33</v>
      </c>
      <c r="O107" s="4">
        <v>9772</v>
      </c>
      <c r="P107" s="5">
        <v>90</v>
      </c>
    </row>
    <row r="108" spans="12:16" x14ac:dyDescent="0.35">
      <c r="L108" t="s">
        <v>7</v>
      </c>
      <c r="M108" t="s">
        <v>34</v>
      </c>
      <c r="N108" t="s">
        <v>25</v>
      </c>
      <c r="O108" s="4">
        <v>1568</v>
      </c>
      <c r="P108" s="5">
        <v>96</v>
      </c>
    </row>
    <row r="109" spans="12:16" x14ac:dyDescent="0.35">
      <c r="L109" t="s">
        <v>2</v>
      </c>
      <c r="M109" t="s">
        <v>36</v>
      </c>
      <c r="N109" t="s">
        <v>16</v>
      </c>
      <c r="O109" s="4">
        <v>11417</v>
      </c>
      <c r="P109" s="5">
        <v>21</v>
      </c>
    </row>
    <row r="110" spans="12:16" x14ac:dyDescent="0.35">
      <c r="L110" t="s">
        <v>40</v>
      </c>
      <c r="M110" t="s">
        <v>34</v>
      </c>
      <c r="N110" t="s">
        <v>26</v>
      </c>
      <c r="O110" s="4">
        <v>6748</v>
      </c>
      <c r="P110" s="5">
        <v>48</v>
      </c>
    </row>
    <row r="111" spans="12:16" x14ac:dyDescent="0.35">
      <c r="L111" t="s">
        <v>10</v>
      </c>
      <c r="M111" t="s">
        <v>36</v>
      </c>
      <c r="N111" t="s">
        <v>27</v>
      </c>
      <c r="O111" s="4">
        <v>1407</v>
      </c>
      <c r="P111" s="5">
        <v>72</v>
      </c>
    </row>
    <row r="112" spans="12:16" x14ac:dyDescent="0.35">
      <c r="L112" t="s">
        <v>8</v>
      </c>
      <c r="M112" t="s">
        <v>35</v>
      </c>
      <c r="N112" t="s">
        <v>29</v>
      </c>
      <c r="O112" s="4">
        <v>2023</v>
      </c>
      <c r="P112" s="5">
        <v>168</v>
      </c>
    </row>
    <row r="113" spans="12:16" x14ac:dyDescent="0.35">
      <c r="L113" t="s">
        <v>5</v>
      </c>
      <c r="M113" t="s">
        <v>39</v>
      </c>
      <c r="N113" t="s">
        <v>26</v>
      </c>
      <c r="O113" s="4">
        <v>5236</v>
      </c>
      <c r="P113" s="5">
        <v>51</v>
      </c>
    </row>
    <row r="114" spans="12:16" x14ac:dyDescent="0.35">
      <c r="L114" t="s">
        <v>41</v>
      </c>
      <c r="M114" t="s">
        <v>36</v>
      </c>
      <c r="N114" t="s">
        <v>19</v>
      </c>
      <c r="O114" s="4">
        <v>1925</v>
      </c>
      <c r="P114" s="5">
        <v>192</v>
      </c>
    </row>
    <row r="115" spans="12:16" x14ac:dyDescent="0.35">
      <c r="L115" t="s">
        <v>7</v>
      </c>
      <c r="M115" t="s">
        <v>37</v>
      </c>
      <c r="N115" t="s">
        <v>14</v>
      </c>
      <c r="O115" s="4">
        <v>6608</v>
      </c>
      <c r="P115" s="5">
        <v>225</v>
      </c>
    </row>
    <row r="116" spans="12:16" x14ac:dyDescent="0.35">
      <c r="L116" t="s">
        <v>6</v>
      </c>
      <c r="M116" t="s">
        <v>34</v>
      </c>
      <c r="N116" t="s">
        <v>26</v>
      </c>
      <c r="O116" s="4">
        <v>8008</v>
      </c>
      <c r="P116" s="5">
        <v>456</v>
      </c>
    </row>
    <row r="117" spans="12:16" x14ac:dyDescent="0.35">
      <c r="L117" t="s">
        <v>10</v>
      </c>
      <c r="M117" t="s">
        <v>34</v>
      </c>
      <c r="N117" t="s">
        <v>25</v>
      </c>
      <c r="O117" s="4">
        <v>1428</v>
      </c>
      <c r="P117" s="5">
        <v>93</v>
      </c>
    </row>
    <row r="118" spans="12:16" x14ac:dyDescent="0.35">
      <c r="L118" t="s">
        <v>6</v>
      </c>
      <c r="M118" t="s">
        <v>34</v>
      </c>
      <c r="N118" t="s">
        <v>4</v>
      </c>
      <c r="O118" s="4">
        <v>525</v>
      </c>
      <c r="P118" s="5">
        <v>48</v>
      </c>
    </row>
    <row r="119" spans="12:16" x14ac:dyDescent="0.35">
      <c r="L119" t="s">
        <v>6</v>
      </c>
      <c r="M119" t="s">
        <v>37</v>
      </c>
      <c r="N119" t="s">
        <v>18</v>
      </c>
      <c r="O119" s="4">
        <v>1505</v>
      </c>
      <c r="P119" s="5">
        <v>102</v>
      </c>
    </row>
    <row r="120" spans="12:16" x14ac:dyDescent="0.35">
      <c r="L120" t="s">
        <v>7</v>
      </c>
      <c r="M120" t="s">
        <v>35</v>
      </c>
      <c r="N120" t="s">
        <v>30</v>
      </c>
      <c r="O120" s="4">
        <v>6755</v>
      </c>
      <c r="P120" s="5">
        <v>252</v>
      </c>
    </row>
    <row r="121" spans="12:16" x14ac:dyDescent="0.35">
      <c r="L121" t="s">
        <v>2</v>
      </c>
      <c r="M121" t="s">
        <v>37</v>
      </c>
      <c r="N121" t="s">
        <v>18</v>
      </c>
      <c r="O121" s="4">
        <v>11571</v>
      </c>
      <c r="P121" s="5">
        <v>138</v>
      </c>
    </row>
    <row r="122" spans="12:16" x14ac:dyDescent="0.35">
      <c r="L122" t="s">
        <v>40</v>
      </c>
      <c r="M122" t="s">
        <v>38</v>
      </c>
      <c r="N122" t="s">
        <v>25</v>
      </c>
      <c r="O122" s="4">
        <v>2541</v>
      </c>
      <c r="P122" s="5">
        <v>90</v>
      </c>
    </row>
    <row r="123" spans="12:16" x14ac:dyDescent="0.35">
      <c r="L123" t="s">
        <v>41</v>
      </c>
      <c r="M123" t="s">
        <v>37</v>
      </c>
      <c r="N123" t="s">
        <v>30</v>
      </c>
      <c r="O123" s="4">
        <v>1526</v>
      </c>
      <c r="P123" s="5">
        <v>240</v>
      </c>
    </row>
    <row r="124" spans="12:16" x14ac:dyDescent="0.35">
      <c r="L124" t="s">
        <v>40</v>
      </c>
      <c r="M124" t="s">
        <v>38</v>
      </c>
      <c r="N124" t="s">
        <v>4</v>
      </c>
      <c r="O124" s="4">
        <v>6125</v>
      </c>
      <c r="P124" s="5">
        <v>102</v>
      </c>
    </row>
    <row r="125" spans="12:16" x14ac:dyDescent="0.35">
      <c r="L125" t="s">
        <v>41</v>
      </c>
      <c r="M125" t="s">
        <v>35</v>
      </c>
      <c r="N125" t="s">
        <v>27</v>
      </c>
      <c r="O125" s="4">
        <v>847</v>
      </c>
      <c r="P125" s="5">
        <v>129</v>
      </c>
    </row>
    <row r="126" spans="12:16" x14ac:dyDescent="0.35">
      <c r="L126" t="s">
        <v>8</v>
      </c>
      <c r="M126" t="s">
        <v>35</v>
      </c>
      <c r="N126" t="s">
        <v>27</v>
      </c>
      <c r="O126" s="4">
        <v>4753</v>
      </c>
      <c r="P126" s="5">
        <v>300</v>
      </c>
    </row>
    <row r="127" spans="12:16" x14ac:dyDescent="0.35">
      <c r="L127" t="s">
        <v>6</v>
      </c>
      <c r="M127" t="s">
        <v>38</v>
      </c>
      <c r="N127" t="s">
        <v>33</v>
      </c>
      <c r="O127" s="4">
        <v>959</v>
      </c>
      <c r="P127" s="5">
        <v>135</v>
      </c>
    </row>
    <row r="128" spans="12:16" x14ac:dyDescent="0.35">
      <c r="L128" t="s">
        <v>7</v>
      </c>
      <c r="M128" t="s">
        <v>35</v>
      </c>
      <c r="N128" t="s">
        <v>24</v>
      </c>
      <c r="O128" s="4">
        <v>2793</v>
      </c>
      <c r="P128" s="5">
        <v>114</v>
      </c>
    </row>
    <row r="129" spans="12:16" x14ac:dyDescent="0.35">
      <c r="L129" t="s">
        <v>7</v>
      </c>
      <c r="M129" t="s">
        <v>35</v>
      </c>
      <c r="N129" t="s">
        <v>14</v>
      </c>
      <c r="O129" s="4">
        <v>4606</v>
      </c>
      <c r="P129" s="5">
        <v>63</v>
      </c>
    </row>
    <row r="130" spans="12:16" x14ac:dyDescent="0.35">
      <c r="L130" t="s">
        <v>7</v>
      </c>
      <c r="M130" t="s">
        <v>36</v>
      </c>
      <c r="N130" t="s">
        <v>29</v>
      </c>
      <c r="O130" s="4">
        <v>5551</v>
      </c>
      <c r="P130" s="5">
        <v>252</v>
      </c>
    </row>
    <row r="131" spans="12:16" x14ac:dyDescent="0.35">
      <c r="L131" t="s">
        <v>10</v>
      </c>
      <c r="M131" t="s">
        <v>36</v>
      </c>
      <c r="N131" t="s">
        <v>32</v>
      </c>
      <c r="O131" s="4">
        <v>6657</v>
      </c>
      <c r="P131" s="5">
        <v>303</v>
      </c>
    </row>
    <row r="132" spans="12:16" x14ac:dyDescent="0.35">
      <c r="L132" t="s">
        <v>7</v>
      </c>
      <c r="M132" t="s">
        <v>39</v>
      </c>
      <c r="N132" t="s">
        <v>17</v>
      </c>
      <c r="O132" s="4">
        <v>4438</v>
      </c>
      <c r="P132" s="5">
        <v>246</v>
      </c>
    </row>
    <row r="133" spans="12:16" x14ac:dyDescent="0.35">
      <c r="L133" t="s">
        <v>8</v>
      </c>
      <c r="M133" t="s">
        <v>38</v>
      </c>
      <c r="N133" t="s">
        <v>22</v>
      </c>
      <c r="O133" s="4">
        <v>168</v>
      </c>
      <c r="P133" s="5">
        <v>84</v>
      </c>
    </row>
    <row r="134" spans="12:16" x14ac:dyDescent="0.35">
      <c r="L134" t="s">
        <v>7</v>
      </c>
      <c r="M134" t="s">
        <v>34</v>
      </c>
      <c r="N134" t="s">
        <v>17</v>
      </c>
      <c r="O134" s="4">
        <v>7777</v>
      </c>
      <c r="P134" s="5">
        <v>39</v>
      </c>
    </row>
    <row r="135" spans="12:16" x14ac:dyDescent="0.35">
      <c r="L135" t="s">
        <v>5</v>
      </c>
      <c r="M135" t="s">
        <v>36</v>
      </c>
      <c r="N135" t="s">
        <v>17</v>
      </c>
      <c r="O135" s="4">
        <v>3339</v>
      </c>
      <c r="P135" s="5">
        <v>348</v>
      </c>
    </row>
    <row r="136" spans="12:16" x14ac:dyDescent="0.35">
      <c r="L136" t="s">
        <v>7</v>
      </c>
      <c r="M136" t="s">
        <v>37</v>
      </c>
      <c r="N136" t="s">
        <v>33</v>
      </c>
      <c r="O136" s="4">
        <v>6391</v>
      </c>
      <c r="P136" s="5">
        <v>48</v>
      </c>
    </row>
    <row r="137" spans="12:16" x14ac:dyDescent="0.35">
      <c r="L137" t="s">
        <v>5</v>
      </c>
      <c r="M137" t="s">
        <v>37</v>
      </c>
      <c r="N137" t="s">
        <v>22</v>
      </c>
      <c r="O137" s="4">
        <v>518</v>
      </c>
      <c r="P137" s="5">
        <v>75</v>
      </c>
    </row>
    <row r="138" spans="12:16" x14ac:dyDescent="0.35">
      <c r="L138" t="s">
        <v>7</v>
      </c>
      <c r="M138" t="s">
        <v>38</v>
      </c>
      <c r="N138" t="s">
        <v>28</v>
      </c>
      <c r="O138" s="4">
        <v>5677</v>
      </c>
      <c r="P138" s="5">
        <v>258</v>
      </c>
    </row>
    <row r="139" spans="12:16" x14ac:dyDescent="0.35">
      <c r="L139" t="s">
        <v>6</v>
      </c>
      <c r="M139" t="s">
        <v>39</v>
      </c>
      <c r="N139" t="s">
        <v>17</v>
      </c>
      <c r="O139" s="4">
        <v>6048</v>
      </c>
      <c r="P139" s="5">
        <v>27</v>
      </c>
    </row>
    <row r="140" spans="12:16" x14ac:dyDescent="0.35">
      <c r="L140" t="s">
        <v>8</v>
      </c>
      <c r="M140" t="s">
        <v>38</v>
      </c>
      <c r="N140" t="s">
        <v>32</v>
      </c>
      <c r="O140" s="4">
        <v>3752</v>
      </c>
      <c r="P140" s="5">
        <v>213</v>
      </c>
    </row>
    <row r="141" spans="12:16" x14ac:dyDescent="0.35">
      <c r="L141" t="s">
        <v>5</v>
      </c>
      <c r="M141" t="s">
        <v>35</v>
      </c>
      <c r="N141" t="s">
        <v>29</v>
      </c>
      <c r="O141" s="4">
        <v>4480</v>
      </c>
      <c r="P141" s="5">
        <v>357</v>
      </c>
    </row>
    <row r="142" spans="12:16" x14ac:dyDescent="0.35">
      <c r="L142" t="s">
        <v>9</v>
      </c>
      <c r="M142" t="s">
        <v>37</v>
      </c>
      <c r="N142" t="s">
        <v>4</v>
      </c>
      <c r="O142" s="4">
        <v>259</v>
      </c>
      <c r="P142" s="5">
        <v>207</v>
      </c>
    </row>
    <row r="143" spans="12:16" x14ac:dyDescent="0.35">
      <c r="L143" t="s">
        <v>8</v>
      </c>
      <c r="M143" t="s">
        <v>37</v>
      </c>
      <c r="N143" t="s">
        <v>30</v>
      </c>
      <c r="O143" s="4">
        <v>42</v>
      </c>
      <c r="P143" s="5">
        <v>150</v>
      </c>
    </row>
    <row r="144" spans="12:16" x14ac:dyDescent="0.35">
      <c r="L144" t="s">
        <v>41</v>
      </c>
      <c r="M144" t="s">
        <v>36</v>
      </c>
      <c r="N144" t="s">
        <v>26</v>
      </c>
      <c r="O144" s="4">
        <v>98</v>
      </c>
      <c r="P144" s="5">
        <v>204</v>
      </c>
    </row>
    <row r="145" spans="12:16" x14ac:dyDescent="0.35">
      <c r="L145" t="s">
        <v>7</v>
      </c>
      <c r="M145" t="s">
        <v>35</v>
      </c>
      <c r="N145" t="s">
        <v>27</v>
      </c>
      <c r="O145" s="4">
        <v>2478</v>
      </c>
      <c r="P145" s="5">
        <v>21</v>
      </c>
    </row>
    <row r="146" spans="12:16" x14ac:dyDescent="0.35">
      <c r="L146" t="s">
        <v>41</v>
      </c>
      <c r="M146" t="s">
        <v>34</v>
      </c>
      <c r="N146" t="s">
        <v>33</v>
      </c>
      <c r="O146" s="4">
        <v>7847</v>
      </c>
      <c r="P146" s="5">
        <v>174</v>
      </c>
    </row>
    <row r="147" spans="12:16" x14ac:dyDescent="0.35">
      <c r="L147" t="s">
        <v>2</v>
      </c>
      <c r="M147" t="s">
        <v>37</v>
      </c>
      <c r="N147" t="s">
        <v>17</v>
      </c>
      <c r="O147" s="4">
        <v>9926</v>
      </c>
      <c r="P147" s="5">
        <v>201</v>
      </c>
    </row>
    <row r="148" spans="12:16" x14ac:dyDescent="0.35">
      <c r="L148" t="s">
        <v>8</v>
      </c>
      <c r="M148" t="s">
        <v>38</v>
      </c>
      <c r="N148" t="s">
        <v>13</v>
      </c>
      <c r="O148" s="4">
        <v>819</v>
      </c>
      <c r="P148" s="5">
        <v>510</v>
      </c>
    </row>
    <row r="149" spans="12:16" x14ac:dyDescent="0.35">
      <c r="L149" t="s">
        <v>6</v>
      </c>
      <c r="M149" t="s">
        <v>39</v>
      </c>
      <c r="N149" t="s">
        <v>29</v>
      </c>
      <c r="O149" s="4">
        <v>3052</v>
      </c>
      <c r="P149" s="5">
        <v>378</v>
      </c>
    </row>
    <row r="150" spans="12:16" x14ac:dyDescent="0.35">
      <c r="L150" t="s">
        <v>9</v>
      </c>
      <c r="M150" t="s">
        <v>34</v>
      </c>
      <c r="N150" t="s">
        <v>21</v>
      </c>
      <c r="O150" s="4">
        <v>6832</v>
      </c>
      <c r="P150" s="5">
        <v>27</v>
      </c>
    </row>
    <row r="151" spans="12:16" x14ac:dyDescent="0.35">
      <c r="L151" t="s">
        <v>2</v>
      </c>
      <c r="M151" t="s">
        <v>39</v>
      </c>
      <c r="N151" t="s">
        <v>16</v>
      </c>
      <c r="O151" s="4">
        <v>2016</v>
      </c>
      <c r="P151" s="5">
        <v>117</v>
      </c>
    </row>
    <row r="152" spans="12:16" x14ac:dyDescent="0.35">
      <c r="L152" t="s">
        <v>6</v>
      </c>
      <c r="M152" t="s">
        <v>38</v>
      </c>
      <c r="N152" t="s">
        <v>21</v>
      </c>
      <c r="O152" s="4">
        <v>7322</v>
      </c>
      <c r="P152" s="5">
        <v>36</v>
      </c>
    </row>
    <row r="153" spans="12:16" x14ac:dyDescent="0.35">
      <c r="L153" t="s">
        <v>8</v>
      </c>
      <c r="M153" t="s">
        <v>35</v>
      </c>
      <c r="N153" t="s">
        <v>33</v>
      </c>
      <c r="O153" s="4">
        <v>357</v>
      </c>
      <c r="P153" s="5">
        <v>126</v>
      </c>
    </row>
    <row r="154" spans="12:16" x14ac:dyDescent="0.35">
      <c r="L154" t="s">
        <v>9</v>
      </c>
      <c r="M154" t="s">
        <v>39</v>
      </c>
      <c r="N154" t="s">
        <v>25</v>
      </c>
      <c r="O154" s="4">
        <v>3192</v>
      </c>
      <c r="P154" s="5">
        <v>72</v>
      </c>
    </row>
    <row r="155" spans="12:16" x14ac:dyDescent="0.35">
      <c r="L155" t="s">
        <v>7</v>
      </c>
      <c r="M155" t="s">
        <v>36</v>
      </c>
      <c r="N155" t="s">
        <v>22</v>
      </c>
      <c r="O155" s="4">
        <v>8435</v>
      </c>
      <c r="P155" s="5">
        <v>42</v>
      </c>
    </row>
    <row r="156" spans="12:16" x14ac:dyDescent="0.35">
      <c r="L156" t="s">
        <v>40</v>
      </c>
      <c r="M156" t="s">
        <v>39</v>
      </c>
      <c r="N156" t="s">
        <v>29</v>
      </c>
      <c r="O156" s="4">
        <v>0</v>
      </c>
      <c r="P156" s="5">
        <v>135</v>
      </c>
    </row>
    <row r="157" spans="12:16" x14ac:dyDescent="0.35">
      <c r="L157" t="s">
        <v>7</v>
      </c>
      <c r="M157" t="s">
        <v>34</v>
      </c>
      <c r="N157" t="s">
        <v>24</v>
      </c>
      <c r="O157" s="4">
        <v>8862</v>
      </c>
      <c r="P157" s="5">
        <v>189</v>
      </c>
    </row>
    <row r="158" spans="12:16" x14ac:dyDescent="0.35">
      <c r="L158" t="s">
        <v>6</v>
      </c>
      <c r="M158" t="s">
        <v>37</v>
      </c>
      <c r="N158" t="s">
        <v>28</v>
      </c>
      <c r="O158" s="4">
        <v>3556</v>
      </c>
      <c r="P158" s="5">
        <v>459</v>
      </c>
    </row>
    <row r="159" spans="12:16" x14ac:dyDescent="0.35">
      <c r="L159" t="s">
        <v>5</v>
      </c>
      <c r="M159" t="s">
        <v>34</v>
      </c>
      <c r="N159" t="s">
        <v>15</v>
      </c>
      <c r="O159" s="4">
        <v>7280</v>
      </c>
      <c r="P159" s="5">
        <v>201</v>
      </c>
    </row>
    <row r="160" spans="12:16" x14ac:dyDescent="0.35">
      <c r="L160" t="s">
        <v>6</v>
      </c>
      <c r="M160" t="s">
        <v>34</v>
      </c>
      <c r="N160" t="s">
        <v>30</v>
      </c>
      <c r="O160" s="4">
        <v>3402</v>
      </c>
      <c r="P160" s="5">
        <v>366</v>
      </c>
    </row>
    <row r="161" spans="12:16" x14ac:dyDescent="0.35">
      <c r="L161" t="s">
        <v>3</v>
      </c>
      <c r="M161" t="s">
        <v>37</v>
      </c>
      <c r="N161" t="s">
        <v>29</v>
      </c>
      <c r="O161" s="4">
        <v>4592</v>
      </c>
      <c r="P161" s="5">
        <v>324</v>
      </c>
    </row>
    <row r="162" spans="12:16" x14ac:dyDescent="0.35">
      <c r="L162" t="s">
        <v>9</v>
      </c>
      <c r="M162" t="s">
        <v>35</v>
      </c>
      <c r="N162" t="s">
        <v>15</v>
      </c>
      <c r="O162" s="4">
        <v>7833</v>
      </c>
      <c r="P162" s="5">
        <v>243</v>
      </c>
    </row>
    <row r="163" spans="12:16" x14ac:dyDescent="0.35">
      <c r="L163" t="s">
        <v>2</v>
      </c>
      <c r="M163" t="s">
        <v>39</v>
      </c>
      <c r="N163" t="s">
        <v>21</v>
      </c>
      <c r="O163" s="4">
        <v>7651</v>
      </c>
      <c r="P163" s="5">
        <v>213</v>
      </c>
    </row>
    <row r="164" spans="12:16" x14ac:dyDescent="0.35">
      <c r="L164" t="s">
        <v>40</v>
      </c>
      <c r="M164" t="s">
        <v>35</v>
      </c>
      <c r="N164" t="s">
        <v>30</v>
      </c>
      <c r="O164" s="4">
        <v>2275</v>
      </c>
      <c r="P164" s="5">
        <v>447</v>
      </c>
    </row>
    <row r="165" spans="12:16" x14ac:dyDescent="0.35">
      <c r="L165" t="s">
        <v>40</v>
      </c>
      <c r="M165" t="s">
        <v>38</v>
      </c>
      <c r="N165" t="s">
        <v>13</v>
      </c>
      <c r="O165" s="4">
        <v>5670</v>
      </c>
      <c r="P165" s="5">
        <v>297</v>
      </c>
    </row>
    <row r="166" spans="12:16" x14ac:dyDescent="0.35">
      <c r="L166" t="s">
        <v>7</v>
      </c>
      <c r="M166" t="s">
        <v>35</v>
      </c>
      <c r="N166" t="s">
        <v>16</v>
      </c>
      <c r="O166" s="4">
        <v>2135</v>
      </c>
      <c r="P166" s="5">
        <v>27</v>
      </c>
    </row>
    <row r="167" spans="12:16" x14ac:dyDescent="0.35">
      <c r="L167" t="s">
        <v>40</v>
      </c>
      <c r="M167" t="s">
        <v>34</v>
      </c>
      <c r="N167" t="s">
        <v>23</v>
      </c>
      <c r="O167" s="4">
        <v>2779</v>
      </c>
      <c r="P167" s="5">
        <v>75</v>
      </c>
    </row>
    <row r="168" spans="12:16" x14ac:dyDescent="0.35">
      <c r="L168" t="s">
        <v>10</v>
      </c>
      <c r="M168" t="s">
        <v>39</v>
      </c>
      <c r="N168" t="s">
        <v>33</v>
      </c>
      <c r="O168" s="4">
        <v>12950</v>
      </c>
      <c r="P168" s="5">
        <v>30</v>
      </c>
    </row>
    <row r="169" spans="12:16" x14ac:dyDescent="0.35">
      <c r="L169" t="s">
        <v>7</v>
      </c>
      <c r="M169" t="s">
        <v>36</v>
      </c>
      <c r="N169" t="s">
        <v>18</v>
      </c>
      <c r="O169" s="4">
        <v>2646</v>
      </c>
      <c r="P169" s="5">
        <v>177</v>
      </c>
    </row>
    <row r="170" spans="12:16" x14ac:dyDescent="0.35">
      <c r="L170" t="s">
        <v>40</v>
      </c>
      <c r="M170" t="s">
        <v>34</v>
      </c>
      <c r="N170" t="s">
        <v>33</v>
      </c>
      <c r="O170" s="4">
        <v>3794</v>
      </c>
      <c r="P170" s="5">
        <v>159</v>
      </c>
    </row>
    <row r="171" spans="12:16" x14ac:dyDescent="0.35">
      <c r="L171" t="s">
        <v>3</v>
      </c>
      <c r="M171" t="s">
        <v>35</v>
      </c>
      <c r="N171" t="s">
        <v>33</v>
      </c>
      <c r="O171" s="4">
        <v>819</v>
      </c>
      <c r="P171" s="5">
        <v>306</v>
      </c>
    </row>
    <row r="172" spans="12:16" x14ac:dyDescent="0.35">
      <c r="L172" t="s">
        <v>3</v>
      </c>
      <c r="M172" t="s">
        <v>34</v>
      </c>
      <c r="N172" t="s">
        <v>20</v>
      </c>
      <c r="O172" s="4">
        <v>2583</v>
      </c>
      <c r="P172" s="5">
        <v>18</v>
      </c>
    </row>
    <row r="173" spans="12:16" x14ac:dyDescent="0.35">
      <c r="L173" t="s">
        <v>7</v>
      </c>
      <c r="M173" t="s">
        <v>35</v>
      </c>
      <c r="N173" t="s">
        <v>19</v>
      </c>
      <c r="O173" s="4">
        <v>4585</v>
      </c>
      <c r="P173" s="5">
        <v>240</v>
      </c>
    </row>
    <row r="174" spans="12:16" x14ac:dyDescent="0.35">
      <c r="L174" t="s">
        <v>5</v>
      </c>
      <c r="M174" t="s">
        <v>34</v>
      </c>
      <c r="N174" t="s">
        <v>33</v>
      </c>
      <c r="O174" s="4">
        <v>1652</v>
      </c>
      <c r="P174" s="5">
        <v>93</v>
      </c>
    </row>
    <row r="175" spans="12:16" x14ac:dyDescent="0.35">
      <c r="L175" t="s">
        <v>10</v>
      </c>
      <c r="M175" t="s">
        <v>34</v>
      </c>
      <c r="N175" t="s">
        <v>26</v>
      </c>
      <c r="O175" s="4">
        <v>4991</v>
      </c>
      <c r="P175" s="5">
        <v>9</v>
      </c>
    </row>
    <row r="176" spans="12:16" x14ac:dyDescent="0.35">
      <c r="L176" t="s">
        <v>8</v>
      </c>
      <c r="M176" t="s">
        <v>34</v>
      </c>
      <c r="N176" t="s">
        <v>16</v>
      </c>
      <c r="O176" s="4">
        <v>2009</v>
      </c>
      <c r="P176" s="5">
        <v>219</v>
      </c>
    </row>
    <row r="177" spans="12:16" x14ac:dyDescent="0.35">
      <c r="L177" t="s">
        <v>2</v>
      </c>
      <c r="M177" t="s">
        <v>39</v>
      </c>
      <c r="N177" t="s">
        <v>22</v>
      </c>
      <c r="O177" s="4">
        <v>1568</v>
      </c>
      <c r="P177" s="5">
        <v>141</v>
      </c>
    </row>
    <row r="178" spans="12:16" x14ac:dyDescent="0.35">
      <c r="L178" t="s">
        <v>41</v>
      </c>
      <c r="M178" t="s">
        <v>37</v>
      </c>
      <c r="N178" t="s">
        <v>20</v>
      </c>
      <c r="O178" s="4">
        <v>3388</v>
      </c>
      <c r="P178" s="5">
        <v>123</v>
      </c>
    </row>
    <row r="179" spans="12:16" x14ac:dyDescent="0.35">
      <c r="L179" t="s">
        <v>40</v>
      </c>
      <c r="M179" t="s">
        <v>38</v>
      </c>
      <c r="N179" t="s">
        <v>24</v>
      </c>
      <c r="O179" s="4">
        <v>623</v>
      </c>
      <c r="P179" s="5">
        <v>51</v>
      </c>
    </row>
    <row r="180" spans="12:16" x14ac:dyDescent="0.35">
      <c r="L180" t="s">
        <v>6</v>
      </c>
      <c r="M180" t="s">
        <v>36</v>
      </c>
      <c r="N180" t="s">
        <v>4</v>
      </c>
      <c r="O180" s="4">
        <v>10073</v>
      </c>
      <c r="P180" s="5">
        <v>120</v>
      </c>
    </row>
    <row r="181" spans="12:16" x14ac:dyDescent="0.35">
      <c r="L181" t="s">
        <v>8</v>
      </c>
      <c r="M181" t="s">
        <v>39</v>
      </c>
      <c r="N181" t="s">
        <v>26</v>
      </c>
      <c r="O181" s="4">
        <v>1561</v>
      </c>
      <c r="P181" s="5">
        <v>27</v>
      </c>
    </row>
    <row r="182" spans="12:16" x14ac:dyDescent="0.35">
      <c r="L182" t="s">
        <v>9</v>
      </c>
      <c r="M182" t="s">
        <v>36</v>
      </c>
      <c r="N182" t="s">
        <v>27</v>
      </c>
      <c r="O182" s="4">
        <v>11522</v>
      </c>
      <c r="P182" s="5">
        <v>204</v>
      </c>
    </row>
    <row r="183" spans="12:16" x14ac:dyDescent="0.35">
      <c r="L183" t="s">
        <v>6</v>
      </c>
      <c r="M183" t="s">
        <v>38</v>
      </c>
      <c r="N183" t="s">
        <v>13</v>
      </c>
      <c r="O183" s="4">
        <v>2317</v>
      </c>
      <c r="P183" s="5">
        <v>123</v>
      </c>
    </row>
    <row r="184" spans="12:16" x14ac:dyDescent="0.35">
      <c r="L184" t="s">
        <v>10</v>
      </c>
      <c r="M184" t="s">
        <v>37</v>
      </c>
      <c r="N184" t="s">
        <v>28</v>
      </c>
      <c r="O184" s="4">
        <v>3059</v>
      </c>
      <c r="P184" s="5">
        <v>27</v>
      </c>
    </row>
    <row r="185" spans="12:16" x14ac:dyDescent="0.35">
      <c r="L185" t="s">
        <v>41</v>
      </c>
      <c r="M185" t="s">
        <v>37</v>
      </c>
      <c r="N185" t="s">
        <v>26</v>
      </c>
      <c r="O185" s="4">
        <v>2324</v>
      </c>
      <c r="P185" s="5">
        <v>177</v>
      </c>
    </row>
    <row r="186" spans="12:16" x14ac:dyDescent="0.35">
      <c r="L186" t="s">
        <v>3</v>
      </c>
      <c r="M186" t="s">
        <v>39</v>
      </c>
      <c r="N186" t="s">
        <v>26</v>
      </c>
      <c r="O186" s="4">
        <v>4956</v>
      </c>
      <c r="P186" s="5">
        <v>171</v>
      </c>
    </row>
    <row r="187" spans="12:16" x14ac:dyDescent="0.35">
      <c r="L187" t="s">
        <v>10</v>
      </c>
      <c r="M187" t="s">
        <v>34</v>
      </c>
      <c r="N187" t="s">
        <v>19</v>
      </c>
      <c r="O187" s="4">
        <v>5355</v>
      </c>
      <c r="P187" s="5">
        <v>204</v>
      </c>
    </row>
    <row r="188" spans="12:16" x14ac:dyDescent="0.35">
      <c r="L188" t="s">
        <v>3</v>
      </c>
      <c r="M188" t="s">
        <v>34</v>
      </c>
      <c r="N188" t="s">
        <v>14</v>
      </c>
      <c r="O188" s="4">
        <v>7259</v>
      </c>
      <c r="P188" s="5">
        <v>276</v>
      </c>
    </row>
    <row r="189" spans="12:16" x14ac:dyDescent="0.35">
      <c r="L189" t="s">
        <v>8</v>
      </c>
      <c r="M189" t="s">
        <v>37</v>
      </c>
      <c r="N189" t="s">
        <v>26</v>
      </c>
      <c r="O189" s="4">
        <v>6279</v>
      </c>
      <c r="P189" s="5">
        <v>45</v>
      </c>
    </row>
    <row r="190" spans="12:16" x14ac:dyDescent="0.35">
      <c r="L190" t="s">
        <v>40</v>
      </c>
      <c r="M190" t="s">
        <v>38</v>
      </c>
      <c r="N190" t="s">
        <v>29</v>
      </c>
      <c r="O190" s="4">
        <v>2541</v>
      </c>
      <c r="P190" s="5">
        <v>45</v>
      </c>
    </row>
    <row r="191" spans="12:16" x14ac:dyDescent="0.35">
      <c r="L191" t="s">
        <v>6</v>
      </c>
      <c r="M191" t="s">
        <v>35</v>
      </c>
      <c r="N191" t="s">
        <v>27</v>
      </c>
      <c r="O191" s="4">
        <v>3864</v>
      </c>
      <c r="P191" s="5">
        <v>177</v>
      </c>
    </row>
    <row r="192" spans="12:16" x14ac:dyDescent="0.35">
      <c r="L192" t="s">
        <v>5</v>
      </c>
      <c r="M192" t="s">
        <v>36</v>
      </c>
      <c r="N192" t="s">
        <v>13</v>
      </c>
      <c r="O192" s="4">
        <v>6146</v>
      </c>
      <c r="P192" s="5">
        <v>63</v>
      </c>
    </row>
    <row r="193" spans="12:16" x14ac:dyDescent="0.35">
      <c r="L193" t="s">
        <v>9</v>
      </c>
      <c r="M193" t="s">
        <v>39</v>
      </c>
      <c r="N193" t="s">
        <v>18</v>
      </c>
      <c r="O193" s="4">
        <v>2639</v>
      </c>
      <c r="P193" s="5">
        <v>204</v>
      </c>
    </row>
    <row r="194" spans="12:16" x14ac:dyDescent="0.35">
      <c r="L194" t="s">
        <v>8</v>
      </c>
      <c r="M194" t="s">
        <v>37</v>
      </c>
      <c r="N194" t="s">
        <v>22</v>
      </c>
      <c r="O194" s="4">
        <v>1890</v>
      </c>
      <c r="P194" s="5">
        <v>195</v>
      </c>
    </row>
    <row r="195" spans="12:16" x14ac:dyDescent="0.35">
      <c r="L195" t="s">
        <v>7</v>
      </c>
      <c r="M195" t="s">
        <v>34</v>
      </c>
      <c r="N195" t="s">
        <v>14</v>
      </c>
      <c r="O195" s="4">
        <v>1932</v>
      </c>
      <c r="P195" s="5">
        <v>369</v>
      </c>
    </row>
    <row r="196" spans="12:16" x14ac:dyDescent="0.35">
      <c r="L196" t="s">
        <v>3</v>
      </c>
      <c r="M196" t="s">
        <v>34</v>
      </c>
      <c r="N196" t="s">
        <v>25</v>
      </c>
      <c r="O196" s="4">
        <v>6300</v>
      </c>
      <c r="P196" s="5">
        <v>42</v>
      </c>
    </row>
    <row r="197" spans="12:16" x14ac:dyDescent="0.35">
      <c r="L197" t="s">
        <v>6</v>
      </c>
      <c r="M197" t="s">
        <v>37</v>
      </c>
      <c r="N197" t="s">
        <v>30</v>
      </c>
      <c r="O197" s="4">
        <v>560</v>
      </c>
      <c r="P197" s="5">
        <v>81</v>
      </c>
    </row>
    <row r="198" spans="12:16" x14ac:dyDescent="0.35">
      <c r="L198" t="s">
        <v>9</v>
      </c>
      <c r="M198" t="s">
        <v>37</v>
      </c>
      <c r="N198" t="s">
        <v>26</v>
      </c>
      <c r="O198" s="4">
        <v>2856</v>
      </c>
      <c r="P198" s="5">
        <v>246</v>
      </c>
    </row>
    <row r="199" spans="12:16" x14ac:dyDescent="0.35">
      <c r="L199" t="s">
        <v>9</v>
      </c>
      <c r="M199" t="s">
        <v>34</v>
      </c>
      <c r="N199" t="s">
        <v>17</v>
      </c>
      <c r="O199" s="4">
        <v>707</v>
      </c>
      <c r="P199" s="5">
        <v>174</v>
      </c>
    </row>
    <row r="200" spans="12:16" x14ac:dyDescent="0.35">
      <c r="L200" t="s">
        <v>8</v>
      </c>
      <c r="M200" t="s">
        <v>35</v>
      </c>
      <c r="N200" t="s">
        <v>30</v>
      </c>
      <c r="O200" s="4">
        <v>3598</v>
      </c>
      <c r="P200" s="5">
        <v>81</v>
      </c>
    </row>
    <row r="201" spans="12:16" x14ac:dyDescent="0.35">
      <c r="L201" t="s">
        <v>40</v>
      </c>
      <c r="M201" t="s">
        <v>35</v>
      </c>
      <c r="N201" t="s">
        <v>22</v>
      </c>
      <c r="O201" s="4">
        <v>6853</v>
      </c>
      <c r="P201" s="5">
        <v>372</v>
      </c>
    </row>
    <row r="202" spans="12:16" x14ac:dyDescent="0.35">
      <c r="L202" t="s">
        <v>40</v>
      </c>
      <c r="M202" t="s">
        <v>35</v>
      </c>
      <c r="N202" t="s">
        <v>16</v>
      </c>
      <c r="O202" s="4">
        <v>4725</v>
      </c>
      <c r="P202" s="5">
        <v>174</v>
      </c>
    </row>
    <row r="203" spans="12:16" x14ac:dyDescent="0.35">
      <c r="L203" t="s">
        <v>41</v>
      </c>
      <c r="M203" t="s">
        <v>36</v>
      </c>
      <c r="N203" t="s">
        <v>32</v>
      </c>
      <c r="O203" s="4">
        <v>10304</v>
      </c>
      <c r="P203" s="5">
        <v>84</v>
      </c>
    </row>
    <row r="204" spans="12:16" x14ac:dyDescent="0.35">
      <c r="L204" t="s">
        <v>41</v>
      </c>
      <c r="M204" t="s">
        <v>34</v>
      </c>
      <c r="N204" t="s">
        <v>16</v>
      </c>
      <c r="O204" s="4">
        <v>1274</v>
      </c>
      <c r="P204" s="5">
        <v>225</v>
      </c>
    </row>
    <row r="205" spans="12:16" x14ac:dyDescent="0.35">
      <c r="L205" t="s">
        <v>5</v>
      </c>
      <c r="M205" t="s">
        <v>36</v>
      </c>
      <c r="N205" t="s">
        <v>30</v>
      </c>
      <c r="O205" s="4">
        <v>1526</v>
      </c>
      <c r="P205" s="5">
        <v>105</v>
      </c>
    </row>
    <row r="206" spans="12:16" x14ac:dyDescent="0.35">
      <c r="L206" t="s">
        <v>40</v>
      </c>
      <c r="M206" t="s">
        <v>39</v>
      </c>
      <c r="N206" t="s">
        <v>28</v>
      </c>
      <c r="O206" s="4">
        <v>3101</v>
      </c>
      <c r="P206" s="5">
        <v>225</v>
      </c>
    </row>
    <row r="207" spans="12:16" x14ac:dyDescent="0.35">
      <c r="L207" t="s">
        <v>2</v>
      </c>
      <c r="M207" t="s">
        <v>37</v>
      </c>
      <c r="N207" t="s">
        <v>14</v>
      </c>
      <c r="O207" s="4">
        <v>1057</v>
      </c>
      <c r="P207" s="5">
        <v>54</v>
      </c>
    </row>
    <row r="208" spans="12:16" x14ac:dyDescent="0.35">
      <c r="L208" t="s">
        <v>7</v>
      </c>
      <c r="M208" t="s">
        <v>37</v>
      </c>
      <c r="N208" t="s">
        <v>26</v>
      </c>
      <c r="O208" s="4">
        <v>5306</v>
      </c>
      <c r="P208" s="5">
        <v>0</v>
      </c>
    </row>
    <row r="209" spans="12:16" x14ac:dyDescent="0.35">
      <c r="L209" t="s">
        <v>5</v>
      </c>
      <c r="M209" t="s">
        <v>39</v>
      </c>
      <c r="N209" t="s">
        <v>24</v>
      </c>
      <c r="O209" s="4">
        <v>4018</v>
      </c>
      <c r="P209" s="5">
        <v>171</v>
      </c>
    </row>
    <row r="210" spans="12:16" x14ac:dyDescent="0.35">
      <c r="L210" t="s">
        <v>9</v>
      </c>
      <c r="M210" t="s">
        <v>34</v>
      </c>
      <c r="N210" t="s">
        <v>16</v>
      </c>
      <c r="O210" s="4">
        <v>938</v>
      </c>
      <c r="P210" s="5">
        <v>189</v>
      </c>
    </row>
    <row r="211" spans="12:16" x14ac:dyDescent="0.35">
      <c r="L211" t="s">
        <v>7</v>
      </c>
      <c r="M211" t="s">
        <v>38</v>
      </c>
      <c r="N211" t="s">
        <v>18</v>
      </c>
      <c r="O211" s="4">
        <v>1778</v>
      </c>
      <c r="P211" s="5">
        <v>270</v>
      </c>
    </row>
    <row r="212" spans="12:16" x14ac:dyDescent="0.35">
      <c r="L212" t="s">
        <v>6</v>
      </c>
      <c r="M212" t="s">
        <v>39</v>
      </c>
      <c r="N212" t="s">
        <v>30</v>
      </c>
      <c r="O212" s="4">
        <v>1638</v>
      </c>
      <c r="P212" s="5">
        <v>63</v>
      </c>
    </row>
    <row r="213" spans="12:16" x14ac:dyDescent="0.35">
      <c r="L213" t="s">
        <v>41</v>
      </c>
      <c r="M213" t="s">
        <v>38</v>
      </c>
      <c r="N213" t="s">
        <v>25</v>
      </c>
      <c r="O213" s="4">
        <v>154</v>
      </c>
      <c r="P213" s="5">
        <v>21</v>
      </c>
    </row>
    <row r="214" spans="12:16" x14ac:dyDescent="0.35">
      <c r="L214" t="s">
        <v>7</v>
      </c>
      <c r="M214" t="s">
        <v>37</v>
      </c>
      <c r="N214" t="s">
        <v>22</v>
      </c>
      <c r="O214" s="4">
        <v>9835</v>
      </c>
      <c r="P214" s="5">
        <v>207</v>
      </c>
    </row>
    <row r="215" spans="12:16" x14ac:dyDescent="0.35">
      <c r="L215" t="s">
        <v>9</v>
      </c>
      <c r="M215" t="s">
        <v>37</v>
      </c>
      <c r="N215" t="s">
        <v>20</v>
      </c>
      <c r="O215" s="4">
        <v>7273</v>
      </c>
      <c r="P215" s="5">
        <v>96</v>
      </c>
    </row>
    <row r="216" spans="12:16" x14ac:dyDescent="0.35">
      <c r="L216" t="s">
        <v>5</v>
      </c>
      <c r="M216" t="s">
        <v>39</v>
      </c>
      <c r="N216" t="s">
        <v>22</v>
      </c>
      <c r="O216" s="4">
        <v>6909</v>
      </c>
      <c r="P216" s="5">
        <v>81</v>
      </c>
    </row>
    <row r="217" spans="12:16" x14ac:dyDescent="0.35">
      <c r="L217" t="s">
        <v>9</v>
      </c>
      <c r="M217" t="s">
        <v>39</v>
      </c>
      <c r="N217" t="s">
        <v>24</v>
      </c>
      <c r="O217" s="4">
        <v>3920</v>
      </c>
      <c r="P217" s="5">
        <v>306</v>
      </c>
    </row>
    <row r="218" spans="12:16" x14ac:dyDescent="0.35">
      <c r="L218" t="s">
        <v>10</v>
      </c>
      <c r="M218" t="s">
        <v>39</v>
      </c>
      <c r="N218" t="s">
        <v>21</v>
      </c>
      <c r="O218" s="4">
        <v>4858</v>
      </c>
      <c r="P218" s="5">
        <v>279</v>
      </c>
    </row>
    <row r="219" spans="12:16" x14ac:dyDescent="0.35">
      <c r="L219" t="s">
        <v>2</v>
      </c>
      <c r="M219" t="s">
        <v>38</v>
      </c>
      <c r="N219" t="s">
        <v>4</v>
      </c>
      <c r="O219" s="4">
        <v>3549</v>
      </c>
      <c r="P219" s="5">
        <v>3</v>
      </c>
    </row>
    <row r="220" spans="12:16" x14ac:dyDescent="0.35">
      <c r="L220" t="s">
        <v>7</v>
      </c>
      <c r="M220" t="s">
        <v>39</v>
      </c>
      <c r="N220" t="s">
        <v>27</v>
      </c>
      <c r="O220" s="4">
        <v>966</v>
      </c>
      <c r="P220" s="5">
        <v>198</v>
      </c>
    </row>
    <row r="221" spans="12:16" x14ac:dyDescent="0.35">
      <c r="L221" t="s">
        <v>5</v>
      </c>
      <c r="M221" t="s">
        <v>39</v>
      </c>
      <c r="N221" t="s">
        <v>18</v>
      </c>
      <c r="O221" s="4">
        <v>385</v>
      </c>
      <c r="P221" s="5">
        <v>249</v>
      </c>
    </row>
    <row r="222" spans="12:16" x14ac:dyDescent="0.35">
      <c r="L222" t="s">
        <v>6</v>
      </c>
      <c r="M222" t="s">
        <v>34</v>
      </c>
      <c r="N222" t="s">
        <v>16</v>
      </c>
      <c r="O222" s="4">
        <v>2219</v>
      </c>
      <c r="P222" s="5">
        <v>75</v>
      </c>
    </row>
    <row r="223" spans="12:16" x14ac:dyDescent="0.35">
      <c r="L223" t="s">
        <v>9</v>
      </c>
      <c r="M223" t="s">
        <v>36</v>
      </c>
      <c r="N223" t="s">
        <v>32</v>
      </c>
      <c r="O223" s="4">
        <v>2954</v>
      </c>
      <c r="P223" s="5">
        <v>189</v>
      </c>
    </row>
    <row r="224" spans="12:16" x14ac:dyDescent="0.35">
      <c r="L224" t="s">
        <v>7</v>
      </c>
      <c r="M224" t="s">
        <v>36</v>
      </c>
      <c r="N224" t="s">
        <v>32</v>
      </c>
      <c r="O224" s="4">
        <v>280</v>
      </c>
      <c r="P224" s="5">
        <v>87</v>
      </c>
    </row>
    <row r="225" spans="12:16" x14ac:dyDescent="0.35">
      <c r="L225" t="s">
        <v>41</v>
      </c>
      <c r="M225" t="s">
        <v>36</v>
      </c>
      <c r="N225" t="s">
        <v>30</v>
      </c>
      <c r="O225" s="4">
        <v>6118</v>
      </c>
      <c r="P225" s="5">
        <v>174</v>
      </c>
    </row>
    <row r="226" spans="12:16" x14ac:dyDescent="0.35">
      <c r="L226" t="s">
        <v>2</v>
      </c>
      <c r="M226" t="s">
        <v>39</v>
      </c>
      <c r="N226" t="s">
        <v>15</v>
      </c>
      <c r="O226" s="4">
        <v>4802</v>
      </c>
      <c r="P226" s="5">
        <v>36</v>
      </c>
    </row>
    <row r="227" spans="12:16" x14ac:dyDescent="0.35">
      <c r="L227" t="s">
        <v>9</v>
      </c>
      <c r="M227" t="s">
        <v>38</v>
      </c>
      <c r="N227" t="s">
        <v>24</v>
      </c>
      <c r="O227" s="4">
        <v>4137</v>
      </c>
      <c r="P227" s="5">
        <v>60</v>
      </c>
    </row>
    <row r="228" spans="12:16" x14ac:dyDescent="0.35">
      <c r="L228" t="s">
        <v>3</v>
      </c>
      <c r="M228" t="s">
        <v>35</v>
      </c>
      <c r="N228" t="s">
        <v>23</v>
      </c>
      <c r="O228" s="4">
        <v>2023</v>
      </c>
      <c r="P228" s="5">
        <v>78</v>
      </c>
    </row>
    <row r="229" spans="12:16" x14ac:dyDescent="0.35">
      <c r="L229" t="s">
        <v>9</v>
      </c>
      <c r="M229" t="s">
        <v>36</v>
      </c>
      <c r="N229" t="s">
        <v>30</v>
      </c>
      <c r="O229" s="4">
        <v>9051</v>
      </c>
      <c r="P229" s="5">
        <v>57</v>
      </c>
    </row>
    <row r="230" spans="12:16" x14ac:dyDescent="0.35">
      <c r="L230" t="s">
        <v>9</v>
      </c>
      <c r="M230" t="s">
        <v>37</v>
      </c>
      <c r="N230" t="s">
        <v>28</v>
      </c>
      <c r="O230" s="4">
        <v>2919</v>
      </c>
      <c r="P230" s="5">
        <v>45</v>
      </c>
    </row>
    <row r="231" spans="12:16" x14ac:dyDescent="0.35">
      <c r="L231" t="s">
        <v>41</v>
      </c>
      <c r="M231" t="s">
        <v>38</v>
      </c>
      <c r="N231" t="s">
        <v>22</v>
      </c>
      <c r="O231" s="4">
        <v>5915</v>
      </c>
      <c r="P231" s="5">
        <v>3</v>
      </c>
    </row>
    <row r="232" spans="12:16" x14ac:dyDescent="0.35">
      <c r="L232" t="s">
        <v>10</v>
      </c>
      <c r="M232" t="s">
        <v>35</v>
      </c>
      <c r="N232" t="s">
        <v>15</v>
      </c>
      <c r="O232" s="4">
        <v>2562</v>
      </c>
      <c r="P232" s="5">
        <v>6</v>
      </c>
    </row>
    <row r="233" spans="12:16" x14ac:dyDescent="0.35">
      <c r="L233" t="s">
        <v>5</v>
      </c>
      <c r="M233" t="s">
        <v>37</v>
      </c>
      <c r="N233" t="s">
        <v>25</v>
      </c>
      <c r="O233" s="4">
        <v>8813</v>
      </c>
      <c r="P233" s="5">
        <v>21</v>
      </c>
    </row>
    <row r="234" spans="12:16" x14ac:dyDescent="0.35">
      <c r="L234" t="s">
        <v>5</v>
      </c>
      <c r="M234" t="s">
        <v>36</v>
      </c>
      <c r="N234" t="s">
        <v>18</v>
      </c>
      <c r="O234" s="4">
        <v>6111</v>
      </c>
      <c r="P234" s="5">
        <v>3</v>
      </c>
    </row>
    <row r="235" spans="12:16" x14ac:dyDescent="0.35">
      <c r="L235" t="s">
        <v>8</v>
      </c>
      <c r="M235" t="s">
        <v>34</v>
      </c>
      <c r="N235" t="s">
        <v>31</v>
      </c>
      <c r="O235" s="4">
        <v>3507</v>
      </c>
      <c r="P235" s="5">
        <v>288</v>
      </c>
    </row>
    <row r="236" spans="12:16" x14ac:dyDescent="0.35">
      <c r="L236" t="s">
        <v>6</v>
      </c>
      <c r="M236" t="s">
        <v>36</v>
      </c>
      <c r="N236" t="s">
        <v>13</v>
      </c>
      <c r="O236" s="4">
        <v>4319</v>
      </c>
      <c r="P236" s="5">
        <v>30</v>
      </c>
    </row>
    <row r="237" spans="12:16" x14ac:dyDescent="0.35">
      <c r="L237" t="s">
        <v>40</v>
      </c>
      <c r="M237" t="s">
        <v>38</v>
      </c>
      <c r="N237" t="s">
        <v>26</v>
      </c>
      <c r="O237" s="4">
        <v>609</v>
      </c>
      <c r="P237" s="5">
        <v>87</v>
      </c>
    </row>
    <row r="238" spans="12:16" x14ac:dyDescent="0.35">
      <c r="L238" t="s">
        <v>40</v>
      </c>
      <c r="M238" t="s">
        <v>39</v>
      </c>
      <c r="N238" t="s">
        <v>27</v>
      </c>
      <c r="O238" s="4">
        <v>6370</v>
      </c>
      <c r="P238" s="5">
        <v>30</v>
      </c>
    </row>
    <row r="239" spans="12:16" x14ac:dyDescent="0.35">
      <c r="L239" t="s">
        <v>5</v>
      </c>
      <c r="M239" t="s">
        <v>38</v>
      </c>
      <c r="N239" t="s">
        <v>19</v>
      </c>
      <c r="O239" s="4">
        <v>5474</v>
      </c>
      <c r="P239" s="5">
        <v>168</v>
      </c>
    </row>
    <row r="240" spans="12:16" x14ac:dyDescent="0.35">
      <c r="L240" t="s">
        <v>40</v>
      </c>
      <c r="M240" t="s">
        <v>36</v>
      </c>
      <c r="N240" t="s">
        <v>27</v>
      </c>
      <c r="O240" s="4">
        <v>3164</v>
      </c>
      <c r="P240" s="5">
        <v>306</v>
      </c>
    </row>
    <row r="241" spans="12:16" x14ac:dyDescent="0.35">
      <c r="L241" t="s">
        <v>6</v>
      </c>
      <c r="M241" t="s">
        <v>35</v>
      </c>
      <c r="N241" t="s">
        <v>4</v>
      </c>
      <c r="O241" s="4">
        <v>1302</v>
      </c>
      <c r="P241" s="5">
        <v>402</v>
      </c>
    </row>
    <row r="242" spans="12:16" x14ac:dyDescent="0.35">
      <c r="L242" t="s">
        <v>3</v>
      </c>
      <c r="M242" t="s">
        <v>37</v>
      </c>
      <c r="N242" t="s">
        <v>28</v>
      </c>
      <c r="O242" s="4">
        <v>7308</v>
      </c>
      <c r="P242" s="5">
        <v>327</v>
      </c>
    </row>
    <row r="243" spans="12:16" x14ac:dyDescent="0.35">
      <c r="L243" t="s">
        <v>40</v>
      </c>
      <c r="M243" t="s">
        <v>37</v>
      </c>
      <c r="N243" t="s">
        <v>27</v>
      </c>
      <c r="O243" s="4">
        <v>6132</v>
      </c>
      <c r="P243" s="5">
        <v>93</v>
      </c>
    </row>
    <row r="244" spans="12:16" x14ac:dyDescent="0.35">
      <c r="L244" t="s">
        <v>10</v>
      </c>
      <c r="M244" t="s">
        <v>35</v>
      </c>
      <c r="N244" t="s">
        <v>14</v>
      </c>
      <c r="O244" s="4">
        <v>3472</v>
      </c>
      <c r="P244" s="5">
        <v>96</v>
      </c>
    </row>
    <row r="245" spans="12:16" x14ac:dyDescent="0.35">
      <c r="L245" t="s">
        <v>8</v>
      </c>
      <c r="M245" t="s">
        <v>39</v>
      </c>
      <c r="N245" t="s">
        <v>18</v>
      </c>
      <c r="O245" s="4">
        <v>9660</v>
      </c>
      <c r="P245" s="5">
        <v>27</v>
      </c>
    </row>
    <row r="246" spans="12:16" x14ac:dyDescent="0.35">
      <c r="L246" t="s">
        <v>9</v>
      </c>
      <c r="M246" t="s">
        <v>38</v>
      </c>
      <c r="N246" t="s">
        <v>26</v>
      </c>
      <c r="O246" s="4">
        <v>2436</v>
      </c>
      <c r="P246" s="5">
        <v>99</v>
      </c>
    </row>
    <row r="247" spans="12:16" x14ac:dyDescent="0.35">
      <c r="L247" t="s">
        <v>9</v>
      </c>
      <c r="M247" t="s">
        <v>38</v>
      </c>
      <c r="N247" t="s">
        <v>33</v>
      </c>
      <c r="O247" s="4">
        <v>9506</v>
      </c>
      <c r="P247" s="5">
        <v>87</v>
      </c>
    </row>
    <row r="248" spans="12:16" x14ac:dyDescent="0.35">
      <c r="L248" t="s">
        <v>10</v>
      </c>
      <c r="M248" t="s">
        <v>37</v>
      </c>
      <c r="N248" t="s">
        <v>21</v>
      </c>
      <c r="O248" s="4">
        <v>245</v>
      </c>
      <c r="P248" s="5">
        <v>288</v>
      </c>
    </row>
    <row r="249" spans="12:16" x14ac:dyDescent="0.35">
      <c r="L249" t="s">
        <v>8</v>
      </c>
      <c r="M249" t="s">
        <v>35</v>
      </c>
      <c r="N249" t="s">
        <v>20</v>
      </c>
      <c r="O249" s="4">
        <v>2702</v>
      </c>
      <c r="P249" s="5">
        <v>363</v>
      </c>
    </row>
    <row r="250" spans="12:16" x14ac:dyDescent="0.35">
      <c r="L250" t="s">
        <v>10</v>
      </c>
      <c r="M250" t="s">
        <v>34</v>
      </c>
      <c r="N250" t="s">
        <v>17</v>
      </c>
      <c r="O250" s="4">
        <v>700</v>
      </c>
      <c r="P250" s="5">
        <v>87</v>
      </c>
    </row>
    <row r="251" spans="12:16" x14ac:dyDescent="0.35">
      <c r="L251" t="s">
        <v>6</v>
      </c>
      <c r="M251" t="s">
        <v>34</v>
      </c>
      <c r="N251" t="s">
        <v>17</v>
      </c>
      <c r="O251" s="4">
        <v>3759</v>
      </c>
      <c r="P251" s="5">
        <v>150</v>
      </c>
    </row>
    <row r="252" spans="12:16" x14ac:dyDescent="0.35">
      <c r="L252" t="s">
        <v>2</v>
      </c>
      <c r="M252" t="s">
        <v>35</v>
      </c>
      <c r="N252" t="s">
        <v>17</v>
      </c>
      <c r="O252" s="4">
        <v>1589</v>
      </c>
      <c r="P252" s="5">
        <v>303</v>
      </c>
    </row>
    <row r="253" spans="12:16" x14ac:dyDescent="0.35">
      <c r="L253" t="s">
        <v>7</v>
      </c>
      <c r="M253" t="s">
        <v>35</v>
      </c>
      <c r="N253" t="s">
        <v>28</v>
      </c>
      <c r="O253" s="4">
        <v>5194</v>
      </c>
      <c r="P253" s="5">
        <v>288</v>
      </c>
    </row>
    <row r="254" spans="12:16" x14ac:dyDescent="0.35">
      <c r="L254" t="s">
        <v>10</v>
      </c>
      <c r="M254" t="s">
        <v>36</v>
      </c>
      <c r="N254" t="s">
        <v>13</v>
      </c>
      <c r="O254" s="4">
        <v>945</v>
      </c>
      <c r="P254" s="5">
        <v>75</v>
      </c>
    </row>
    <row r="255" spans="12:16" x14ac:dyDescent="0.35">
      <c r="L255" t="s">
        <v>40</v>
      </c>
      <c r="M255" t="s">
        <v>38</v>
      </c>
      <c r="N255" t="s">
        <v>31</v>
      </c>
      <c r="O255" s="4">
        <v>1988</v>
      </c>
      <c r="P255" s="5">
        <v>39</v>
      </c>
    </row>
    <row r="256" spans="12:16" x14ac:dyDescent="0.35">
      <c r="L256" t="s">
        <v>6</v>
      </c>
      <c r="M256" t="s">
        <v>34</v>
      </c>
      <c r="N256" t="s">
        <v>32</v>
      </c>
      <c r="O256" s="4">
        <v>6734</v>
      </c>
      <c r="P256" s="5">
        <v>123</v>
      </c>
    </row>
    <row r="257" spans="12:16" x14ac:dyDescent="0.35">
      <c r="L257" t="s">
        <v>40</v>
      </c>
      <c r="M257" t="s">
        <v>36</v>
      </c>
      <c r="N257" t="s">
        <v>4</v>
      </c>
      <c r="O257" s="4">
        <v>217</v>
      </c>
      <c r="P257" s="5">
        <v>36</v>
      </c>
    </row>
    <row r="258" spans="12:16" x14ac:dyDescent="0.35">
      <c r="L258" t="s">
        <v>5</v>
      </c>
      <c r="M258" t="s">
        <v>34</v>
      </c>
      <c r="N258" t="s">
        <v>22</v>
      </c>
      <c r="O258" s="4">
        <v>6279</v>
      </c>
      <c r="P258" s="5">
        <v>237</v>
      </c>
    </row>
    <row r="259" spans="12:16" x14ac:dyDescent="0.35">
      <c r="L259" t="s">
        <v>40</v>
      </c>
      <c r="M259" t="s">
        <v>36</v>
      </c>
      <c r="N259" t="s">
        <v>13</v>
      </c>
      <c r="O259" s="4">
        <v>4424</v>
      </c>
      <c r="P259" s="5">
        <v>201</v>
      </c>
    </row>
    <row r="260" spans="12:16" x14ac:dyDescent="0.35">
      <c r="L260" t="s">
        <v>2</v>
      </c>
      <c r="M260" t="s">
        <v>36</v>
      </c>
      <c r="N260" t="s">
        <v>17</v>
      </c>
      <c r="O260" s="4">
        <v>189</v>
      </c>
      <c r="P260" s="5">
        <v>48</v>
      </c>
    </row>
    <row r="261" spans="12:16" x14ac:dyDescent="0.35">
      <c r="L261" t="s">
        <v>5</v>
      </c>
      <c r="M261" t="s">
        <v>35</v>
      </c>
      <c r="N261" t="s">
        <v>22</v>
      </c>
      <c r="O261" s="4">
        <v>490</v>
      </c>
      <c r="P261" s="5">
        <v>84</v>
      </c>
    </row>
    <row r="262" spans="12:16" x14ac:dyDescent="0.35">
      <c r="L262" t="s">
        <v>8</v>
      </c>
      <c r="M262" t="s">
        <v>37</v>
      </c>
      <c r="N262" t="s">
        <v>21</v>
      </c>
      <c r="O262" s="4">
        <v>434</v>
      </c>
      <c r="P262" s="5">
        <v>87</v>
      </c>
    </row>
    <row r="263" spans="12:16" x14ac:dyDescent="0.35">
      <c r="L263" t="s">
        <v>7</v>
      </c>
      <c r="M263" t="s">
        <v>38</v>
      </c>
      <c r="N263" t="s">
        <v>30</v>
      </c>
      <c r="O263" s="4">
        <v>10129</v>
      </c>
      <c r="P263" s="5">
        <v>312</v>
      </c>
    </row>
    <row r="264" spans="12:16" x14ac:dyDescent="0.35">
      <c r="L264" t="s">
        <v>3</v>
      </c>
      <c r="M264" t="s">
        <v>39</v>
      </c>
      <c r="N264" t="s">
        <v>28</v>
      </c>
      <c r="O264" s="4">
        <v>1652</v>
      </c>
      <c r="P264" s="5">
        <v>102</v>
      </c>
    </row>
    <row r="265" spans="12:16" x14ac:dyDescent="0.35">
      <c r="L265" t="s">
        <v>8</v>
      </c>
      <c r="M265" t="s">
        <v>38</v>
      </c>
      <c r="N265" t="s">
        <v>21</v>
      </c>
      <c r="O265" s="4">
        <v>6433</v>
      </c>
      <c r="P265" s="5">
        <v>78</v>
      </c>
    </row>
    <row r="266" spans="12:16" x14ac:dyDescent="0.35">
      <c r="L266" t="s">
        <v>3</v>
      </c>
      <c r="M266" t="s">
        <v>34</v>
      </c>
      <c r="N266" t="s">
        <v>23</v>
      </c>
      <c r="O266" s="4">
        <v>2212</v>
      </c>
      <c r="P266" s="5">
        <v>117</v>
      </c>
    </row>
    <row r="267" spans="12:16" x14ac:dyDescent="0.35">
      <c r="L267" t="s">
        <v>41</v>
      </c>
      <c r="M267" t="s">
        <v>35</v>
      </c>
      <c r="N267" t="s">
        <v>19</v>
      </c>
      <c r="O267" s="4">
        <v>609</v>
      </c>
      <c r="P267" s="5">
        <v>99</v>
      </c>
    </row>
    <row r="268" spans="12:16" x14ac:dyDescent="0.35">
      <c r="L268" t="s">
        <v>40</v>
      </c>
      <c r="M268" t="s">
        <v>35</v>
      </c>
      <c r="N268" t="s">
        <v>24</v>
      </c>
      <c r="O268" s="4">
        <v>1638</v>
      </c>
      <c r="P268" s="5">
        <v>48</v>
      </c>
    </row>
    <row r="269" spans="12:16" x14ac:dyDescent="0.35">
      <c r="L269" t="s">
        <v>7</v>
      </c>
      <c r="M269" t="s">
        <v>34</v>
      </c>
      <c r="N269" t="s">
        <v>15</v>
      </c>
      <c r="O269" s="4">
        <v>3829</v>
      </c>
      <c r="P269" s="5">
        <v>24</v>
      </c>
    </row>
    <row r="270" spans="12:16" x14ac:dyDescent="0.35">
      <c r="L270" t="s">
        <v>40</v>
      </c>
      <c r="M270" t="s">
        <v>39</v>
      </c>
      <c r="N270" t="s">
        <v>15</v>
      </c>
      <c r="O270" s="4">
        <v>5775</v>
      </c>
      <c r="P270" s="5">
        <v>42</v>
      </c>
    </row>
    <row r="271" spans="12:16" x14ac:dyDescent="0.35">
      <c r="L271" t="s">
        <v>6</v>
      </c>
      <c r="M271" t="s">
        <v>35</v>
      </c>
      <c r="N271" t="s">
        <v>20</v>
      </c>
      <c r="O271" s="4">
        <v>1071</v>
      </c>
      <c r="P271" s="5">
        <v>270</v>
      </c>
    </row>
    <row r="272" spans="12:16" x14ac:dyDescent="0.35">
      <c r="L272" t="s">
        <v>8</v>
      </c>
      <c r="M272" t="s">
        <v>36</v>
      </c>
      <c r="N272" t="s">
        <v>23</v>
      </c>
      <c r="O272" s="4">
        <v>5019</v>
      </c>
      <c r="P272" s="5">
        <v>150</v>
      </c>
    </row>
    <row r="273" spans="12:16" x14ac:dyDescent="0.35">
      <c r="L273" t="s">
        <v>2</v>
      </c>
      <c r="M273" t="s">
        <v>37</v>
      </c>
      <c r="N273" t="s">
        <v>15</v>
      </c>
      <c r="O273" s="4">
        <v>2863</v>
      </c>
      <c r="P273" s="5">
        <v>42</v>
      </c>
    </row>
    <row r="274" spans="12:16" x14ac:dyDescent="0.35">
      <c r="L274" t="s">
        <v>40</v>
      </c>
      <c r="M274" t="s">
        <v>35</v>
      </c>
      <c r="N274" t="s">
        <v>29</v>
      </c>
      <c r="O274" s="4">
        <v>1617</v>
      </c>
      <c r="P274" s="5">
        <v>126</v>
      </c>
    </row>
    <row r="275" spans="12:16" x14ac:dyDescent="0.35">
      <c r="L275" t="s">
        <v>6</v>
      </c>
      <c r="M275" t="s">
        <v>37</v>
      </c>
      <c r="N275" t="s">
        <v>26</v>
      </c>
      <c r="O275" s="4">
        <v>6818</v>
      </c>
      <c r="P275" s="5">
        <v>6</v>
      </c>
    </row>
    <row r="276" spans="12:16" x14ac:dyDescent="0.35">
      <c r="L276" t="s">
        <v>3</v>
      </c>
      <c r="M276" t="s">
        <v>35</v>
      </c>
      <c r="N276" t="s">
        <v>15</v>
      </c>
      <c r="O276" s="4">
        <v>6657</v>
      </c>
      <c r="P276" s="5">
        <v>276</v>
      </c>
    </row>
    <row r="277" spans="12:16" x14ac:dyDescent="0.35">
      <c r="L277" t="s">
        <v>3</v>
      </c>
      <c r="M277" t="s">
        <v>34</v>
      </c>
      <c r="N277" t="s">
        <v>17</v>
      </c>
      <c r="O277" s="4">
        <v>2919</v>
      </c>
      <c r="P277" s="5">
        <v>93</v>
      </c>
    </row>
    <row r="278" spans="12:16" x14ac:dyDescent="0.35">
      <c r="L278" t="s">
        <v>2</v>
      </c>
      <c r="M278" t="s">
        <v>36</v>
      </c>
      <c r="N278" t="s">
        <v>31</v>
      </c>
      <c r="O278" s="4">
        <v>3094</v>
      </c>
      <c r="P278" s="5">
        <v>246</v>
      </c>
    </row>
    <row r="279" spans="12:16" x14ac:dyDescent="0.35">
      <c r="L279" t="s">
        <v>6</v>
      </c>
      <c r="M279" t="s">
        <v>39</v>
      </c>
      <c r="N279" t="s">
        <v>24</v>
      </c>
      <c r="O279" s="4">
        <v>2989</v>
      </c>
      <c r="P279" s="5">
        <v>3</v>
      </c>
    </row>
    <row r="280" spans="12:16" x14ac:dyDescent="0.35">
      <c r="L280" t="s">
        <v>8</v>
      </c>
      <c r="M280" t="s">
        <v>38</v>
      </c>
      <c r="N280" t="s">
        <v>27</v>
      </c>
      <c r="O280" s="4">
        <v>2268</v>
      </c>
      <c r="P280" s="5">
        <v>63</v>
      </c>
    </row>
    <row r="281" spans="12:16" x14ac:dyDescent="0.35">
      <c r="L281" t="s">
        <v>5</v>
      </c>
      <c r="M281" t="s">
        <v>35</v>
      </c>
      <c r="N281" t="s">
        <v>31</v>
      </c>
      <c r="O281" s="4">
        <v>4753</v>
      </c>
      <c r="P281" s="5">
        <v>246</v>
      </c>
    </row>
    <row r="282" spans="12:16" x14ac:dyDescent="0.35">
      <c r="L282" t="s">
        <v>2</v>
      </c>
      <c r="M282" t="s">
        <v>34</v>
      </c>
      <c r="N282" t="s">
        <v>19</v>
      </c>
      <c r="O282" s="4">
        <v>7511</v>
      </c>
      <c r="P282" s="5">
        <v>120</v>
      </c>
    </row>
    <row r="283" spans="12:16" x14ac:dyDescent="0.35">
      <c r="L283" t="s">
        <v>2</v>
      </c>
      <c r="M283" t="s">
        <v>38</v>
      </c>
      <c r="N283" t="s">
        <v>31</v>
      </c>
      <c r="O283" s="4">
        <v>4326</v>
      </c>
      <c r="P283" s="5">
        <v>348</v>
      </c>
    </row>
    <row r="284" spans="12:16" x14ac:dyDescent="0.35">
      <c r="L284" t="s">
        <v>41</v>
      </c>
      <c r="M284" t="s">
        <v>34</v>
      </c>
      <c r="N284" t="s">
        <v>23</v>
      </c>
      <c r="O284" s="4">
        <v>4935</v>
      </c>
      <c r="P284" s="5">
        <v>126</v>
      </c>
    </row>
    <row r="285" spans="12:16" x14ac:dyDescent="0.35">
      <c r="L285" t="s">
        <v>6</v>
      </c>
      <c r="M285" t="s">
        <v>35</v>
      </c>
      <c r="N285" t="s">
        <v>30</v>
      </c>
      <c r="O285" s="4">
        <v>4781</v>
      </c>
      <c r="P285" s="5">
        <v>123</v>
      </c>
    </row>
    <row r="286" spans="12:16" x14ac:dyDescent="0.35">
      <c r="L286" t="s">
        <v>5</v>
      </c>
      <c r="M286" t="s">
        <v>38</v>
      </c>
      <c r="N286" t="s">
        <v>25</v>
      </c>
      <c r="O286" s="4">
        <v>7483</v>
      </c>
      <c r="P286" s="5">
        <v>45</v>
      </c>
    </row>
    <row r="287" spans="12:16" x14ac:dyDescent="0.35">
      <c r="L287" t="s">
        <v>10</v>
      </c>
      <c r="M287" t="s">
        <v>38</v>
      </c>
      <c r="N287" t="s">
        <v>4</v>
      </c>
      <c r="O287" s="4">
        <v>6860</v>
      </c>
      <c r="P287" s="5">
        <v>126</v>
      </c>
    </row>
    <row r="288" spans="12:16" x14ac:dyDescent="0.35">
      <c r="L288" t="s">
        <v>40</v>
      </c>
      <c r="M288" t="s">
        <v>37</v>
      </c>
      <c r="N288" t="s">
        <v>29</v>
      </c>
      <c r="O288" s="4">
        <v>9002</v>
      </c>
      <c r="P288" s="5">
        <v>72</v>
      </c>
    </row>
    <row r="289" spans="12:16" x14ac:dyDescent="0.35">
      <c r="L289" t="s">
        <v>6</v>
      </c>
      <c r="M289" t="s">
        <v>36</v>
      </c>
      <c r="N289" t="s">
        <v>29</v>
      </c>
      <c r="O289" s="4">
        <v>1400</v>
      </c>
      <c r="P289" s="5">
        <v>135</v>
      </c>
    </row>
    <row r="290" spans="12:16" x14ac:dyDescent="0.35">
      <c r="L290" t="s">
        <v>10</v>
      </c>
      <c r="M290" t="s">
        <v>34</v>
      </c>
      <c r="N290" t="s">
        <v>22</v>
      </c>
      <c r="O290" s="4">
        <v>4053</v>
      </c>
      <c r="P290" s="5">
        <v>24</v>
      </c>
    </row>
    <row r="291" spans="12:16" x14ac:dyDescent="0.35">
      <c r="L291" t="s">
        <v>7</v>
      </c>
      <c r="M291" t="s">
        <v>36</v>
      </c>
      <c r="N291" t="s">
        <v>31</v>
      </c>
      <c r="O291" s="4">
        <v>2149</v>
      </c>
      <c r="P291" s="5">
        <v>117</v>
      </c>
    </row>
    <row r="292" spans="12:16" x14ac:dyDescent="0.35">
      <c r="L292" t="s">
        <v>3</v>
      </c>
      <c r="M292" t="s">
        <v>39</v>
      </c>
      <c r="N292" t="s">
        <v>29</v>
      </c>
      <c r="O292" s="4">
        <v>3640</v>
      </c>
      <c r="P292" s="5">
        <v>51</v>
      </c>
    </row>
    <row r="293" spans="12:16" x14ac:dyDescent="0.35">
      <c r="L293" t="s">
        <v>2</v>
      </c>
      <c r="M293" t="s">
        <v>39</v>
      </c>
      <c r="N293" t="s">
        <v>23</v>
      </c>
      <c r="O293" s="4">
        <v>630</v>
      </c>
      <c r="P293" s="5">
        <v>36</v>
      </c>
    </row>
    <row r="294" spans="12:16" x14ac:dyDescent="0.35">
      <c r="L294" t="s">
        <v>9</v>
      </c>
      <c r="M294" t="s">
        <v>35</v>
      </c>
      <c r="N294" t="s">
        <v>27</v>
      </c>
      <c r="O294" s="4">
        <v>2429</v>
      </c>
      <c r="P294" s="5">
        <v>144</v>
      </c>
    </row>
    <row r="295" spans="12:16" x14ac:dyDescent="0.35">
      <c r="L295" t="s">
        <v>9</v>
      </c>
      <c r="M295" t="s">
        <v>36</v>
      </c>
      <c r="N295" t="s">
        <v>25</v>
      </c>
      <c r="O295" s="4">
        <v>2142</v>
      </c>
      <c r="P295" s="5">
        <v>114</v>
      </c>
    </row>
    <row r="296" spans="12:16" x14ac:dyDescent="0.35">
      <c r="L296" t="s">
        <v>7</v>
      </c>
      <c r="M296" t="s">
        <v>37</v>
      </c>
      <c r="N296" t="s">
        <v>30</v>
      </c>
      <c r="O296" s="4">
        <v>6454</v>
      </c>
      <c r="P296" s="5">
        <v>54</v>
      </c>
    </row>
    <row r="297" spans="12:16" x14ac:dyDescent="0.35">
      <c r="L297" t="s">
        <v>7</v>
      </c>
      <c r="M297" t="s">
        <v>37</v>
      </c>
      <c r="N297" t="s">
        <v>16</v>
      </c>
      <c r="O297" s="4">
        <v>4487</v>
      </c>
      <c r="P297" s="5">
        <v>333</v>
      </c>
    </row>
    <row r="298" spans="12:16" x14ac:dyDescent="0.35">
      <c r="L298" t="s">
        <v>3</v>
      </c>
      <c r="M298" t="s">
        <v>37</v>
      </c>
      <c r="N298" t="s">
        <v>4</v>
      </c>
      <c r="O298" s="4">
        <v>938</v>
      </c>
      <c r="P298" s="5">
        <v>366</v>
      </c>
    </row>
    <row r="299" spans="12:16" x14ac:dyDescent="0.35">
      <c r="L299" t="s">
        <v>3</v>
      </c>
      <c r="M299" t="s">
        <v>38</v>
      </c>
      <c r="N299" t="s">
        <v>26</v>
      </c>
      <c r="O299" s="4">
        <v>8841</v>
      </c>
      <c r="P299" s="5">
        <v>303</v>
      </c>
    </row>
    <row r="300" spans="12:16" x14ac:dyDescent="0.35">
      <c r="L300" t="s">
        <v>2</v>
      </c>
      <c r="M300" t="s">
        <v>39</v>
      </c>
      <c r="N300" t="s">
        <v>33</v>
      </c>
      <c r="O300" s="4">
        <v>4018</v>
      </c>
      <c r="P300" s="5">
        <v>126</v>
      </c>
    </row>
    <row r="301" spans="12:16" x14ac:dyDescent="0.35">
      <c r="L301" t="s">
        <v>41</v>
      </c>
      <c r="M301" t="s">
        <v>37</v>
      </c>
      <c r="N301" t="s">
        <v>15</v>
      </c>
      <c r="O301" s="4">
        <v>714</v>
      </c>
      <c r="P301" s="5">
        <v>231</v>
      </c>
    </row>
    <row r="302" spans="12:16" x14ac:dyDescent="0.35">
      <c r="L302" t="s">
        <v>9</v>
      </c>
      <c r="M302" t="s">
        <v>38</v>
      </c>
      <c r="N302" t="s">
        <v>25</v>
      </c>
      <c r="O302" s="4">
        <v>3850</v>
      </c>
      <c r="P302" s="5">
        <v>102</v>
      </c>
    </row>
  </sheetData>
  <mergeCells count="1">
    <mergeCell ref="A1:F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7A7BA-93BE-4443-A748-92A459AD0667}">
  <dimension ref="A1:M16"/>
  <sheetViews>
    <sheetView topLeftCell="CM2" workbookViewId="0">
      <selection activeCell="G23" sqref="G23"/>
    </sheetView>
  </sheetViews>
  <sheetFormatPr defaultRowHeight="14.5" x14ac:dyDescent="0.35"/>
  <cols>
    <col min="2" max="2" width="15.7265625" bestFit="1" customWidth="1"/>
    <col min="3" max="3" width="14" bestFit="1" customWidth="1"/>
    <col min="9" max="9" width="15.7265625" bestFit="1" customWidth="1"/>
    <col min="10" max="10" width="14" bestFit="1" customWidth="1"/>
  </cols>
  <sheetData>
    <row r="1" spans="1:13" ht="21" x14ac:dyDescent="0.5">
      <c r="A1" s="36" t="s">
        <v>90</v>
      </c>
      <c r="B1" s="36"/>
      <c r="C1" s="36"/>
      <c r="D1" s="36"/>
      <c r="E1" s="36"/>
      <c r="I1" s="36" t="s">
        <v>91</v>
      </c>
      <c r="J1" s="36"/>
      <c r="K1" s="36"/>
      <c r="L1" s="36"/>
      <c r="M1" s="36"/>
    </row>
    <row r="3" spans="1:13" x14ac:dyDescent="0.35">
      <c r="B3" s="25" t="s">
        <v>80</v>
      </c>
      <c r="C3" t="s">
        <v>82</v>
      </c>
      <c r="I3" s="25" t="s">
        <v>80</v>
      </c>
      <c r="J3" t="s">
        <v>82</v>
      </c>
    </row>
    <row r="4" spans="1:13" x14ac:dyDescent="0.35">
      <c r="B4" s="14" t="s">
        <v>38</v>
      </c>
      <c r="I4" s="14" t="s">
        <v>38</v>
      </c>
    </row>
    <row r="5" spans="1:13" x14ac:dyDescent="0.35">
      <c r="B5" s="27" t="s">
        <v>5</v>
      </c>
      <c r="C5">
        <v>25221</v>
      </c>
      <c r="I5" s="27" t="s">
        <v>41</v>
      </c>
      <c r="J5">
        <v>6069</v>
      </c>
    </row>
    <row r="6" spans="1:13" x14ac:dyDescent="0.35">
      <c r="B6" s="14" t="s">
        <v>36</v>
      </c>
      <c r="I6" s="14" t="s">
        <v>36</v>
      </c>
    </row>
    <row r="7" spans="1:13" x14ac:dyDescent="0.35">
      <c r="B7" s="27" t="s">
        <v>5</v>
      </c>
      <c r="C7">
        <v>39620</v>
      </c>
      <c r="I7" s="27" t="s">
        <v>8</v>
      </c>
      <c r="J7">
        <v>5019</v>
      </c>
    </row>
    <row r="8" spans="1:13" x14ac:dyDescent="0.35">
      <c r="B8" s="14" t="s">
        <v>34</v>
      </c>
      <c r="I8" s="14" t="s">
        <v>34</v>
      </c>
    </row>
    <row r="9" spans="1:13" x14ac:dyDescent="0.35">
      <c r="B9" s="27" t="s">
        <v>5</v>
      </c>
      <c r="C9">
        <v>41559</v>
      </c>
      <c r="I9" s="27" t="s">
        <v>8</v>
      </c>
      <c r="J9">
        <v>5516</v>
      </c>
    </row>
    <row r="10" spans="1:13" x14ac:dyDescent="0.35">
      <c r="B10" s="14" t="s">
        <v>37</v>
      </c>
      <c r="I10" s="14" t="s">
        <v>37</v>
      </c>
    </row>
    <row r="11" spans="1:13" x14ac:dyDescent="0.35">
      <c r="B11" s="27" t="s">
        <v>7</v>
      </c>
      <c r="C11">
        <v>43568</v>
      </c>
      <c r="I11" s="27" t="s">
        <v>10</v>
      </c>
      <c r="J11">
        <v>7987</v>
      </c>
    </row>
    <row r="12" spans="1:13" x14ac:dyDescent="0.35">
      <c r="B12" s="14" t="s">
        <v>39</v>
      </c>
      <c r="I12" s="14" t="s">
        <v>39</v>
      </c>
    </row>
    <row r="13" spans="1:13" x14ac:dyDescent="0.35">
      <c r="B13" s="27" t="s">
        <v>2</v>
      </c>
      <c r="C13">
        <v>45752</v>
      </c>
      <c r="I13" s="27" t="s">
        <v>41</v>
      </c>
      <c r="J13">
        <v>3976</v>
      </c>
    </row>
    <row r="14" spans="1:13" x14ac:dyDescent="0.35">
      <c r="B14" s="14" t="s">
        <v>35</v>
      </c>
      <c r="I14" s="14" t="s">
        <v>35</v>
      </c>
    </row>
    <row r="15" spans="1:13" x14ac:dyDescent="0.35">
      <c r="B15" s="27" t="s">
        <v>40</v>
      </c>
      <c r="C15">
        <v>38325</v>
      </c>
      <c r="I15" s="27" t="s">
        <v>2</v>
      </c>
      <c r="J15">
        <v>2142</v>
      </c>
    </row>
    <row r="16" spans="1:13" x14ac:dyDescent="0.35">
      <c r="B16" s="14" t="s">
        <v>81</v>
      </c>
      <c r="C16">
        <v>234045</v>
      </c>
      <c r="I16" s="14" t="s">
        <v>81</v>
      </c>
      <c r="J16">
        <v>30709</v>
      </c>
    </row>
  </sheetData>
  <mergeCells count="2">
    <mergeCell ref="A1:E1"/>
    <mergeCell ref="I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LOW PROFIT PRODUCTS</vt:lpstr>
      <vt:lpstr>QUICK STATISTICS</vt:lpstr>
      <vt:lpstr>EDA </vt:lpstr>
      <vt:lpstr>SALES BY COUNTRY FORMULA</vt:lpstr>
      <vt:lpstr>SALES BY COUNTRY BY PIVOT</vt:lpstr>
      <vt:lpstr>TOP 5 PRODUCTS $ BY UNIT</vt:lpstr>
      <vt:lpstr>ARE THERE ANY ANALOMIES</vt:lpstr>
      <vt:lpstr>BEST SALES PERSON</vt:lpstr>
      <vt:lpstr>PROFIT</vt:lpstr>
      <vt:lpstr>DYNAMIC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Kimi Rana</cp:lastModifiedBy>
  <dcterms:created xsi:type="dcterms:W3CDTF">2021-03-14T20:21:32Z</dcterms:created>
  <dcterms:modified xsi:type="dcterms:W3CDTF">2024-08-14T04:51:09Z</dcterms:modified>
</cp:coreProperties>
</file>